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R:\02 PODKLADY PRO VÝBĚR NABÍDEK\2023\Zateplení ubytoven a dětské kliniky FNOL - nové vyhlášení\CENOVÁ NABÍDKA\"/>
    </mc:Choice>
  </mc:AlternateContent>
  <xr:revisionPtr revIDLastSave="0" documentId="13_ncr:1_{B7E1B0D9-DB48-4BAC-80AA-79060D1CA81E}" xr6:coauthVersionLast="47" xr6:coauthVersionMax="47" xr10:uidLastSave="{00000000-0000-0000-0000-000000000000}"/>
  <bookViews>
    <workbookView xWindow="1740" yWindow="240" windowWidth="15840" windowHeight="15105" xr2:uid="{00000000-000D-0000-FFFF-FFFF00000000}"/>
  </bookViews>
  <sheets>
    <sheet name="Rekapitulace stavby" sheetId="1" r:id="rId1"/>
    <sheet name="D.1.1.-01 - Zateplovací s..." sheetId="2" r:id="rId2"/>
    <sheet name="D.1.1.-02 - Podlaha půdy" sheetId="3" r:id="rId3"/>
    <sheet name="D.1.1.-03 - Lodžie" sheetId="4" r:id="rId4"/>
    <sheet name="D.1.1.-04 - Výměna otvorů" sheetId="5" r:id="rId5"/>
    <sheet name="01 - LPS - Uzemnění, hrom..." sheetId="6" r:id="rId6"/>
    <sheet name="02 - SP - Silnoproudé ins..." sheetId="7" r:id="rId7"/>
    <sheet name="VRN-OS - Vedlejší rozpočt..." sheetId="8" r:id="rId8"/>
    <sheet name="Pokyny pro vyplnění" sheetId="9" r:id="rId9"/>
  </sheets>
  <definedNames>
    <definedName name="_xlnm._FilterDatabase" localSheetId="5" hidden="1">'01 - LPS - Uzemnění, hrom...'!$C$93:$K$171</definedName>
    <definedName name="_xlnm._FilterDatabase" localSheetId="6" hidden="1">'02 - SP - Silnoproudé ins...'!$C$93:$K$143</definedName>
    <definedName name="_xlnm._FilterDatabase" localSheetId="1" hidden="1">'D.1.1.-01 - Zateplovací s...'!$C$102:$K$1420</definedName>
    <definedName name="_xlnm._FilterDatabase" localSheetId="2" hidden="1">'D.1.1.-02 - Podlaha půdy'!$C$89:$K$158</definedName>
    <definedName name="_xlnm._FilterDatabase" localSheetId="3" hidden="1">'D.1.1.-03 - Lodžie'!$C$96:$K$698</definedName>
    <definedName name="_xlnm._FilterDatabase" localSheetId="4" hidden="1">'D.1.1.-04 - Výměna otvorů'!$C$95:$K$400</definedName>
    <definedName name="_xlnm._FilterDatabase" localSheetId="7" hidden="1">'VRN-OS - Vedlejší rozpočt...'!$C$86:$K$131</definedName>
    <definedName name="_xlnm.Print_Titles" localSheetId="5">'01 - LPS - Uzemnění, hrom...'!$93:$93</definedName>
    <definedName name="_xlnm.Print_Titles" localSheetId="6">'02 - SP - Silnoproudé ins...'!$93:$93</definedName>
    <definedName name="_xlnm.Print_Titles" localSheetId="1">'D.1.1.-01 - Zateplovací s...'!$102:$102</definedName>
    <definedName name="_xlnm.Print_Titles" localSheetId="2">'D.1.1.-02 - Podlaha půdy'!$89:$89</definedName>
    <definedName name="_xlnm.Print_Titles" localSheetId="3">'D.1.1.-03 - Lodžie'!$96:$96</definedName>
    <definedName name="_xlnm.Print_Titles" localSheetId="4">'D.1.1.-04 - Výměna otvorů'!$95:$95</definedName>
    <definedName name="_xlnm.Print_Titles" localSheetId="0">'Rekapitulace stavby'!$52:$52</definedName>
    <definedName name="_xlnm.Print_Titles" localSheetId="7">'VRN-OS - Vedlejší rozpočt...'!$86:$86</definedName>
    <definedName name="_xlnm.Print_Area" localSheetId="5">'01 - LPS - Uzemnění, hrom...'!$C$4:$J$43,'01 - LPS - Uzemnění, hrom...'!$C$49:$J$71,'01 - LPS - Uzemnění, hrom...'!$C$77:$K$171</definedName>
    <definedName name="_xlnm.Print_Area" localSheetId="6">'02 - SP - Silnoproudé ins...'!$C$4:$J$43,'02 - SP - Silnoproudé ins...'!$C$49:$J$71,'02 - SP - Silnoproudé ins...'!$C$77:$K$143</definedName>
    <definedName name="_xlnm.Print_Area" localSheetId="1">'D.1.1.-01 - Zateplovací s...'!$C$4:$J$41,'D.1.1.-01 - Zateplovací s...'!$C$47:$J$82,'D.1.1.-01 - Zateplovací s...'!$C$88:$K$1420</definedName>
    <definedName name="_xlnm.Print_Area" localSheetId="2">'D.1.1.-02 - Podlaha půdy'!$C$4:$J$41,'D.1.1.-02 - Podlaha půdy'!$C$47:$J$69,'D.1.1.-02 - Podlaha půdy'!$C$75:$K$158</definedName>
    <definedName name="_xlnm.Print_Area" localSheetId="3">'D.1.1.-03 - Lodžie'!$C$4:$J$41,'D.1.1.-03 - Lodžie'!$C$47:$J$76,'D.1.1.-03 - Lodžie'!$C$82:$K$698</definedName>
    <definedName name="_xlnm.Print_Area" localSheetId="4">'D.1.1.-04 - Výměna otvorů'!$C$4:$J$41,'D.1.1.-04 - Výměna otvorů'!$C$47:$J$75,'D.1.1.-04 - Výměna otvorů'!$C$81:$K$400</definedName>
    <definedName name="_xlnm.Print_Area" localSheetId="8">'Pokyny pro vyplnění'!$B$2:$K$71,'Pokyny pro vyplnění'!$B$74:$K$118,'Pokyny pro vyplnění'!$B$121:$K$161,'Pokyny pro vyplnění'!$B$164:$K$218</definedName>
    <definedName name="_xlnm.Print_Area" localSheetId="0">'Rekapitulace stavby'!$D$4:$AO$36,'Rekapitulace stavby'!$C$42:$AQ$64</definedName>
    <definedName name="_xlnm.Print_Area" localSheetId="7">'VRN-OS - Vedlejší rozpočt...'!$C$4:$J$41,'VRN-OS - Vedlejší rozpočt...'!$C$47:$J$66,'VRN-OS - Vedlejší rozpočt...'!$C$72:$K$131</definedName>
  </definedNames>
  <calcPr calcId="181029"/>
</workbook>
</file>

<file path=xl/calcChain.xml><?xml version="1.0" encoding="utf-8"?>
<calcChain xmlns="http://schemas.openxmlformats.org/spreadsheetml/2006/main">
  <c r="J39" i="8" l="1"/>
  <c r="J38" i="8"/>
  <c r="AY63" i="1"/>
  <c r="J37" i="8"/>
  <c r="AX63" i="1"/>
  <c r="BI130" i="8"/>
  <c r="BH130" i="8"/>
  <c r="BG130" i="8"/>
  <c r="BF130" i="8"/>
  <c r="T130" i="8"/>
  <c r="R130" i="8"/>
  <c r="P130" i="8"/>
  <c r="BI128" i="8"/>
  <c r="BH128" i="8"/>
  <c r="BG128" i="8"/>
  <c r="BF128" i="8"/>
  <c r="T128" i="8"/>
  <c r="R128" i="8"/>
  <c r="P128" i="8"/>
  <c r="BI126" i="8"/>
  <c r="BH126" i="8"/>
  <c r="BG126" i="8"/>
  <c r="BF126" i="8"/>
  <c r="T126" i="8"/>
  <c r="R126" i="8"/>
  <c r="P126" i="8"/>
  <c r="BI123" i="8"/>
  <c r="BH123" i="8"/>
  <c r="BG123" i="8"/>
  <c r="BF123" i="8"/>
  <c r="T123" i="8"/>
  <c r="R123" i="8"/>
  <c r="P123" i="8"/>
  <c r="BI120" i="8"/>
  <c r="BH120" i="8"/>
  <c r="BG120" i="8"/>
  <c r="BF120" i="8"/>
  <c r="T120" i="8"/>
  <c r="R120" i="8"/>
  <c r="P120" i="8"/>
  <c r="BI118" i="8"/>
  <c r="BH118" i="8"/>
  <c r="BG118" i="8"/>
  <c r="BF118" i="8"/>
  <c r="T118" i="8"/>
  <c r="R118" i="8"/>
  <c r="P118" i="8"/>
  <c r="BI116" i="8"/>
  <c r="BH116" i="8"/>
  <c r="BG116" i="8"/>
  <c r="BF116" i="8"/>
  <c r="T116" i="8"/>
  <c r="R116" i="8"/>
  <c r="P116" i="8"/>
  <c r="BI114" i="8"/>
  <c r="BH114" i="8"/>
  <c r="BG114" i="8"/>
  <c r="BF114" i="8"/>
  <c r="T114" i="8"/>
  <c r="R114" i="8"/>
  <c r="P114" i="8"/>
  <c r="BI112" i="8"/>
  <c r="BH112" i="8"/>
  <c r="BG112" i="8"/>
  <c r="BF112" i="8"/>
  <c r="T112" i="8"/>
  <c r="R112" i="8"/>
  <c r="P112" i="8"/>
  <c r="BI110" i="8"/>
  <c r="BH110" i="8"/>
  <c r="BG110" i="8"/>
  <c r="BF110" i="8"/>
  <c r="T110" i="8"/>
  <c r="R110" i="8"/>
  <c r="P110" i="8"/>
  <c r="BI108" i="8"/>
  <c r="BH108" i="8"/>
  <c r="BG108" i="8"/>
  <c r="BF108" i="8"/>
  <c r="T108" i="8"/>
  <c r="R108" i="8"/>
  <c r="P108" i="8"/>
  <c r="BI106" i="8"/>
  <c r="BH106" i="8"/>
  <c r="BG106" i="8"/>
  <c r="BF106" i="8"/>
  <c r="T106" i="8"/>
  <c r="R106" i="8"/>
  <c r="P106" i="8"/>
  <c r="BI104" i="8"/>
  <c r="BH104" i="8"/>
  <c r="BG104" i="8"/>
  <c r="BF104" i="8"/>
  <c r="T104" i="8"/>
  <c r="R104" i="8"/>
  <c r="P104" i="8"/>
  <c r="BI101" i="8"/>
  <c r="BH101" i="8"/>
  <c r="BG101" i="8"/>
  <c r="BF101" i="8"/>
  <c r="T101" i="8"/>
  <c r="R101" i="8"/>
  <c r="P101" i="8"/>
  <c r="BI98" i="8"/>
  <c r="BH98" i="8"/>
  <c r="BG98" i="8"/>
  <c r="BF98" i="8"/>
  <c r="T98" i="8"/>
  <c r="R98" i="8"/>
  <c r="P98" i="8"/>
  <c r="BI95" i="8"/>
  <c r="BH95" i="8"/>
  <c r="BG95" i="8"/>
  <c r="BF95" i="8"/>
  <c r="T95" i="8"/>
  <c r="R95" i="8"/>
  <c r="P95" i="8"/>
  <c r="BI93" i="8"/>
  <c r="BH93" i="8"/>
  <c r="BG93" i="8"/>
  <c r="BF93" i="8"/>
  <c r="T93" i="8"/>
  <c r="R93" i="8"/>
  <c r="P93" i="8"/>
  <c r="BI91" i="8"/>
  <c r="BH91" i="8"/>
  <c r="BG91" i="8"/>
  <c r="BF91" i="8"/>
  <c r="T91" i="8"/>
  <c r="R91" i="8"/>
  <c r="P91" i="8"/>
  <c r="BI89" i="8"/>
  <c r="BH89" i="8"/>
  <c r="BG89" i="8"/>
  <c r="BF89" i="8"/>
  <c r="T89" i="8"/>
  <c r="R89" i="8"/>
  <c r="P89" i="8"/>
  <c r="J83" i="8"/>
  <c r="F83" i="8"/>
  <c r="F81" i="8"/>
  <c r="E79" i="8"/>
  <c r="J58" i="8"/>
  <c r="F58" i="8"/>
  <c r="F56" i="8"/>
  <c r="E54" i="8"/>
  <c r="J26" i="8"/>
  <c r="E26" i="8"/>
  <c r="J84" i="8" s="1"/>
  <c r="J25" i="8"/>
  <c r="J20" i="8"/>
  <c r="E20" i="8"/>
  <c r="F84" i="8" s="1"/>
  <c r="J19" i="8"/>
  <c r="J14" i="8"/>
  <c r="J56" i="8"/>
  <c r="E7" i="8"/>
  <c r="E50" i="8" s="1"/>
  <c r="J41" i="7"/>
  <c r="J40" i="7"/>
  <c r="AY62" i="1" s="1"/>
  <c r="J39" i="7"/>
  <c r="AX62" i="1"/>
  <c r="BI142" i="7"/>
  <c r="BH142" i="7"/>
  <c r="BG142" i="7"/>
  <c r="BF142" i="7"/>
  <c r="T142" i="7"/>
  <c r="R142" i="7"/>
  <c r="P142" i="7"/>
  <c r="BI140" i="7"/>
  <c r="BH140" i="7"/>
  <c r="BG140" i="7"/>
  <c r="BF140" i="7"/>
  <c r="T140" i="7"/>
  <c r="R140" i="7"/>
  <c r="P140" i="7"/>
  <c r="BI138" i="7"/>
  <c r="BH138" i="7"/>
  <c r="BG138" i="7"/>
  <c r="BF138" i="7"/>
  <c r="T138" i="7"/>
  <c r="R138" i="7"/>
  <c r="P138" i="7"/>
  <c r="BI136" i="7"/>
  <c r="BH136" i="7"/>
  <c r="BG136" i="7"/>
  <c r="BF136" i="7"/>
  <c r="T136" i="7"/>
  <c r="R136" i="7"/>
  <c r="P136" i="7"/>
  <c r="BI134" i="7"/>
  <c r="BH134" i="7"/>
  <c r="BG134" i="7"/>
  <c r="BF134" i="7"/>
  <c r="T134" i="7"/>
  <c r="R134" i="7"/>
  <c r="P134" i="7"/>
  <c r="BI132" i="7"/>
  <c r="BH132" i="7"/>
  <c r="BG132" i="7"/>
  <c r="BF132" i="7"/>
  <c r="T132" i="7"/>
  <c r="R132" i="7"/>
  <c r="P132" i="7"/>
  <c r="BI130" i="7"/>
  <c r="BH130" i="7"/>
  <c r="BG130" i="7"/>
  <c r="BF130" i="7"/>
  <c r="T130" i="7"/>
  <c r="R130" i="7"/>
  <c r="P130" i="7"/>
  <c r="BI128" i="7"/>
  <c r="BH128" i="7"/>
  <c r="BG128" i="7"/>
  <c r="BF128" i="7"/>
  <c r="T128" i="7"/>
  <c r="R128" i="7"/>
  <c r="P128" i="7"/>
  <c r="BI125" i="7"/>
  <c r="BH125" i="7"/>
  <c r="BG125" i="7"/>
  <c r="BF125" i="7"/>
  <c r="T125" i="7"/>
  <c r="R125" i="7"/>
  <c r="P125" i="7"/>
  <c r="BI123" i="7"/>
  <c r="BH123" i="7"/>
  <c r="BG123" i="7"/>
  <c r="BF123" i="7"/>
  <c r="T123" i="7"/>
  <c r="R123" i="7"/>
  <c r="P123" i="7"/>
  <c r="BI121" i="7"/>
  <c r="BH121" i="7"/>
  <c r="BG121" i="7"/>
  <c r="BF121" i="7"/>
  <c r="T121" i="7"/>
  <c r="R121" i="7"/>
  <c r="P121" i="7"/>
  <c r="BI119" i="7"/>
  <c r="BH119" i="7"/>
  <c r="BG119" i="7"/>
  <c r="BF119" i="7"/>
  <c r="T119" i="7"/>
  <c r="R119" i="7"/>
  <c r="P119" i="7"/>
  <c r="BI117" i="7"/>
  <c r="BH117" i="7"/>
  <c r="BG117" i="7"/>
  <c r="BF117" i="7"/>
  <c r="T117" i="7"/>
  <c r="R117" i="7"/>
  <c r="P117" i="7"/>
  <c r="BI115" i="7"/>
  <c r="BH115" i="7"/>
  <c r="BG115" i="7"/>
  <c r="BF115" i="7"/>
  <c r="T115" i="7"/>
  <c r="R115" i="7"/>
  <c r="P115" i="7"/>
  <c r="BI113" i="7"/>
  <c r="BH113" i="7"/>
  <c r="BG113" i="7"/>
  <c r="BF113" i="7"/>
  <c r="T113" i="7"/>
  <c r="R113" i="7"/>
  <c r="P113" i="7"/>
  <c r="BI110" i="7"/>
  <c r="BH110" i="7"/>
  <c r="BG110" i="7"/>
  <c r="BF110" i="7"/>
  <c r="T110" i="7"/>
  <c r="R110" i="7"/>
  <c r="P110" i="7"/>
  <c r="BI108" i="7"/>
  <c r="BH108" i="7"/>
  <c r="BG108" i="7"/>
  <c r="BF108" i="7"/>
  <c r="T108" i="7"/>
  <c r="R108" i="7"/>
  <c r="P108" i="7"/>
  <c r="BI106" i="7"/>
  <c r="BH106" i="7"/>
  <c r="BG106" i="7"/>
  <c r="BF106" i="7"/>
  <c r="T106" i="7"/>
  <c r="R106" i="7"/>
  <c r="P106" i="7"/>
  <c r="BI104" i="7"/>
  <c r="BH104" i="7"/>
  <c r="BG104" i="7"/>
  <c r="BF104" i="7"/>
  <c r="T104" i="7"/>
  <c r="R104" i="7"/>
  <c r="P104" i="7"/>
  <c r="BI102" i="7"/>
  <c r="BH102" i="7"/>
  <c r="BG102" i="7"/>
  <c r="BF102" i="7"/>
  <c r="T102" i="7"/>
  <c r="R102" i="7"/>
  <c r="P102" i="7"/>
  <c r="BI100" i="7"/>
  <c r="BH100" i="7"/>
  <c r="BG100" i="7"/>
  <c r="BF100" i="7"/>
  <c r="T100" i="7"/>
  <c r="R100" i="7"/>
  <c r="P100" i="7"/>
  <c r="BI98" i="7"/>
  <c r="BH98" i="7"/>
  <c r="BG98" i="7"/>
  <c r="BF98" i="7"/>
  <c r="T98" i="7"/>
  <c r="R98" i="7"/>
  <c r="P98" i="7"/>
  <c r="BI96" i="7"/>
  <c r="BH96" i="7"/>
  <c r="BG96" i="7"/>
  <c r="BF96" i="7"/>
  <c r="T96" i="7"/>
  <c r="R96" i="7"/>
  <c r="P96" i="7"/>
  <c r="J90" i="7"/>
  <c r="F90" i="7"/>
  <c r="F88" i="7"/>
  <c r="E86" i="7"/>
  <c r="J62" i="7"/>
  <c r="F62" i="7"/>
  <c r="F60" i="7"/>
  <c r="E58" i="7"/>
  <c r="J28" i="7"/>
  <c r="E28" i="7"/>
  <c r="J91" i="7"/>
  <c r="J27" i="7"/>
  <c r="J22" i="7"/>
  <c r="E22" i="7"/>
  <c r="F63" i="7"/>
  <c r="J21" i="7"/>
  <c r="J16" i="7"/>
  <c r="J88" i="7" s="1"/>
  <c r="E7" i="7"/>
  <c r="E52" i="7"/>
  <c r="J41" i="6"/>
  <c r="J40" i="6"/>
  <c r="AY61" i="1"/>
  <c r="J39" i="6"/>
  <c r="AX61" i="1" s="1"/>
  <c r="BI170" i="6"/>
  <c r="BH170" i="6"/>
  <c r="BG170" i="6"/>
  <c r="BF170" i="6"/>
  <c r="T170" i="6"/>
  <c r="R170" i="6"/>
  <c r="P170" i="6"/>
  <c r="BI168" i="6"/>
  <c r="BH168" i="6"/>
  <c r="BG168" i="6"/>
  <c r="BF168" i="6"/>
  <c r="T168" i="6"/>
  <c r="R168" i="6"/>
  <c r="P168" i="6"/>
  <c r="BI166" i="6"/>
  <c r="BH166" i="6"/>
  <c r="BG166" i="6"/>
  <c r="BF166" i="6"/>
  <c r="T166" i="6"/>
  <c r="R166" i="6"/>
  <c r="P166" i="6"/>
  <c r="BI164" i="6"/>
  <c r="BH164" i="6"/>
  <c r="BG164" i="6"/>
  <c r="BF164" i="6"/>
  <c r="T164" i="6"/>
  <c r="R164" i="6"/>
  <c r="P164" i="6"/>
  <c r="BI162" i="6"/>
  <c r="BH162" i="6"/>
  <c r="BG162" i="6"/>
  <c r="BF162" i="6"/>
  <c r="T162" i="6"/>
  <c r="R162" i="6"/>
  <c r="P162" i="6"/>
  <c r="BI160" i="6"/>
  <c r="BH160" i="6"/>
  <c r="BG160" i="6"/>
  <c r="BF160" i="6"/>
  <c r="T160" i="6"/>
  <c r="R160" i="6"/>
  <c r="P160" i="6"/>
  <c r="BI158" i="6"/>
  <c r="BH158" i="6"/>
  <c r="BG158" i="6"/>
  <c r="BF158" i="6"/>
  <c r="T158" i="6"/>
  <c r="R158" i="6"/>
  <c r="P158" i="6"/>
  <c r="BI156" i="6"/>
  <c r="BH156" i="6"/>
  <c r="BG156" i="6"/>
  <c r="BF156" i="6"/>
  <c r="T156" i="6"/>
  <c r="R156" i="6"/>
  <c r="P156" i="6"/>
  <c r="BI154" i="6"/>
  <c r="BH154" i="6"/>
  <c r="BG154" i="6"/>
  <c r="BF154" i="6"/>
  <c r="T154" i="6"/>
  <c r="R154" i="6"/>
  <c r="P154" i="6"/>
  <c r="BI152" i="6"/>
  <c r="BH152" i="6"/>
  <c r="BG152" i="6"/>
  <c r="BF152" i="6"/>
  <c r="T152" i="6"/>
  <c r="R152" i="6"/>
  <c r="P152" i="6"/>
  <c r="BI150" i="6"/>
  <c r="BH150" i="6"/>
  <c r="BG150" i="6"/>
  <c r="BF150" i="6"/>
  <c r="T150" i="6"/>
  <c r="R150" i="6"/>
  <c r="P150" i="6"/>
  <c r="BI148" i="6"/>
  <c r="BH148" i="6"/>
  <c r="BG148" i="6"/>
  <c r="BF148" i="6"/>
  <c r="T148" i="6"/>
  <c r="R148" i="6"/>
  <c r="P148" i="6"/>
  <c r="BI146" i="6"/>
  <c r="BH146" i="6"/>
  <c r="BG146" i="6"/>
  <c r="BF146" i="6"/>
  <c r="T146" i="6"/>
  <c r="R146" i="6"/>
  <c r="P146" i="6"/>
  <c r="BI144" i="6"/>
  <c r="BH144" i="6"/>
  <c r="BG144" i="6"/>
  <c r="BF144" i="6"/>
  <c r="T144" i="6"/>
  <c r="R144" i="6"/>
  <c r="P144" i="6"/>
  <c r="BI141" i="6"/>
  <c r="BH141" i="6"/>
  <c r="BG141" i="6"/>
  <c r="BF141" i="6"/>
  <c r="T141" i="6"/>
  <c r="R141" i="6"/>
  <c r="P141" i="6"/>
  <c r="BI139" i="6"/>
  <c r="BH139" i="6"/>
  <c r="BG139" i="6"/>
  <c r="BF139" i="6"/>
  <c r="T139" i="6"/>
  <c r="R139" i="6"/>
  <c r="P139" i="6"/>
  <c r="BI137" i="6"/>
  <c r="BH137" i="6"/>
  <c r="BG137" i="6"/>
  <c r="BF137" i="6"/>
  <c r="T137" i="6"/>
  <c r="R137" i="6"/>
  <c r="P137" i="6"/>
  <c r="BI135" i="6"/>
  <c r="BH135" i="6"/>
  <c r="BG135" i="6"/>
  <c r="BF135" i="6"/>
  <c r="T135" i="6"/>
  <c r="R135" i="6"/>
  <c r="P135" i="6"/>
  <c r="BI133" i="6"/>
  <c r="BH133" i="6"/>
  <c r="BG133" i="6"/>
  <c r="BF133" i="6"/>
  <c r="T133" i="6"/>
  <c r="R133" i="6"/>
  <c r="P133" i="6"/>
  <c r="BI131" i="6"/>
  <c r="BH131" i="6"/>
  <c r="BG131" i="6"/>
  <c r="BF131" i="6"/>
  <c r="T131" i="6"/>
  <c r="R131" i="6"/>
  <c r="P131" i="6"/>
  <c r="BI129" i="6"/>
  <c r="BH129" i="6"/>
  <c r="BG129" i="6"/>
  <c r="BF129" i="6"/>
  <c r="T129" i="6"/>
  <c r="R129" i="6"/>
  <c r="P129" i="6"/>
  <c r="BI127" i="6"/>
  <c r="BH127" i="6"/>
  <c r="BG127" i="6"/>
  <c r="BF127" i="6"/>
  <c r="T127" i="6"/>
  <c r="R127" i="6"/>
  <c r="P127" i="6"/>
  <c r="BI125" i="6"/>
  <c r="BH125" i="6"/>
  <c r="BG125" i="6"/>
  <c r="BF125" i="6"/>
  <c r="T125" i="6"/>
  <c r="R125" i="6"/>
  <c r="P125" i="6"/>
  <c r="BI123" i="6"/>
  <c r="BH123" i="6"/>
  <c r="BG123" i="6"/>
  <c r="BF123" i="6"/>
  <c r="T123" i="6"/>
  <c r="R123" i="6"/>
  <c r="P123" i="6"/>
  <c r="BI121" i="6"/>
  <c r="BH121" i="6"/>
  <c r="BG121" i="6"/>
  <c r="BF121" i="6"/>
  <c r="T121" i="6"/>
  <c r="R121" i="6"/>
  <c r="P121" i="6"/>
  <c r="BI119" i="6"/>
  <c r="BH119" i="6"/>
  <c r="BG119" i="6"/>
  <c r="BF119" i="6"/>
  <c r="T119" i="6"/>
  <c r="R119" i="6"/>
  <c r="P119" i="6"/>
  <c r="BI117" i="6"/>
  <c r="BH117" i="6"/>
  <c r="BG117" i="6"/>
  <c r="BF117" i="6"/>
  <c r="T117" i="6"/>
  <c r="R117" i="6"/>
  <c r="P117" i="6"/>
  <c r="BI115" i="6"/>
  <c r="BH115" i="6"/>
  <c r="BG115" i="6"/>
  <c r="BF115" i="6"/>
  <c r="T115" i="6"/>
  <c r="R115" i="6"/>
  <c r="P115" i="6"/>
  <c r="BI113" i="6"/>
  <c r="BH113" i="6"/>
  <c r="BG113" i="6"/>
  <c r="BF113" i="6"/>
  <c r="T113" i="6"/>
  <c r="R113" i="6"/>
  <c r="P113" i="6"/>
  <c r="BI111" i="6"/>
  <c r="BH111" i="6"/>
  <c r="BG111" i="6"/>
  <c r="BF111" i="6"/>
  <c r="T111" i="6"/>
  <c r="R111" i="6"/>
  <c r="P111" i="6"/>
  <c r="BI108" i="6"/>
  <c r="BH108" i="6"/>
  <c r="BG108" i="6"/>
  <c r="BF108" i="6"/>
  <c r="T108" i="6"/>
  <c r="R108" i="6"/>
  <c r="P108" i="6"/>
  <c r="BI106" i="6"/>
  <c r="BH106" i="6"/>
  <c r="BG106" i="6"/>
  <c r="BF106" i="6"/>
  <c r="T106" i="6"/>
  <c r="R106" i="6"/>
  <c r="P106" i="6"/>
  <c r="BI104" i="6"/>
  <c r="BH104" i="6"/>
  <c r="BG104" i="6"/>
  <c r="BF104" i="6"/>
  <c r="T104" i="6"/>
  <c r="R104" i="6"/>
  <c r="P104" i="6"/>
  <c r="BI102" i="6"/>
  <c r="BH102" i="6"/>
  <c r="BG102" i="6"/>
  <c r="BF102" i="6"/>
  <c r="T102" i="6"/>
  <c r="R102" i="6"/>
  <c r="P102" i="6"/>
  <c r="BI100" i="6"/>
  <c r="BH100" i="6"/>
  <c r="BG100" i="6"/>
  <c r="BF100" i="6"/>
  <c r="T100" i="6"/>
  <c r="R100" i="6"/>
  <c r="P100" i="6"/>
  <c r="BI98" i="6"/>
  <c r="BH98" i="6"/>
  <c r="BG98" i="6"/>
  <c r="BF98" i="6"/>
  <c r="T98" i="6"/>
  <c r="R98" i="6"/>
  <c r="P98" i="6"/>
  <c r="BI96" i="6"/>
  <c r="BH96" i="6"/>
  <c r="BG96" i="6"/>
  <c r="BF96" i="6"/>
  <c r="T96" i="6"/>
  <c r="R96" i="6"/>
  <c r="P96" i="6"/>
  <c r="J90" i="6"/>
  <c r="F90" i="6"/>
  <c r="F88" i="6"/>
  <c r="E86" i="6"/>
  <c r="J62" i="6"/>
  <c r="F62" i="6"/>
  <c r="F60" i="6"/>
  <c r="E58" i="6"/>
  <c r="J28" i="6"/>
  <c r="E28" i="6"/>
  <c r="J91" i="6"/>
  <c r="J27" i="6"/>
  <c r="J22" i="6"/>
  <c r="E22" i="6"/>
  <c r="F91" i="6" s="1"/>
  <c r="J21" i="6"/>
  <c r="J16" i="6"/>
  <c r="J88" i="6" s="1"/>
  <c r="E7" i="6"/>
  <c r="E80" i="6"/>
  <c r="J39" i="5"/>
  <c r="J38" i="5"/>
  <c r="AY59" i="1"/>
  <c r="J37" i="5"/>
  <c r="AX59" i="1" s="1"/>
  <c r="BI396" i="5"/>
  <c r="BH396" i="5"/>
  <c r="BG396" i="5"/>
  <c r="BF396" i="5"/>
  <c r="T396" i="5"/>
  <c r="R396" i="5"/>
  <c r="P396" i="5"/>
  <c r="P385" i="5"/>
  <c r="BI391" i="5"/>
  <c r="BH391" i="5"/>
  <c r="BG391" i="5"/>
  <c r="BF391" i="5"/>
  <c r="T391" i="5"/>
  <c r="R391" i="5"/>
  <c r="P391" i="5"/>
  <c r="BI386" i="5"/>
  <c r="BH386" i="5"/>
  <c r="BG386" i="5"/>
  <c r="BF386" i="5"/>
  <c r="T386" i="5"/>
  <c r="T385" i="5" s="1"/>
  <c r="R386" i="5"/>
  <c r="R385" i="5" s="1"/>
  <c r="P386" i="5"/>
  <c r="BI382" i="5"/>
  <c r="BH382" i="5"/>
  <c r="BG382" i="5"/>
  <c r="BF382" i="5"/>
  <c r="T382" i="5"/>
  <c r="R382" i="5"/>
  <c r="P382" i="5"/>
  <c r="BI380" i="5"/>
  <c r="BH380" i="5"/>
  <c r="BG380" i="5"/>
  <c r="BF380" i="5"/>
  <c r="T380" i="5"/>
  <c r="R380" i="5"/>
  <c r="P380" i="5"/>
  <c r="BI378" i="5"/>
  <c r="BH378" i="5"/>
  <c r="BG378" i="5"/>
  <c r="BF378" i="5"/>
  <c r="T378" i="5"/>
  <c r="R378" i="5"/>
  <c r="P378" i="5"/>
  <c r="BI376" i="5"/>
  <c r="BH376" i="5"/>
  <c r="BG376" i="5"/>
  <c r="BF376" i="5"/>
  <c r="T376" i="5"/>
  <c r="R376" i="5"/>
  <c r="P376" i="5"/>
  <c r="BI374" i="5"/>
  <c r="BH374" i="5"/>
  <c r="BG374" i="5"/>
  <c r="BF374" i="5"/>
  <c r="T374" i="5"/>
  <c r="R374" i="5"/>
  <c r="P374" i="5"/>
  <c r="BI366" i="5"/>
  <c r="BH366" i="5"/>
  <c r="BG366" i="5"/>
  <c r="BF366" i="5"/>
  <c r="T366" i="5"/>
  <c r="R366" i="5"/>
  <c r="P366" i="5"/>
  <c r="BI361" i="5"/>
  <c r="BH361" i="5"/>
  <c r="BG361" i="5"/>
  <c r="BF361" i="5"/>
  <c r="T361" i="5"/>
  <c r="R361" i="5"/>
  <c r="P361" i="5"/>
  <c r="BI357" i="5"/>
  <c r="BH357" i="5"/>
  <c r="BG357" i="5"/>
  <c r="BF357" i="5"/>
  <c r="T357" i="5"/>
  <c r="R357" i="5"/>
  <c r="P357" i="5"/>
  <c r="BI342" i="5"/>
  <c r="BH342" i="5"/>
  <c r="BG342" i="5"/>
  <c r="BF342" i="5"/>
  <c r="T342" i="5"/>
  <c r="R342" i="5"/>
  <c r="P342" i="5"/>
  <c r="BI339" i="5"/>
  <c r="BH339" i="5"/>
  <c r="BG339" i="5"/>
  <c r="BF339" i="5"/>
  <c r="T339" i="5"/>
  <c r="R339" i="5"/>
  <c r="P339" i="5"/>
  <c r="BI330" i="5"/>
  <c r="BH330" i="5"/>
  <c r="BG330" i="5"/>
  <c r="BF330" i="5"/>
  <c r="T330" i="5"/>
  <c r="R330" i="5"/>
  <c r="P330" i="5"/>
  <c r="BI328" i="5"/>
  <c r="BH328" i="5"/>
  <c r="BG328" i="5"/>
  <c r="BF328" i="5"/>
  <c r="T328" i="5"/>
  <c r="R328" i="5"/>
  <c r="P328" i="5"/>
  <c r="BI326" i="5"/>
  <c r="BH326" i="5"/>
  <c r="BG326" i="5"/>
  <c r="BF326" i="5"/>
  <c r="T326" i="5"/>
  <c r="R326" i="5"/>
  <c r="P326" i="5"/>
  <c r="BI324" i="5"/>
  <c r="BH324" i="5"/>
  <c r="BG324" i="5"/>
  <c r="BF324" i="5"/>
  <c r="T324" i="5"/>
  <c r="R324" i="5"/>
  <c r="P324" i="5"/>
  <c r="BI322" i="5"/>
  <c r="BH322" i="5"/>
  <c r="BG322" i="5"/>
  <c r="BF322" i="5"/>
  <c r="T322" i="5"/>
  <c r="R322" i="5"/>
  <c r="P322" i="5"/>
  <c r="BI320" i="5"/>
  <c r="BH320" i="5"/>
  <c r="BG320" i="5"/>
  <c r="BF320" i="5"/>
  <c r="T320" i="5"/>
  <c r="R320" i="5"/>
  <c r="P320" i="5"/>
  <c r="BI318" i="5"/>
  <c r="BH318" i="5"/>
  <c r="BG318" i="5"/>
  <c r="BF318" i="5"/>
  <c r="T318" i="5"/>
  <c r="R318" i="5"/>
  <c r="P318" i="5"/>
  <c r="BI316" i="5"/>
  <c r="BH316" i="5"/>
  <c r="BG316" i="5"/>
  <c r="BF316" i="5"/>
  <c r="T316" i="5"/>
  <c r="R316" i="5"/>
  <c r="P316" i="5"/>
  <c r="BI311" i="5"/>
  <c r="BH311" i="5"/>
  <c r="BG311" i="5"/>
  <c r="BF311" i="5"/>
  <c r="T311" i="5"/>
  <c r="R311" i="5"/>
  <c r="P311" i="5"/>
  <c r="BI305" i="5"/>
  <c r="BH305" i="5"/>
  <c r="BG305" i="5"/>
  <c r="BF305" i="5"/>
  <c r="T305" i="5"/>
  <c r="R305" i="5"/>
  <c r="P305" i="5"/>
  <c r="BI299" i="5"/>
  <c r="BH299" i="5"/>
  <c r="BG299" i="5"/>
  <c r="BF299" i="5"/>
  <c r="T299" i="5"/>
  <c r="R299" i="5"/>
  <c r="P299" i="5"/>
  <c r="BI292" i="5"/>
  <c r="BH292" i="5"/>
  <c r="BG292" i="5"/>
  <c r="BF292" i="5"/>
  <c r="T292" i="5"/>
  <c r="R292" i="5"/>
  <c r="P292" i="5"/>
  <c r="BI284" i="5"/>
  <c r="BH284" i="5"/>
  <c r="BG284" i="5"/>
  <c r="BF284" i="5"/>
  <c r="T284" i="5"/>
  <c r="R284" i="5"/>
  <c r="P284" i="5"/>
  <c r="BI279" i="5"/>
  <c r="BH279" i="5"/>
  <c r="BG279" i="5"/>
  <c r="BF279" i="5"/>
  <c r="T279" i="5"/>
  <c r="T278" i="5"/>
  <c r="R279" i="5"/>
  <c r="R278" i="5" s="1"/>
  <c r="P279" i="5"/>
  <c r="P278" i="5"/>
  <c r="BI275" i="5"/>
  <c r="BH275" i="5"/>
  <c r="BG275" i="5"/>
  <c r="BF275" i="5"/>
  <c r="T275" i="5"/>
  <c r="R275" i="5"/>
  <c r="P275" i="5"/>
  <c r="BI271" i="5"/>
  <c r="BH271" i="5"/>
  <c r="BG271" i="5"/>
  <c r="BF271" i="5"/>
  <c r="T271" i="5"/>
  <c r="R271" i="5"/>
  <c r="P271" i="5"/>
  <c r="BI268" i="5"/>
  <c r="BH268" i="5"/>
  <c r="BG268" i="5"/>
  <c r="BF268" i="5"/>
  <c r="T268" i="5"/>
  <c r="R268" i="5"/>
  <c r="P268" i="5"/>
  <c r="BI265" i="5"/>
  <c r="BH265" i="5"/>
  <c r="BG265" i="5"/>
  <c r="BF265" i="5"/>
  <c r="T265" i="5"/>
  <c r="R265" i="5"/>
  <c r="P265" i="5"/>
  <c r="BI262" i="5"/>
  <c r="BH262" i="5"/>
  <c r="BG262" i="5"/>
  <c r="BF262" i="5"/>
  <c r="T262" i="5"/>
  <c r="R262" i="5"/>
  <c r="P262" i="5"/>
  <c r="BI256" i="5"/>
  <c r="BH256" i="5"/>
  <c r="BG256" i="5"/>
  <c r="BF256" i="5"/>
  <c r="T256" i="5"/>
  <c r="R256" i="5"/>
  <c r="P256" i="5"/>
  <c r="BI249" i="5"/>
  <c r="BH249" i="5"/>
  <c r="BG249" i="5"/>
  <c r="BF249" i="5"/>
  <c r="T249" i="5"/>
  <c r="R249" i="5"/>
  <c r="P249" i="5"/>
  <c r="BI240" i="5"/>
  <c r="BH240" i="5"/>
  <c r="BG240" i="5"/>
  <c r="BF240" i="5"/>
  <c r="T240" i="5"/>
  <c r="R240" i="5"/>
  <c r="P240" i="5"/>
  <c r="BI230" i="5"/>
  <c r="BH230" i="5"/>
  <c r="BG230" i="5"/>
  <c r="BF230" i="5"/>
  <c r="T230" i="5"/>
  <c r="R230" i="5"/>
  <c r="P230" i="5"/>
  <c r="BI225" i="5"/>
  <c r="BH225" i="5"/>
  <c r="BG225" i="5"/>
  <c r="BF225" i="5"/>
  <c r="T225" i="5"/>
  <c r="R225" i="5"/>
  <c r="P225" i="5"/>
  <c r="BI221" i="5"/>
  <c r="BH221" i="5"/>
  <c r="BG221" i="5"/>
  <c r="BF221" i="5"/>
  <c r="T221" i="5"/>
  <c r="T220" i="5"/>
  <c r="R221" i="5"/>
  <c r="R220" i="5" s="1"/>
  <c r="P221" i="5"/>
  <c r="P220" i="5"/>
  <c r="BI217" i="5"/>
  <c r="BH217" i="5"/>
  <c r="BG217" i="5"/>
  <c r="BF217" i="5"/>
  <c r="T217" i="5"/>
  <c r="T216" i="5" s="1"/>
  <c r="R217" i="5"/>
  <c r="R216" i="5"/>
  <c r="P217" i="5"/>
  <c r="P216" i="5" s="1"/>
  <c r="BI199" i="5"/>
  <c r="BH199" i="5"/>
  <c r="BG199" i="5"/>
  <c r="BF199" i="5"/>
  <c r="T199" i="5"/>
  <c r="R199" i="5"/>
  <c r="P199" i="5"/>
  <c r="BI182" i="5"/>
  <c r="BH182" i="5"/>
  <c r="BG182" i="5"/>
  <c r="BF182" i="5"/>
  <c r="T182" i="5"/>
  <c r="R182" i="5"/>
  <c r="P182" i="5"/>
  <c r="BI166" i="5"/>
  <c r="BH166" i="5"/>
  <c r="BG166" i="5"/>
  <c r="BF166" i="5"/>
  <c r="T166" i="5"/>
  <c r="R166" i="5"/>
  <c r="P166" i="5"/>
  <c r="BI159" i="5"/>
  <c r="BH159" i="5"/>
  <c r="BG159" i="5"/>
  <c r="BF159" i="5"/>
  <c r="T159" i="5"/>
  <c r="R159" i="5"/>
  <c r="P159" i="5"/>
  <c r="BI154" i="5"/>
  <c r="BH154" i="5"/>
  <c r="BG154" i="5"/>
  <c r="BF154" i="5"/>
  <c r="T154" i="5"/>
  <c r="R154" i="5"/>
  <c r="P154" i="5"/>
  <c r="BI149" i="5"/>
  <c r="BH149" i="5"/>
  <c r="BG149" i="5"/>
  <c r="BF149" i="5"/>
  <c r="T149" i="5"/>
  <c r="R149" i="5"/>
  <c r="P149" i="5"/>
  <c r="BI133" i="5"/>
  <c r="BH133" i="5"/>
  <c r="BG133" i="5"/>
  <c r="BF133" i="5"/>
  <c r="T133" i="5"/>
  <c r="R133" i="5"/>
  <c r="P133" i="5"/>
  <c r="BI116" i="5"/>
  <c r="BH116" i="5"/>
  <c r="BG116" i="5"/>
  <c r="BF116" i="5"/>
  <c r="T116" i="5"/>
  <c r="R116" i="5"/>
  <c r="P116" i="5"/>
  <c r="BI99" i="5"/>
  <c r="BH99" i="5"/>
  <c r="BG99" i="5"/>
  <c r="BF99" i="5"/>
  <c r="T99" i="5"/>
  <c r="R99" i="5"/>
  <c r="P99" i="5"/>
  <c r="J92" i="5"/>
  <c r="F92" i="5"/>
  <c r="F90" i="5"/>
  <c r="E88" i="5"/>
  <c r="J58" i="5"/>
  <c r="F58" i="5"/>
  <c r="F56" i="5"/>
  <c r="E54" i="5"/>
  <c r="J26" i="5"/>
  <c r="E26" i="5"/>
  <c r="J93" i="5"/>
  <c r="J25" i="5"/>
  <c r="J20" i="5"/>
  <c r="E20" i="5"/>
  <c r="F93" i="5" s="1"/>
  <c r="J19" i="5"/>
  <c r="J14" i="5"/>
  <c r="J90" i="5"/>
  <c r="E7" i="5"/>
  <c r="E84" i="5" s="1"/>
  <c r="J39" i="4"/>
  <c r="J38" i="4"/>
  <c r="AY58" i="1"/>
  <c r="J37" i="4"/>
  <c r="AX58" i="1" s="1"/>
  <c r="BI696" i="4"/>
  <c r="BH696" i="4"/>
  <c r="BG696" i="4"/>
  <c r="BF696" i="4"/>
  <c r="T696" i="4"/>
  <c r="R696" i="4"/>
  <c r="P696" i="4"/>
  <c r="BI689" i="4"/>
  <c r="BH689" i="4"/>
  <c r="BG689" i="4"/>
  <c r="BF689" i="4"/>
  <c r="T689" i="4"/>
  <c r="R689" i="4"/>
  <c r="P689" i="4"/>
  <c r="BI681" i="4"/>
  <c r="BH681" i="4"/>
  <c r="BG681" i="4"/>
  <c r="BF681" i="4"/>
  <c r="T681" i="4"/>
  <c r="R681" i="4"/>
  <c r="P681" i="4"/>
  <c r="BI672" i="4"/>
  <c r="BH672" i="4"/>
  <c r="BG672" i="4"/>
  <c r="BF672" i="4"/>
  <c r="T672" i="4"/>
  <c r="R672" i="4"/>
  <c r="P672" i="4"/>
  <c r="BI661" i="4"/>
  <c r="BH661" i="4"/>
  <c r="BG661" i="4"/>
  <c r="BF661" i="4"/>
  <c r="T661" i="4"/>
  <c r="R661" i="4"/>
  <c r="P661" i="4"/>
  <c r="BI651" i="4"/>
  <c r="BH651" i="4"/>
  <c r="BG651" i="4"/>
  <c r="BF651" i="4"/>
  <c r="T651" i="4"/>
  <c r="R651" i="4"/>
  <c r="P651" i="4"/>
  <c r="BI641" i="4"/>
  <c r="BH641" i="4"/>
  <c r="BG641" i="4"/>
  <c r="BF641" i="4"/>
  <c r="T641" i="4"/>
  <c r="R641" i="4"/>
  <c r="P641" i="4"/>
  <c r="BI624" i="4"/>
  <c r="BH624" i="4"/>
  <c r="BG624" i="4"/>
  <c r="BF624" i="4"/>
  <c r="T624" i="4"/>
  <c r="R624" i="4"/>
  <c r="P624" i="4"/>
  <c r="BI612" i="4"/>
  <c r="BH612" i="4"/>
  <c r="BG612" i="4"/>
  <c r="BF612" i="4"/>
  <c r="T612" i="4"/>
  <c r="R612" i="4"/>
  <c r="P612" i="4"/>
  <c r="BI602" i="4"/>
  <c r="BH602" i="4"/>
  <c r="BG602" i="4"/>
  <c r="BF602" i="4"/>
  <c r="T602" i="4"/>
  <c r="R602" i="4"/>
  <c r="P602" i="4"/>
  <c r="BI592" i="4"/>
  <c r="BH592" i="4"/>
  <c r="BG592" i="4"/>
  <c r="BF592" i="4"/>
  <c r="T592" i="4"/>
  <c r="R592" i="4"/>
  <c r="P592" i="4"/>
  <c r="BI573" i="4"/>
  <c r="BH573" i="4"/>
  <c r="BG573" i="4"/>
  <c r="BF573" i="4"/>
  <c r="T573" i="4"/>
  <c r="R573" i="4"/>
  <c r="P573" i="4"/>
  <c r="BI563" i="4"/>
  <c r="BH563" i="4"/>
  <c r="BG563" i="4"/>
  <c r="BF563" i="4"/>
  <c r="T563" i="4"/>
  <c r="R563" i="4"/>
  <c r="P563" i="4"/>
  <c r="BI553" i="4"/>
  <c r="BH553" i="4"/>
  <c r="BG553" i="4"/>
  <c r="BF553" i="4"/>
  <c r="T553" i="4"/>
  <c r="R553" i="4"/>
  <c r="P553" i="4"/>
  <c r="BI545" i="4"/>
  <c r="BH545" i="4"/>
  <c r="BG545" i="4"/>
  <c r="BF545" i="4"/>
  <c r="T545" i="4"/>
  <c r="R545" i="4"/>
  <c r="P545" i="4"/>
  <c r="BI539" i="4"/>
  <c r="BH539" i="4"/>
  <c r="BG539" i="4"/>
  <c r="BF539" i="4"/>
  <c r="T539" i="4"/>
  <c r="R539" i="4"/>
  <c r="P539" i="4"/>
  <c r="BI531" i="4"/>
  <c r="BH531" i="4"/>
  <c r="BG531" i="4"/>
  <c r="BF531" i="4"/>
  <c r="T531" i="4"/>
  <c r="R531" i="4"/>
  <c r="P531" i="4"/>
  <c r="BI522" i="4"/>
  <c r="BH522" i="4"/>
  <c r="BG522" i="4"/>
  <c r="BF522" i="4"/>
  <c r="T522" i="4"/>
  <c r="R522" i="4"/>
  <c r="P522" i="4"/>
  <c r="BI503" i="4"/>
  <c r="BH503" i="4"/>
  <c r="BG503" i="4"/>
  <c r="BF503" i="4"/>
  <c r="T503" i="4"/>
  <c r="R503" i="4"/>
  <c r="P503" i="4"/>
  <c r="BI493" i="4"/>
  <c r="BH493" i="4"/>
  <c r="BG493" i="4"/>
  <c r="BF493" i="4"/>
  <c r="T493" i="4"/>
  <c r="R493" i="4"/>
  <c r="P493" i="4"/>
  <c r="BI489" i="4"/>
  <c r="BH489" i="4"/>
  <c r="BG489" i="4"/>
  <c r="BF489" i="4"/>
  <c r="T489" i="4"/>
  <c r="R489" i="4"/>
  <c r="P489" i="4"/>
  <c r="BI483" i="4"/>
  <c r="BH483" i="4"/>
  <c r="BG483" i="4"/>
  <c r="BF483" i="4"/>
  <c r="T483" i="4"/>
  <c r="R483" i="4"/>
  <c r="P483" i="4"/>
  <c r="BI476" i="4"/>
  <c r="BH476" i="4"/>
  <c r="BG476" i="4"/>
  <c r="BF476" i="4"/>
  <c r="T476" i="4"/>
  <c r="R476" i="4"/>
  <c r="P476" i="4"/>
  <c r="BI466" i="4"/>
  <c r="BH466" i="4"/>
  <c r="BG466" i="4"/>
  <c r="BF466" i="4"/>
  <c r="T466" i="4"/>
  <c r="R466" i="4"/>
  <c r="P466" i="4"/>
  <c r="BI462" i="4"/>
  <c r="BH462" i="4"/>
  <c r="BG462" i="4"/>
  <c r="BF462" i="4"/>
  <c r="T462" i="4"/>
  <c r="R462" i="4"/>
  <c r="P462" i="4"/>
  <c r="BI452" i="4"/>
  <c r="BH452" i="4"/>
  <c r="BG452" i="4"/>
  <c r="BF452" i="4"/>
  <c r="T452" i="4"/>
  <c r="R452" i="4"/>
  <c r="P452" i="4"/>
  <c r="BI442" i="4"/>
  <c r="BH442" i="4"/>
  <c r="BG442" i="4"/>
  <c r="BF442" i="4"/>
  <c r="T442" i="4"/>
  <c r="R442" i="4"/>
  <c r="P442" i="4"/>
  <c r="BI438" i="4"/>
  <c r="BH438" i="4"/>
  <c r="BG438" i="4"/>
  <c r="BF438" i="4"/>
  <c r="T438" i="4"/>
  <c r="R438" i="4"/>
  <c r="P438" i="4"/>
  <c r="BI430" i="4"/>
  <c r="BH430" i="4"/>
  <c r="BG430" i="4"/>
  <c r="BF430" i="4"/>
  <c r="T430" i="4"/>
  <c r="R430" i="4"/>
  <c r="P430" i="4"/>
  <c r="BI420" i="4"/>
  <c r="BH420" i="4"/>
  <c r="BG420" i="4"/>
  <c r="BF420" i="4"/>
  <c r="T420" i="4"/>
  <c r="R420" i="4"/>
  <c r="P420" i="4"/>
  <c r="BI410" i="4"/>
  <c r="BH410" i="4"/>
  <c r="BG410" i="4"/>
  <c r="BF410" i="4"/>
  <c r="T410" i="4"/>
  <c r="R410" i="4"/>
  <c r="P410" i="4"/>
  <c r="BI402" i="4"/>
  <c r="BH402" i="4"/>
  <c r="BG402" i="4"/>
  <c r="BF402" i="4"/>
  <c r="T402" i="4"/>
  <c r="R402" i="4"/>
  <c r="P402" i="4"/>
  <c r="BI392" i="4"/>
  <c r="BH392" i="4"/>
  <c r="BG392" i="4"/>
  <c r="BF392" i="4"/>
  <c r="T392" i="4"/>
  <c r="R392" i="4"/>
  <c r="P392" i="4"/>
  <c r="BI382" i="4"/>
  <c r="BH382" i="4"/>
  <c r="BG382" i="4"/>
  <c r="BF382" i="4"/>
  <c r="T382" i="4"/>
  <c r="R382" i="4"/>
  <c r="P382" i="4"/>
  <c r="BI377" i="4"/>
  <c r="BH377" i="4"/>
  <c r="BG377" i="4"/>
  <c r="BF377" i="4"/>
  <c r="T377" i="4"/>
  <c r="R377" i="4"/>
  <c r="P377" i="4"/>
  <c r="BI373" i="4"/>
  <c r="BH373" i="4"/>
  <c r="BG373" i="4"/>
  <c r="BF373" i="4"/>
  <c r="T373" i="4"/>
  <c r="R373" i="4"/>
  <c r="P373" i="4"/>
  <c r="BI370" i="4"/>
  <c r="BH370" i="4"/>
  <c r="BG370" i="4"/>
  <c r="BF370" i="4"/>
  <c r="T370" i="4"/>
  <c r="R370" i="4"/>
  <c r="P370" i="4"/>
  <c r="BI367" i="4"/>
  <c r="BH367" i="4"/>
  <c r="BG367" i="4"/>
  <c r="BF367" i="4"/>
  <c r="T367" i="4"/>
  <c r="R367" i="4"/>
  <c r="P367" i="4"/>
  <c r="BI362" i="4"/>
  <c r="BH362" i="4"/>
  <c r="BG362" i="4"/>
  <c r="BF362" i="4"/>
  <c r="T362" i="4"/>
  <c r="R362" i="4"/>
  <c r="P362" i="4"/>
  <c r="BI357" i="4"/>
  <c r="BH357" i="4"/>
  <c r="BG357" i="4"/>
  <c r="BF357" i="4"/>
  <c r="T357" i="4"/>
  <c r="R357" i="4"/>
  <c r="P357" i="4"/>
  <c r="BI346" i="4"/>
  <c r="BH346" i="4"/>
  <c r="BG346" i="4"/>
  <c r="BF346" i="4"/>
  <c r="T346" i="4"/>
  <c r="R346" i="4"/>
  <c r="P346" i="4"/>
  <c r="BI336" i="4"/>
  <c r="BH336" i="4"/>
  <c r="BG336" i="4"/>
  <c r="BF336" i="4"/>
  <c r="T336" i="4"/>
  <c r="R336" i="4"/>
  <c r="P336" i="4"/>
  <c r="BI326" i="4"/>
  <c r="BH326" i="4"/>
  <c r="BG326" i="4"/>
  <c r="BF326" i="4"/>
  <c r="T326" i="4"/>
  <c r="R326" i="4"/>
  <c r="P326" i="4"/>
  <c r="BI316" i="4"/>
  <c r="BH316" i="4"/>
  <c r="BG316" i="4"/>
  <c r="BF316" i="4"/>
  <c r="T316" i="4"/>
  <c r="R316" i="4"/>
  <c r="P316" i="4"/>
  <c r="BI306" i="4"/>
  <c r="BH306" i="4"/>
  <c r="BG306" i="4"/>
  <c r="BF306" i="4"/>
  <c r="T306" i="4"/>
  <c r="R306" i="4"/>
  <c r="P306" i="4"/>
  <c r="BI296" i="4"/>
  <c r="BH296" i="4"/>
  <c r="BG296" i="4"/>
  <c r="BF296" i="4"/>
  <c r="T296" i="4"/>
  <c r="R296" i="4"/>
  <c r="P296" i="4"/>
  <c r="BI286" i="4"/>
  <c r="BH286" i="4"/>
  <c r="BG286" i="4"/>
  <c r="BF286" i="4"/>
  <c r="T286" i="4"/>
  <c r="R286" i="4"/>
  <c r="P286" i="4"/>
  <c r="BI276" i="4"/>
  <c r="BH276" i="4"/>
  <c r="BG276" i="4"/>
  <c r="BF276" i="4"/>
  <c r="T276" i="4"/>
  <c r="R276" i="4"/>
  <c r="P276" i="4"/>
  <c r="BI264" i="4"/>
  <c r="BH264" i="4"/>
  <c r="BG264" i="4"/>
  <c r="BF264" i="4"/>
  <c r="T264" i="4"/>
  <c r="T263" i="4"/>
  <c r="R264" i="4"/>
  <c r="R263" i="4" s="1"/>
  <c r="P264" i="4"/>
  <c r="P263" i="4"/>
  <c r="BI253" i="4"/>
  <c r="BH253" i="4"/>
  <c r="BG253" i="4"/>
  <c r="BF253" i="4"/>
  <c r="T253" i="4"/>
  <c r="R253" i="4"/>
  <c r="P253" i="4"/>
  <c r="BI243" i="4"/>
  <c r="BH243" i="4"/>
  <c r="BG243" i="4"/>
  <c r="BF243" i="4"/>
  <c r="T243" i="4"/>
  <c r="R243" i="4"/>
  <c r="P243" i="4"/>
  <c r="BI233" i="4"/>
  <c r="BH233" i="4"/>
  <c r="BG233" i="4"/>
  <c r="BF233" i="4"/>
  <c r="T233" i="4"/>
  <c r="R233" i="4"/>
  <c r="P233" i="4"/>
  <c r="BI223" i="4"/>
  <c r="BH223" i="4"/>
  <c r="BG223" i="4"/>
  <c r="BF223" i="4"/>
  <c r="T223" i="4"/>
  <c r="R223" i="4"/>
  <c r="P223" i="4"/>
  <c r="BI213" i="4"/>
  <c r="BH213" i="4"/>
  <c r="BG213" i="4"/>
  <c r="BF213" i="4"/>
  <c r="T213" i="4"/>
  <c r="R213" i="4"/>
  <c r="P213" i="4"/>
  <c r="BI203" i="4"/>
  <c r="BH203" i="4"/>
  <c r="BG203" i="4"/>
  <c r="BF203" i="4"/>
  <c r="T203" i="4"/>
  <c r="R203" i="4"/>
  <c r="P203" i="4"/>
  <c r="BI193" i="4"/>
  <c r="BH193" i="4"/>
  <c r="BG193" i="4"/>
  <c r="BF193" i="4"/>
  <c r="T193" i="4"/>
  <c r="R193" i="4"/>
  <c r="P193" i="4"/>
  <c r="BI182" i="4"/>
  <c r="BH182" i="4"/>
  <c r="BG182" i="4"/>
  <c r="BF182" i="4"/>
  <c r="T182" i="4"/>
  <c r="R182" i="4"/>
  <c r="P182" i="4"/>
  <c r="P171" i="4"/>
  <c r="BI172" i="4"/>
  <c r="BH172" i="4"/>
  <c r="BG172" i="4"/>
  <c r="BF172" i="4"/>
  <c r="T172" i="4"/>
  <c r="T171" i="4" s="1"/>
  <c r="R172" i="4"/>
  <c r="R171" i="4" s="1"/>
  <c r="P172" i="4"/>
  <c r="BI160" i="4"/>
  <c r="BH160" i="4"/>
  <c r="BG160" i="4"/>
  <c r="BF160" i="4"/>
  <c r="T160" i="4"/>
  <c r="R160" i="4"/>
  <c r="P160" i="4"/>
  <c r="BI150" i="4"/>
  <c r="BH150" i="4"/>
  <c r="BG150" i="4"/>
  <c r="BF150" i="4"/>
  <c r="T150" i="4"/>
  <c r="R150" i="4"/>
  <c r="P150" i="4"/>
  <c r="BI142" i="4"/>
  <c r="BH142" i="4"/>
  <c r="BG142" i="4"/>
  <c r="BF142" i="4"/>
  <c r="T142" i="4"/>
  <c r="R142" i="4"/>
  <c r="P142" i="4"/>
  <c r="BI134" i="4"/>
  <c r="BH134" i="4"/>
  <c r="BG134" i="4"/>
  <c r="BF134" i="4"/>
  <c r="T134" i="4"/>
  <c r="R134" i="4"/>
  <c r="P134" i="4"/>
  <c r="BI126" i="4"/>
  <c r="BH126" i="4"/>
  <c r="BG126" i="4"/>
  <c r="BF126" i="4"/>
  <c r="T126" i="4"/>
  <c r="R126" i="4"/>
  <c r="P126" i="4"/>
  <c r="BI117" i="4"/>
  <c r="BH117" i="4"/>
  <c r="BG117" i="4"/>
  <c r="BF117" i="4"/>
  <c r="T117" i="4"/>
  <c r="R117" i="4"/>
  <c r="P117" i="4"/>
  <c r="BI109" i="4"/>
  <c r="BH109" i="4"/>
  <c r="BG109" i="4"/>
  <c r="BF109" i="4"/>
  <c r="T109" i="4"/>
  <c r="R109" i="4"/>
  <c r="P109" i="4"/>
  <c r="BI100" i="4"/>
  <c r="BH100" i="4"/>
  <c r="BG100" i="4"/>
  <c r="BF100" i="4"/>
  <c r="T100" i="4"/>
  <c r="R100" i="4"/>
  <c r="P100" i="4"/>
  <c r="J93" i="4"/>
  <c r="F93" i="4"/>
  <c r="F91" i="4"/>
  <c r="E89" i="4"/>
  <c r="J58" i="4"/>
  <c r="F58" i="4"/>
  <c r="F56" i="4"/>
  <c r="E54" i="4"/>
  <c r="J26" i="4"/>
  <c r="E26" i="4"/>
  <c r="J94" i="4" s="1"/>
  <c r="J25" i="4"/>
  <c r="J20" i="4"/>
  <c r="E20" i="4"/>
  <c r="F94" i="4" s="1"/>
  <c r="J19" i="4"/>
  <c r="J14" i="4"/>
  <c r="J56" i="4"/>
  <c r="E7" i="4"/>
  <c r="E85" i="4"/>
  <c r="J39" i="3"/>
  <c r="J38" i="3"/>
  <c r="AY57" i="1" s="1"/>
  <c r="J37" i="3"/>
  <c r="AX57" i="1"/>
  <c r="BI157" i="3"/>
  <c r="BH157" i="3"/>
  <c r="BG157" i="3"/>
  <c r="BF157" i="3"/>
  <c r="T157" i="3"/>
  <c r="T156" i="3" s="1"/>
  <c r="R157" i="3"/>
  <c r="R156" i="3"/>
  <c r="P157" i="3"/>
  <c r="P156" i="3" s="1"/>
  <c r="BI153" i="3"/>
  <c r="BH153" i="3"/>
  <c r="BG153" i="3"/>
  <c r="BF153" i="3"/>
  <c r="T153" i="3"/>
  <c r="R153" i="3"/>
  <c r="P153" i="3"/>
  <c r="BI145" i="3"/>
  <c r="BH145" i="3"/>
  <c r="BG145" i="3"/>
  <c r="BF145" i="3"/>
  <c r="T145" i="3"/>
  <c r="R145" i="3"/>
  <c r="P145" i="3"/>
  <c r="BI137" i="3"/>
  <c r="BH137" i="3"/>
  <c r="BG137" i="3"/>
  <c r="BF137" i="3"/>
  <c r="T137" i="3"/>
  <c r="R137" i="3"/>
  <c r="P137" i="3"/>
  <c r="BI127" i="3"/>
  <c r="BH127" i="3"/>
  <c r="BG127" i="3"/>
  <c r="BF127" i="3"/>
  <c r="T127" i="3"/>
  <c r="R127" i="3"/>
  <c r="P127" i="3"/>
  <c r="BI119" i="3"/>
  <c r="BH119" i="3"/>
  <c r="BG119" i="3"/>
  <c r="BF119" i="3"/>
  <c r="T119" i="3"/>
  <c r="R119" i="3"/>
  <c r="P119" i="3"/>
  <c r="BI111" i="3"/>
  <c r="BH111" i="3"/>
  <c r="BG111" i="3"/>
  <c r="BF111" i="3"/>
  <c r="T111" i="3"/>
  <c r="R111" i="3"/>
  <c r="P111" i="3"/>
  <c r="BI102" i="3"/>
  <c r="BH102" i="3"/>
  <c r="BG102" i="3"/>
  <c r="BF102" i="3"/>
  <c r="T102" i="3"/>
  <c r="R102" i="3"/>
  <c r="P102" i="3"/>
  <c r="BI93" i="3"/>
  <c r="BH93" i="3"/>
  <c r="BG93" i="3"/>
  <c r="BF93" i="3"/>
  <c r="T93" i="3"/>
  <c r="T92" i="3"/>
  <c r="T91" i="3" s="1"/>
  <c r="R93" i="3"/>
  <c r="R92" i="3"/>
  <c r="R91" i="3"/>
  <c r="P93" i="3"/>
  <c r="P92" i="3"/>
  <c r="P91" i="3"/>
  <c r="J86" i="3"/>
  <c r="F86" i="3"/>
  <c r="F84" i="3"/>
  <c r="E82" i="3"/>
  <c r="J58" i="3"/>
  <c r="F58" i="3"/>
  <c r="F56" i="3"/>
  <c r="E54" i="3"/>
  <c r="J26" i="3"/>
  <c r="E26" i="3"/>
  <c r="J87" i="3" s="1"/>
  <c r="J25" i="3"/>
  <c r="J20" i="3"/>
  <c r="E20" i="3"/>
  <c r="F59" i="3" s="1"/>
  <c r="J19" i="3"/>
  <c r="J14" i="3"/>
  <c r="J56" i="3" s="1"/>
  <c r="E7" i="3"/>
  <c r="E50" i="3"/>
  <c r="J39" i="2"/>
  <c r="J38" i="2"/>
  <c r="AY56" i="1"/>
  <c r="J37" i="2"/>
  <c r="AX56" i="1"/>
  <c r="BI1413" i="2"/>
  <c r="BH1413" i="2"/>
  <c r="BG1413" i="2"/>
  <c r="BF1413" i="2"/>
  <c r="T1413" i="2"/>
  <c r="R1413" i="2"/>
  <c r="P1413" i="2"/>
  <c r="BI1405" i="2"/>
  <c r="BH1405" i="2"/>
  <c r="BG1405" i="2"/>
  <c r="BF1405" i="2"/>
  <c r="T1405" i="2"/>
  <c r="R1405" i="2"/>
  <c r="P1405" i="2"/>
  <c r="BI1397" i="2"/>
  <c r="BH1397" i="2"/>
  <c r="BG1397" i="2"/>
  <c r="BF1397" i="2"/>
  <c r="T1397" i="2"/>
  <c r="R1397" i="2"/>
  <c r="P1397" i="2"/>
  <c r="BI1389" i="2"/>
  <c r="BH1389" i="2"/>
  <c r="BG1389" i="2"/>
  <c r="BF1389" i="2"/>
  <c r="T1389" i="2"/>
  <c r="R1389" i="2"/>
  <c r="P1389" i="2"/>
  <c r="BI1381" i="2"/>
  <c r="BH1381" i="2"/>
  <c r="BG1381" i="2"/>
  <c r="BF1381" i="2"/>
  <c r="T1381" i="2"/>
  <c r="R1381" i="2"/>
  <c r="P1381" i="2"/>
  <c r="BI1377" i="2"/>
  <c r="BH1377" i="2"/>
  <c r="BG1377" i="2"/>
  <c r="BF1377" i="2"/>
  <c r="T1377" i="2"/>
  <c r="R1377" i="2"/>
  <c r="P1377" i="2"/>
  <c r="BI1372" i="2"/>
  <c r="BH1372" i="2"/>
  <c r="BG1372" i="2"/>
  <c r="BF1372" i="2"/>
  <c r="T1372" i="2"/>
  <c r="R1372" i="2"/>
  <c r="P1372" i="2"/>
  <c r="BI1367" i="2"/>
  <c r="BH1367" i="2"/>
  <c r="BG1367" i="2"/>
  <c r="BF1367" i="2"/>
  <c r="T1367" i="2"/>
  <c r="R1367" i="2"/>
  <c r="P1367" i="2"/>
  <c r="BI1362" i="2"/>
  <c r="BH1362" i="2"/>
  <c r="BG1362" i="2"/>
  <c r="BF1362" i="2"/>
  <c r="T1362" i="2"/>
  <c r="R1362" i="2"/>
  <c r="P1362" i="2"/>
  <c r="BI1357" i="2"/>
  <c r="BH1357" i="2"/>
  <c r="BG1357" i="2"/>
  <c r="BF1357" i="2"/>
  <c r="T1357" i="2"/>
  <c r="R1357" i="2"/>
  <c r="P1357" i="2"/>
  <c r="BI1344" i="2"/>
  <c r="BH1344" i="2"/>
  <c r="BG1344" i="2"/>
  <c r="BF1344" i="2"/>
  <c r="T1344" i="2"/>
  <c r="R1344" i="2"/>
  <c r="P1344" i="2"/>
  <c r="BI1339" i="2"/>
  <c r="BH1339" i="2"/>
  <c r="BG1339" i="2"/>
  <c r="BF1339" i="2"/>
  <c r="T1339" i="2"/>
  <c r="R1339" i="2"/>
  <c r="P1339" i="2"/>
  <c r="BI1333" i="2"/>
  <c r="BH1333" i="2"/>
  <c r="BG1333" i="2"/>
  <c r="BF1333" i="2"/>
  <c r="T1333" i="2"/>
  <c r="R1333" i="2"/>
  <c r="P1333" i="2"/>
  <c r="BI1329" i="2"/>
  <c r="BH1329" i="2"/>
  <c r="BG1329" i="2"/>
  <c r="BF1329" i="2"/>
  <c r="T1329" i="2"/>
  <c r="R1329" i="2"/>
  <c r="P1329" i="2"/>
  <c r="BI1324" i="2"/>
  <c r="BH1324" i="2"/>
  <c r="BG1324" i="2"/>
  <c r="BF1324" i="2"/>
  <c r="T1324" i="2"/>
  <c r="R1324" i="2"/>
  <c r="P1324" i="2"/>
  <c r="BI1319" i="2"/>
  <c r="BH1319" i="2"/>
  <c r="BG1319" i="2"/>
  <c r="BF1319" i="2"/>
  <c r="T1319" i="2"/>
  <c r="R1319" i="2"/>
  <c r="P1319" i="2"/>
  <c r="BI1313" i="2"/>
  <c r="BH1313" i="2"/>
  <c r="BG1313" i="2"/>
  <c r="BF1313" i="2"/>
  <c r="T1313" i="2"/>
  <c r="R1313" i="2"/>
  <c r="P1313" i="2"/>
  <c r="BI1309" i="2"/>
  <c r="BH1309" i="2"/>
  <c r="BG1309" i="2"/>
  <c r="BF1309" i="2"/>
  <c r="T1309" i="2"/>
  <c r="R1309" i="2"/>
  <c r="P1309" i="2"/>
  <c r="BI1299" i="2"/>
  <c r="BH1299" i="2"/>
  <c r="BG1299" i="2"/>
  <c r="BF1299" i="2"/>
  <c r="T1299" i="2"/>
  <c r="R1299" i="2"/>
  <c r="P1299" i="2"/>
  <c r="BI1289" i="2"/>
  <c r="BH1289" i="2"/>
  <c r="BG1289" i="2"/>
  <c r="BF1289" i="2"/>
  <c r="T1289" i="2"/>
  <c r="R1289" i="2"/>
  <c r="P1289" i="2"/>
  <c r="BI1285" i="2"/>
  <c r="BH1285" i="2"/>
  <c r="BG1285" i="2"/>
  <c r="BF1285" i="2"/>
  <c r="T1285" i="2"/>
  <c r="R1285" i="2"/>
  <c r="P1285" i="2"/>
  <c r="BI1280" i="2"/>
  <c r="BH1280" i="2"/>
  <c r="BG1280" i="2"/>
  <c r="BF1280" i="2"/>
  <c r="T1280" i="2"/>
  <c r="R1280" i="2"/>
  <c r="P1280" i="2"/>
  <c r="BI1275" i="2"/>
  <c r="BH1275" i="2"/>
  <c r="BG1275" i="2"/>
  <c r="BF1275" i="2"/>
  <c r="T1275" i="2"/>
  <c r="R1275" i="2"/>
  <c r="P1275" i="2"/>
  <c r="BI1269" i="2"/>
  <c r="BH1269" i="2"/>
  <c r="BG1269" i="2"/>
  <c r="BF1269" i="2"/>
  <c r="T1269" i="2"/>
  <c r="R1269" i="2"/>
  <c r="P1269" i="2"/>
  <c r="BI1263" i="2"/>
  <c r="BH1263" i="2"/>
  <c r="BG1263" i="2"/>
  <c r="BF1263" i="2"/>
  <c r="T1263" i="2"/>
  <c r="R1263" i="2"/>
  <c r="P1263" i="2"/>
  <c r="BI1259" i="2"/>
  <c r="BH1259" i="2"/>
  <c r="BG1259" i="2"/>
  <c r="BF1259" i="2"/>
  <c r="T1259" i="2"/>
  <c r="R1259" i="2"/>
  <c r="P1259" i="2"/>
  <c r="BI1253" i="2"/>
  <c r="BH1253" i="2"/>
  <c r="BG1253" i="2"/>
  <c r="BF1253" i="2"/>
  <c r="T1253" i="2"/>
  <c r="R1253" i="2"/>
  <c r="P1253" i="2"/>
  <c r="BI1247" i="2"/>
  <c r="BH1247" i="2"/>
  <c r="BG1247" i="2"/>
  <c r="BF1247" i="2"/>
  <c r="T1247" i="2"/>
  <c r="R1247" i="2"/>
  <c r="P1247" i="2"/>
  <c r="BI1241" i="2"/>
  <c r="BH1241" i="2"/>
  <c r="BG1241" i="2"/>
  <c r="BF1241" i="2"/>
  <c r="T1241" i="2"/>
  <c r="R1241" i="2"/>
  <c r="P1241" i="2"/>
  <c r="BI1235" i="2"/>
  <c r="BH1235" i="2"/>
  <c r="BG1235" i="2"/>
  <c r="BF1235" i="2"/>
  <c r="T1235" i="2"/>
  <c r="R1235" i="2"/>
  <c r="P1235" i="2"/>
  <c r="BI1228" i="2"/>
  <c r="BH1228" i="2"/>
  <c r="BG1228" i="2"/>
  <c r="BF1228" i="2"/>
  <c r="T1228" i="2"/>
  <c r="R1228" i="2"/>
  <c r="P1228" i="2"/>
  <c r="BI1222" i="2"/>
  <c r="BH1222" i="2"/>
  <c r="BG1222" i="2"/>
  <c r="BF1222" i="2"/>
  <c r="T1222" i="2"/>
  <c r="R1222" i="2"/>
  <c r="P1222" i="2"/>
  <c r="BI1217" i="2"/>
  <c r="BH1217" i="2"/>
  <c r="BG1217" i="2"/>
  <c r="BF1217" i="2"/>
  <c r="T1217" i="2"/>
  <c r="T1216" i="2"/>
  <c r="R1217" i="2"/>
  <c r="R1216" i="2"/>
  <c r="P1217" i="2"/>
  <c r="P1216" i="2"/>
  <c r="BI1213" i="2"/>
  <c r="BH1213" i="2"/>
  <c r="BG1213" i="2"/>
  <c r="BF1213" i="2"/>
  <c r="T1213" i="2"/>
  <c r="R1213" i="2"/>
  <c r="P1213" i="2"/>
  <c r="BI1210" i="2"/>
  <c r="BH1210" i="2"/>
  <c r="BG1210" i="2"/>
  <c r="BF1210" i="2"/>
  <c r="T1210" i="2"/>
  <c r="R1210" i="2"/>
  <c r="P1210" i="2"/>
  <c r="BI1206" i="2"/>
  <c r="BH1206" i="2"/>
  <c r="BG1206" i="2"/>
  <c r="BF1206" i="2"/>
  <c r="T1206" i="2"/>
  <c r="R1206" i="2"/>
  <c r="P1206" i="2"/>
  <c r="BI1203" i="2"/>
  <c r="BH1203" i="2"/>
  <c r="BG1203" i="2"/>
  <c r="BF1203" i="2"/>
  <c r="T1203" i="2"/>
  <c r="R1203" i="2"/>
  <c r="P1203" i="2"/>
  <c r="BI1200" i="2"/>
  <c r="BH1200" i="2"/>
  <c r="BG1200" i="2"/>
  <c r="BF1200" i="2"/>
  <c r="T1200" i="2"/>
  <c r="R1200" i="2"/>
  <c r="P1200" i="2"/>
  <c r="BI1186" i="2"/>
  <c r="BH1186" i="2"/>
  <c r="BG1186" i="2"/>
  <c r="BF1186" i="2"/>
  <c r="T1186" i="2"/>
  <c r="R1186" i="2"/>
  <c r="P1186" i="2"/>
  <c r="BI1180" i="2"/>
  <c r="BH1180" i="2"/>
  <c r="BG1180" i="2"/>
  <c r="BF1180" i="2"/>
  <c r="T1180" i="2"/>
  <c r="R1180" i="2"/>
  <c r="P1180" i="2"/>
  <c r="BI1174" i="2"/>
  <c r="BH1174" i="2"/>
  <c r="BG1174" i="2"/>
  <c r="BF1174" i="2"/>
  <c r="T1174" i="2"/>
  <c r="R1174" i="2"/>
  <c r="P1174" i="2"/>
  <c r="BI1168" i="2"/>
  <c r="BH1168" i="2"/>
  <c r="BG1168" i="2"/>
  <c r="BF1168" i="2"/>
  <c r="T1168" i="2"/>
  <c r="R1168" i="2"/>
  <c r="P1168" i="2"/>
  <c r="BI1162" i="2"/>
  <c r="BH1162" i="2"/>
  <c r="BG1162" i="2"/>
  <c r="BF1162" i="2"/>
  <c r="T1162" i="2"/>
  <c r="R1162" i="2"/>
  <c r="P1162" i="2"/>
  <c r="BI1149" i="2"/>
  <c r="BH1149" i="2"/>
  <c r="BG1149" i="2"/>
  <c r="BF1149" i="2"/>
  <c r="T1149" i="2"/>
  <c r="R1149" i="2"/>
  <c r="P1149" i="2"/>
  <c r="BI1143" i="2"/>
  <c r="BH1143" i="2"/>
  <c r="BG1143" i="2"/>
  <c r="BF1143" i="2"/>
  <c r="T1143" i="2"/>
  <c r="R1143" i="2"/>
  <c r="P1143" i="2"/>
  <c r="BI1137" i="2"/>
  <c r="BH1137" i="2"/>
  <c r="BG1137" i="2"/>
  <c r="BF1137" i="2"/>
  <c r="T1137" i="2"/>
  <c r="R1137" i="2"/>
  <c r="P1137" i="2"/>
  <c r="BI1130" i="2"/>
  <c r="BH1130" i="2"/>
  <c r="BG1130" i="2"/>
  <c r="BF1130" i="2"/>
  <c r="T1130" i="2"/>
  <c r="R1130" i="2"/>
  <c r="P1130" i="2"/>
  <c r="BI1123" i="2"/>
  <c r="BH1123" i="2"/>
  <c r="BG1123" i="2"/>
  <c r="BF1123" i="2"/>
  <c r="T1123" i="2"/>
  <c r="R1123" i="2"/>
  <c r="P1123" i="2"/>
  <c r="BI1114" i="2"/>
  <c r="BH1114" i="2"/>
  <c r="BG1114" i="2"/>
  <c r="BF1114" i="2"/>
  <c r="T1114" i="2"/>
  <c r="R1114" i="2"/>
  <c r="P1114" i="2"/>
  <c r="BI1112" i="2"/>
  <c r="BH1112" i="2"/>
  <c r="BG1112" i="2"/>
  <c r="BF1112" i="2"/>
  <c r="T1112" i="2"/>
  <c r="R1112" i="2"/>
  <c r="P1112" i="2"/>
  <c r="BI1110" i="2"/>
  <c r="BH1110" i="2"/>
  <c r="BG1110" i="2"/>
  <c r="BF1110" i="2"/>
  <c r="T1110" i="2"/>
  <c r="R1110" i="2"/>
  <c r="P1110" i="2"/>
  <c r="BI1105" i="2"/>
  <c r="BH1105" i="2"/>
  <c r="BG1105" i="2"/>
  <c r="BF1105" i="2"/>
  <c r="T1105" i="2"/>
  <c r="R1105" i="2"/>
  <c r="P1105" i="2"/>
  <c r="BI1099" i="2"/>
  <c r="BH1099" i="2"/>
  <c r="BG1099" i="2"/>
  <c r="BF1099" i="2"/>
  <c r="T1099" i="2"/>
  <c r="R1099" i="2"/>
  <c r="P1099" i="2"/>
  <c r="BI1096" i="2"/>
  <c r="BH1096" i="2"/>
  <c r="BG1096" i="2"/>
  <c r="BF1096" i="2"/>
  <c r="T1096" i="2"/>
  <c r="R1096" i="2"/>
  <c r="P1096" i="2"/>
  <c r="BI1090" i="2"/>
  <c r="BH1090" i="2"/>
  <c r="BG1090" i="2"/>
  <c r="BF1090" i="2"/>
  <c r="T1090" i="2"/>
  <c r="R1090" i="2"/>
  <c r="P1090" i="2"/>
  <c r="BI1084" i="2"/>
  <c r="BH1084" i="2"/>
  <c r="BG1084" i="2"/>
  <c r="BF1084" i="2"/>
  <c r="T1084" i="2"/>
  <c r="R1084" i="2"/>
  <c r="P1084" i="2"/>
  <c r="BI1079" i="2"/>
  <c r="BH1079" i="2"/>
  <c r="BG1079" i="2"/>
  <c r="BF1079" i="2"/>
  <c r="T1079" i="2"/>
  <c r="R1079" i="2"/>
  <c r="P1079" i="2"/>
  <c r="BI1076" i="2"/>
  <c r="BH1076" i="2"/>
  <c r="BG1076" i="2"/>
  <c r="BF1076" i="2"/>
  <c r="T1076" i="2"/>
  <c r="R1076" i="2"/>
  <c r="P1076" i="2"/>
  <c r="BI1070" i="2"/>
  <c r="BH1070" i="2"/>
  <c r="BG1070" i="2"/>
  <c r="BF1070" i="2"/>
  <c r="T1070" i="2"/>
  <c r="R1070" i="2"/>
  <c r="P1070" i="2"/>
  <c r="BI1063" i="2"/>
  <c r="BH1063" i="2"/>
  <c r="BG1063" i="2"/>
  <c r="BF1063" i="2"/>
  <c r="T1063" i="2"/>
  <c r="R1063" i="2"/>
  <c r="P1063" i="2"/>
  <c r="BI1056" i="2"/>
  <c r="BH1056" i="2"/>
  <c r="BG1056" i="2"/>
  <c r="BF1056" i="2"/>
  <c r="T1056" i="2"/>
  <c r="R1056" i="2"/>
  <c r="P1056" i="2"/>
  <c r="BI1050" i="2"/>
  <c r="BH1050" i="2"/>
  <c r="BG1050" i="2"/>
  <c r="BF1050" i="2"/>
  <c r="T1050" i="2"/>
  <c r="R1050" i="2"/>
  <c r="P1050" i="2"/>
  <c r="BI1043" i="2"/>
  <c r="BH1043" i="2"/>
  <c r="BG1043" i="2"/>
  <c r="BF1043" i="2"/>
  <c r="T1043" i="2"/>
  <c r="R1043" i="2"/>
  <c r="P1043" i="2"/>
  <c r="BI1036" i="2"/>
  <c r="BH1036" i="2"/>
  <c r="BG1036" i="2"/>
  <c r="BF1036" i="2"/>
  <c r="T1036" i="2"/>
  <c r="R1036" i="2"/>
  <c r="P1036" i="2"/>
  <c r="BI1029" i="2"/>
  <c r="BH1029" i="2"/>
  <c r="BG1029" i="2"/>
  <c r="BF1029" i="2"/>
  <c r="T1029" i="2"/>
  <c r="R1029" i="2"/>
  <c r="P1029" i="2"/>
  <c r="BI1024" i="2"/>
  <c r="BH1024" i="2"/>
  <c r="BG1024" i="2"/>
  <c r="BF1024" i="2"/>
  <c r="T1024" i="2"/>
  <c r="R1024" i="2"/>
  <c r="P1024" i="2"/>
  <c r="BI1019" i="2"/>
  <c r="BH1019" i="2"/>
  <c r="BG1019" i="2"/>
  <c r="BF1019" i="2"/>
  <c r="T1019" i="2"/>
  <c r="R1019" i="2"/>
  <c r="P1019" i="2"/>
  <c r="BI1012" i="2"/>
  <c r="BH1012" i="2"/>
  <c r="BG1012" i="2"/>
  <c r="BF1012" i="2"/>
  <c r="T1012" i="2"/>
  <c r="R1012" i="2"/>
  <c r="P1012" i="2"/>
  <c r="BI1004" i="2"/>
  <c r="BH1004" i="2"/>
  <c r="BG1004" i="2"/>
  <c r="BF1004" i="2"/>
  <c r="T1004" i="2"/>
  <c r="R1004" i="2"/>
  <c r="P1004" i="2"/>
  <c r="BI997" i="2"/>
  <c r="BH997" i="2"/>
  <c r="BG997" i="2"/>
  <c r="BF997" i="2"/>
  <c r="T997" i="2"/>
  <c r="T996" i="2" s="1"/>
  <c r="R997" i="2"/>
  <c r="R996" i="2" s="1"/>
  <c r="P997" i="2"/>
  <c r="P996" i="2" s="1"/>
  <c r="BI989" i="2"/>
  <c r="BH989" i="2"/>
  <c r="BG989" i="2"/>
  <c r="BF989" i="2"/>
  <c r="T989" i="2"/>
  <c r="R989" i="2"/>
  <c r="P989" i="2"/>
  <c r="BI974" i="2"/>
  <c r="BH974" i="2"/>
  <c r="BG974" i="2"/>
  <c r="BF974" i="2"/>
  <c r="T974" i="2"/>
  <c r="R974" i="2"/>
  <c r="P974" i="2"/>
  <c r="BI962" i="2"/>
  <c r="BH962" i="2"/>
  <c r="BG962" i="2"/>
  <c r="BF962" i="2"/>
  <c r="T962" i="2"/>
  <c r="R962" i="2"/>
  <c r="P962" i="2"/>
  <c r="BI949" i="2"/>
  <c r="BH949" i="2"/>
  <c r="BG949" i="2"/>
  <c r="BF949" i="2"/>
  <c r="T949" i="2"/>
  <c r="R949" i="2"/>
  <c r="P949" i="2"/>
  <c r="BI936" i="2"/>
  <c r="BH936" i="2"/>
  <c r="BG936" i="2"/>
  <c r="BF936" i="2"/>
  <c r="T936" i="2"/>
  <c r="R936" i="2"/>
  <c r="P936" i="2"/>
  <c r="BI928" i="2"/>
  <c r="BH928" i="2"/>
  <c r="BG928" i="2"/>
  <c r="BF928" i="2"/>
  <c r="T928" i="2"/>
  <c r="R928" i="2"/>
  <c r="P928" i="2"/>
  <c r="BI865" i="2"/>
  <c r="BH865" i="2"/>
  <c r="BG865" i="2"/>
  <c r="BF865" i="2"/>
  <c r="T865" i="2"/>
  <c r="R865" i="2"/>
  <c r="P865" i="2"/>
  <c r="BI844" i="2"/>
  <c r="BH844" i="2"/>
  <c r="BG844" i="2"/>
  <c r="BF844" i="2"/>
  <c r="T844" i="2"/>
  <c r="R844" i="2"/>
  <c r="P844" i="2"/>
  <c r="BI781" i="2"/>
  <c r="BH781" i="2"/>
  <c r="BG781" i="2"/>
  <c r="BF781" i="2"/>
  <c r="T781" i="2"/>
  <c r="R781" i="2"/>
  <c r="P781" i="2"/>
  <c r="BI773" i="2"/>
  <c r="BH773" i="2"/>
  <c r="BG773" i="2"/>
  <c r="BF773" i="2"/>
  <c r="T773" i="2"/>
  <c r="R773" i="2"/>
  <c r="P773" i="2"/>
  <c r="BI765" i="2"/>
  <c r="BH765" i="2"/>
  <c r="BG765" i="2"/>
  <c r="BF765" i="2"/>
  <c r="T765" i="2"/>
  <c r="R765" i="2"/>
  <c r="P765" i="2"/>
  <c r="BI759" i="2"/>
  <c r="BH759" i="2"/>
  <c r="BG759" i="2"/>
  <c r="BF759" i="2"/>
  <c r="T759" i="2"/>
  <c r="R759" i="2"/>
  <c r="P759" i="2"/>
  <c r="BI750" i="2"/>
  <c r="BH750" i="2"/>
  <c r="BG750" i="2"/>
  <c r="BF750" i="2"/>
  <c r="T750" i="2"/>
  <c r="R750" i="2"/>
  <c r="P750" i="2"/>
  <c r="BI745" i="2"/>
  <c r="BH745" i="2"/>
  <c r="BG745" i="2"/>
  <c r="BF745" i="2"/>
  <c r="T745" i="2"/>
  <c r="R745" i="2"/>
  <c r="P745" i="2"/>
  <c r="BI724" i="2"/>
  <c r="BH724" i="2"/>
  <c r="BG724" i="2"/>
  <c r="BF724" i="2"/>
  <c r="T724" i="2"/>
  <c r="R724" i="2"/>
  <c r="P724" i="2"/>
  <c r="BI714" i="2"/>
  <c r="BH714" i="2"/>
  <c r="BG714" i="2"/>
  <c r="BF714" i="2"/>
  <c r="T714" i="2"/>
  <c r="R714" i="2"/>
  <c r="P714" i="2"/>
  <c r="BI693" i="2"/>
  <c r="BH693" i="2"/>
  <c r="BG693" i="2"/>
  <c r="BF693" i="2"/>
  <c r="T693" i="2"/>
  <c r="R693" i="2"/>
  <c r="P693" i="2"/>
  <c r="BI672" i="2"/>
  <c r="BH672" i="2"/>
  <c r="BG672" i="2"/>
  <c r="BF672" i="2"/>
  <c r="T672" i="2"/>
  <c r="R672" i="2"/>
  <c r="P672" i="2"/>
  <c r="BI659" i="2"/>
  <c r="BH659" i="2"/>
  <c r="BG659" i="2"/>
  <c r="BF659" i="2"/>
  <c r="T659" i="2"/>
  <c r="R659" i="2"/>
  <c r="P659" i="2"/>
  <c r="BI643" i="2"/>
  <c r="BH643" i="2"/>
  <c r="BG643" i="2"/>
  <c r="BF643" i="2"/>
  <c r="T643" i="2"/>
  <c r="R643" i="2"/>
  <c r="P643" i="2"/>
  <c r="BI631" i="2"/>
  <c r="BH631" i="2"/>
  <c r="BG631" i="2"/>
  <c r="BF631" i="2"/>
  <c r="T631" i="2"/>
  <c r="R631" i="2"/>
  <c r="P631" i="2"/>
  <c r="BI623" i="2"/>
  <c r="BH623" i="2"/>
  <c r="BG623" i="2"/>
  <c r="BF623" i="2"/>
  <c r="T623" i="2"/>
  <c r="R623" i="2"/>
  <c r="P623" i="2"/>
  <c r="BI599" i="2"/>
  <c r="BH599" i="2"/>
  <c r="BG599" i="2"/>
  <c r="BF599" i="2"/>
  <c r="T599" i="2"/>
  <c r="R599" i="2"/>
  <c r="P599" i="2"/>
  <c r="BI578" i="2"/>
  <c r="BH578" i="2"/>
  <c r="BG578" i="2"/>
  <c r="BF578" i="2"/>
  <c r="T578" i="2"/>
  <c r="R578" i="2"/>
  <c r="P578" i="2"/>
  <c r="BI557" i="2"/>
  <c r="BH557" i="2"/>
  <c r="BG557" i="2"/>
  <c r="BF557" i="2"/>
  <c r="T557" i="2"/>
  <c r="R557" i="2"/>
  <c r="P557" i="2"/>
  <c r="BI551" i="2"/>
  <c r="BH551" i="2"/>
  <c r="BG551" i="2"/>
  <c r="BF551" i="2"/>
  <c r="T551" i="2"/>
  <c r="R551" i="2"/>
  <c r="P551" i="2"/>
  <c r="BI545" i="2"/>
  <c r="BH545" i="2"/>
  <c r="BG545" i="2"/>
  <c r="BF545" i="2"/>
  <c r="T545" i="2"/>
  <c r="R545" i="2"/>
  <c r="P545" i="2"/>
  <c r="BI532" i="2"/>
  <c r="BH532" i="2"/>
  <c r="BG532" i="2"/>
  <c r="BF532" i="2"/>
  <c r="T532" i="2"/>
  <c r="R532" i="2"/>
  <c r="P532" i="2"/>
  <c r="BI519" i="2"/>
  <c r="BH519" i="2"/>
  <c r="BG519" i="2"/>
  <c r="BF519" i="2"/>
  <c r="T519" i="2"/>
  <c r="R519" i="2"/>
  <c r="P519" i="2"/>
  <c r="BI511" i="2"/>
  <c r="BH511" i="2"/>
  <c r="BG511" i="2"/>
  <c r="BF511" i="2"/>
  <c r="T511" i="2"/>
  <c r="R511" i="2"/>
  <c r="P511" i="2"/>
  <c r="BI503" i="2"/>
  <c r="BH503" i="2"/>
  <c r="BG503" i="2"/>
  <c r="BF503" i="2"/>
  <c r="T503" i="2"/>
  <c r="R503" i="2"/>
  <c r="P503" i="2"/>
  <c r="BI495" i="2"/>
  <c r="BH495" i="2"/>
  <c r="BG495" i="2"/>
  <c r="BF495" i="2"/>
  <c r="T495" i="2"/>
  <c r="R495" i="2"/>
  <c r="P495" i="2"/>
  <c r="BI487" i="2"/>
  <c r="BH487" i="2"/>
  <c r="BG487" i="2"/>
  <c r="BF487" i="2"/>
  <c r="T487" i="2"/>
  <c r="R487" i="2"/>
  <c r="P487" i="2"/>
  <c r="BI462" i="2"/>
  <c r="BH462" i="2"/>
  <c r="BG462" i="2"/>
  <c r="BF462" i="2"/>
  <c r="T462" i="2"/>
  <c r="R462" i="2"/>
  <c r="P462" i="2"/>
  <c r="BI438" i="2"/>
  <c r="BH438" i="2"/>
  <c r="BG438" i="2"/>
  <c r="BF438" i="2"/>
  <c r="T438" i="2"/>
  <c r="R438" i="2"/>
  <c r="P438" i="2"/>
  <c r="BI431" i="2"/>
  <c r="BH431" i="2"/>
  <c r="BG431" i="2"/>
  <c r="BF431" i="2"/>
  <c r="T431" i="2"/>
  <c r="R431" i="2"/>
  <c r="P431" i="2"/>
  <c r="BI424" i="2"/>
  <c r="BH424" i="2"/>
  <c r="BG424" i="2"/>
  <c r="BF424" i="2"/>
  <c r="T424" i="2"/>
  <c r="R424" i="2"/>
  <c r="P424" i="2"/>
  <c r="BI416" i="2"/>
  <c r="BH416" i="2"/>
  <c r="BG416" i="2"/>
  <c r="BF416" i="2"/>
  <c r="T416" i="2"/>
  <c r="R416" i="2"/>
  <c r="P416" i="2"/>
  <c r="BI375" i="2"/>
  <c r="BH375" i="2"/>
  <c r="BG375" i="2"/>
  <c r="BF375" i="2"/>
  <c r="T375" i="2"/>
  <c r="R375" i="2"/>
  <c r="P375" i="2"/>
  <c r="BI334" i="2"/>
  <c r="BH334" i="2"/>
  <c r="BG334" i="2"/>
  <c r="BF334" i="2"/>
  <c r="T334" i="2"/>
  <c r="R334" i="2"/>
  <c r="P334" i="2"/>
  <c r="BI293" i="2"/>
  <c r="BH293" i="2"/>
  <c r="BG293" i="2"/>
  <c r="BF293" i="2"/>
  <c r="T293" i="2"/>
  <c r="R293" i="2"/>
  <c r="P293" i="2"/>
  <c r="BI285" i="2"/>
  <c r="BH285" i="2"/>
  <c r="BG285" i="2"/>
  <c r="BF285" i="2"/>
  <c r="T285" i="2"/>
  <c r="R285" i="2"/>
  <c r="P285" i="2"/>
  <c r="BI263" i="2"/>
  <c r="BH263" i="2"/>
  <c r="BG263" i="2"/>
  <c r="BF263" i="2"/>
  <c r="T263" i="2"/>
  <c r="R263" i="2"/>
  <c r="P263" i="2"/>
  <c r="BI254" i="2"/>
  <c r="BH254" i="2"/>
  <c r="BG254" i="2"/>
  <c r="BF254" i="2"/>
  <c r="T254" i="2"/>
  <c r="R254" i="2"/>
  <c r="P254" i="2"/>
  <c r="BI235" i="2"/>
  <c r="BH235" i="2"/>
  <c r="BG235" i="2"/>
  <c r="BF235" i="2"/>
  <c r="T235" i="2"/>
  <c r="R235" i="2"/>
  <c r="P235" i="2"/>
  <c r="BI216" i="2"/>
  <c r="BH216" i="2"/>
  <c r="BG216" i="2"/>
  <c r="BF216" i="2"/>
  <c r="T216" i="2"/>
  <c r="R216" i="2"/>
  <c r="P216" i="2"/>
  <c r="BI195" i="2"/>
  <c r="BH195" i="2"/>
  <c r="BG195" i="2"/>
  <c r="BF195" i="2"/>
  <c r="T195" i="2"/>
  <c r="R195" i="2"/>
  <c r="P195" i="2"/>
  <c r="BI173" i="2"/>
  <c r="BH173" i="2"/>
  <c r="BG173" i="2"/>
  <c r="BF173" i="2"/>
  <c r="T173" i="2"/>
  <c r="R173" i="2"/>
  <c r="P173" i="2"/>
  <c r="BI165" i="2"/>
  <c r="BH165" i="2"/>
  <c r="BG165" i="2"/>
  <c r="BF165" i="2"/>
  <c r="T165" i="2"/>
  <c r="T164" i="2"/>
  <c r="R165" i="2"/>
  <c r="R164" i="2"/>
  <c r="P165" i="2"/>
  <c r="P164" i="2"/>
  <c r="BI160" i="2"/>
  <c r="BH160" i="2"/>
  <c r="BG160" i="2"/>
  <c r="BF160" i="2"/>
  <c r="T160" i="2"/>
  <c r="R160" i="2"/>
  <c r="P160" i="2"/>
  <c r="BI157" i="2"/>
  <c r="BH157" i="2"/>
  <c r="BG157" i="2"/>
  <c r="BF157" i="2"/>
  <c r="T157" i="2"/>
  <c r="R157" i="2"/>
  <c r="P157" i="2"/>
  <c r="BI151" i="2"/>
  <c r="BH151" i="2"/>
  <c r="BG151" i="2"/>
  <c r="BF151" i="2"/>
  <c r="T151" i="2"/>
  <c r="R151" i="2"/>
  <c r="P151" i="2"/>
  <c r="BI145" i="2"/>
  <c r="BH145" i="2"/>
  <c r="BG145" i="2"/>
  <c r="BF145" i="2"/>
  <c r="T145" i="2"/>
  <c r="R145" i="2"/>
  <c r="P145" i="2"/>
  <c r="BI138" i="2"/>
  <c r="BH138" i="2"/>
  <c r="BG138" i="2"/>
  <c r="BF138" i="2"/>
  <c r="T138" i="2"/>
  <c r="R138" i="2"/>
  <c r="P138" i="2"/>
  <c r="BI133" i="2"/>
  <c r="BH133" i="2"/>
  <c r="BG133" i="2"/>
  <c r="BF133" i="2"/>
  <c r="T133" i="2"/>
  <c r="R133" i="2"/>
  <c r="P133" i="2"/>
  <c r="BI126" i="2"/>
  <c r="BH126" i="2"/>
  <c r="BG126" i="2"/>
  <c r="BF126" i="2"/>
  <c r="T126" i="2"/>
  <c r="R126" i="2"/>
  <c r="P126" i="2"/>
  <c r="BI120" i="2"/>
  <c r="BH120" i="2"/>
  <c r="BG120" i="2"/>
  <c r="BF120" i="2"/>
  <c r="T120" i="2"/>
  <c r="R120" i="2"/>
  <c r="P120" i="2"/>
  <c r="BI113" i="2"/>
  <c r="BH113" i="2"/>
  <c r="BG113" i="2"/>
  <c r="BF113" i="2"/>
  <c r="T113" i="2"/>
  <c r="R113" i="2"/>
  <c r="P113" i="2"/>
  <c r="BI106" i="2"/>
  <c r="BH106" i="2"/>
  <c r="BG106" i="2"/>
  <c r="BF106" i="2"/>
  <c r="T106" i="2"/>
  <c r="R106" i="2"/>
  <c r="P106" i="2"/>
  <c r="J100" i="2"/>
  <c r="J99" i="2"/>
  <c r="F99" i="2"/>
  <c r="F97" i="2"/>
  <c r="E95" i="2"/>
  <c r="J59" i="2"/>
  <c r="J58" i="2"/>
  <c r="F58" i="2"/>
  <c r="F56" i="2"/>
  <c r="E54" i="2"/>
  <c r="J20" i="2"/>
  <c r="E20" i="2"/>
  <c r="F59" i="2" s="1"/>
  <c r="J19" i="2"/>
  <c r="J14" i="2"/>
  <c r="J56" i="2"/>
  <c r="E7" i="2"/>
  <c r="E91" i="2" s="1"/>
  <c r="L50" i="1"/>
  <c r="AM50" i="1"/>
  <c r="AM49" i="1"/>
  <c r="L49" i="1"/>
  <c r="AM47" i="1"/>
  <c r="L47" i="1"/>
  <c r="L45" i="1"/>
  <c r="L44" i="1"/>
  <c r="J659" i="2"/>
  <c r="J1105" i="2"/>
  <c r="BK997" i="2"/>
  <c r="J1309" i="2"/>
  <c r="J182" i="4"/>
  <c r="BK346" i="4"/>
  <c r="J116" i="5"/>
  <c r="BK225" i="5"/>
  <c r="BK262" i="5"/>
  <c r="J154" i="6"/>
  <c r="J130" i="7"/>
  <c r="BK118" i="8"/>
  <c r="J431" i="2"/>
  <c r="J672" i="2"/>
  <c r="J392" i="4"/>
  <c r="J602" i="4"/>
  <c r="BK99" i="5"/>
  <c r="J152" i="6"/>
  <c r="J140" i="7"/>
  <c r="BK1222" i="2"/>
  <c r="BK133" i="2"/>
  <c r="J1096" i="2"/>
  <c r="BK151" i="2"/>
  <c r="J1405" i="2"/>
  <c r="BK420" i="4"/>
  <c r="J326" i="4"/>
  <c r="J324" i="5"/>
  <c r="J199" i="5"/>
  <c r="J164" i="6"/>
  <c r="J123" i="7"/>
  <c r="J128" i="8"/>
  <c r="J1110" i="2"/>
  <c r="BK263" i="2"/>
  <c r="BK511" i="2"/>
  <c r="J1289" i="2"/>
  <c r="BK519" i="2"/>
  <c r="BK375" i="2"/>
  <c r="BK602" i="4"/>
  <c r="BK592" i="4"/>
  <c r="J322" i="5"/>
  <c r="J150" i="6"/>
  <c r="J108" i="7"/>
  <c r="J126" i="8"/>
  <c r="BK1280" i="2"/>
  <c r="J1319" i="2"/>
  <c r="J1137" i="2"/>
  <c r="BK438" i="2"/>
  <c r="BK989" i="2"/>
  <c r="J462" i="4"/>
  <c r="J213" i="4"/>
  <c r="BK696" i="4"/>
  <c r="J230" i="5"/>
  <c r="BK131" i="6"/>
  <c r="BK125" i="6"/>
  <c r="BK95" i="8"/>
  <c r="J1217" i="2"/>
  <c r="J765" i="2"/>
  <c r="BK551" i="2"/>
  <c r="J120" i="2"/>
  <c r="BK1413" i="2"/>
  <c r="J1285" i="2"/>
  <c r="J651" i="4"/>
  <c r="BK563" i="4"/>
  <c r="BK442" i="4"/>
  <c r="BK324" i="5"/>
  <c r="J386" i="5"/>
  <c r="BK275" i="5"/>
  <c r="BK146" i="6"/>
  <c r="BK138" i="7"/>
  <c r="J123" i="8"/>
  <c r="BK1200" i="2"/>
  <c r="J1235" i="2"/>
  <c r="BK173" i="2"/>
  <c r="BK1344" i="2"/>
  <c r="J442" i="4"/>
  <c r="J522" i="4"/>
  <c r="J367" i="4"/>
  <c r="J279" i="5"/>
  <c r="J113" i="6"/>
  <c r="BK123" i="7"/>
  <c r="BK659" i="2"/>
  <c r="BK693" i="2"/>
  <c r="J1112" i="2"/>
  <c r="J1377" i="2"/>
  <c r="BK157" i="2"/>
  <c r="J264" i="4"/>
  <c r="BK142" i="4"/>
  <c r="J286" i="4"/>
  <c r="BK279" i="5"/>
  <c r="BK96" i="6"/>
  <c r="BK121" i="7"/>
  <c r="J160" i="2"/>
  <c r="J1269" i="2"/>
  <c r="BK106" i="2"/>
  <c r="J1339" i="2"/>
  <c r="J402" i="4"/>
  <c r="J100" i="4"/>
  <c r="J377" i="4"/>
  <c r="J292" i="5"/>
  <c r="BK116" i="5"/>
  <c r="J168" i="6"/>
  <c r="BK135" i="6"/>
  <c r="BK130" i="8"/>
  <c r="BK1112" i="2"/>
  <c r="BK1096" i="2"/>
  <c r="BK377" i="4"/>
  <c r="J382" i="4"/>
  <c r="BK366" i="5"/>
  <c r="BK168" i="6"/>
  <c r="BK112" i="8"/>
  <c r="J949" i="2"/>
  <c r="BK1309" i="2"/>
  <c r="BK1114" i="2"/>
  <c r="J724" i="2"/>
  <c r="BK120" i="2"/>
  <c r="J373" i="4"/>
  <c r="BK233" i="4"/>
  <c r="BK230" i="5"/>
  <c r="J141" i="6"/>
  <c r="J578" i="2"/>
  <c r="J1070" i="2"/>
  <c r="J416" i="2"/>
  <c r="BK1299" i="2"/>
  <c r="J483" i="4"/>
  <c r="BK362" i="4"/>
  <c r="BK539" i="4"/>
  <c r="BK271" i="5"/>
  <c r="BK108" i="6"/>
  <c r="J137" i="6"/>
  <c r="BK113" i="7"/>
  <c r="J1241" i="2"/>
  <c r="BK1004" i="2"/>
  <c r="J495" i="2"/>
  <c r="BK1063" i="2"/>
  <c r="BK1397" i="2"/>
  <c r="BK557" i="2"/>
  <c r="J346" i="4"/>
  <c r="BK296" i="4"/>
  <c r="BK320" i="5"/>
  <c r="J240" i="5"/>
  <c r="BK115" i="6"/>
  <c r="BK108" i="7"/>
  <c r="BK123" i="8"/>
  <c r="BK1076" i="2"/>
  <c r="J1259" i="2"/>
  <c r="BK1203" i="2"/>
  <c r="J1389" i="2"/>
  <c r="BK936" i="2"/>
  <c r="BK357" i="4"/>
  <c r="J430" i="4"/>
  <c r="J374" i="5"/>
  <c r="BK396" i="5"/>
  <c r="BK378" i="5"/>
  <c r="J262" i="5"/>
  <c r="J119" i="6"/>
  <c r="J98" i="7"/>
  <c r="BK1275" i="2"/>
  <c r="J173" i="2"/>
  <c r="BK1050" i="2"/>
  <c r="J157" i="2"/>
  <c r="J759" i="2"/>
  <c r="J1329" i="2"/>
  <c r="BK137" i="3"/>
  <c r="BK452" i="4"/>
  <c r="J420" i="4"/>
  <c r="BK330" i="5"/>
  <c r="J108" i="6"/>
  <c r="J123" i="6"/>
  <c r="J121" i="7"/>
  <c r="BK120" i="8"/>
  <c r="J1222" i="2"/>
  <c r="BK1043" i="2"/>
  <c r="BK599" i="2"/>
  <c r="BK1329" i="2"/>
  <c r="J157" i="3"/>
  <c r="BK392" i="4"/>
  <c r="BK373" i="4"/>
  <c r="BK109" i="4"/>
  <c r="BK133" i="5"/>
  <c r="J106" i="6"/>
  <c r="J112" i="8"/>
  <c r="BK1056" i="2"/>
  <c r="J195" i="2"/>
  <c r="BK765" i="2"/>
  <c r="J1079" i="2"/>
  <c r="J233" i="4"/>
  <c r="J661" i="4"/>
  <c r="BK376" i="5"/>
  <c r="J166" i="5"/>
  <c r="J133" i="6"/>
  <c r="BK142" i="7"/>
  <c r="J116" i="8"/>
  <c r="BK1289" i="2"/>
  <c r="BK157" i="3"/>
  <c r="BK624" i="4"/>
  <c r="J612" i="4"/>
  <c r="BK380" i="5"/>
  <c r="J156" i="6"/>
  <c r="J125" i="7"/>
  <c r="J1084" i="2"/>
  <c r="BK1217" i="2"/>
  <c r="J1174" i="2"/>
  <c r="BK631" i="2"/>
  <c r="J316" i="4"/>
  <c r="J553" i="4"/>
  <c r="BK265" i="5"/>
  <c r="J129" i="6"/>
  <c r="BK623" i="2"/>
  <c r="J631" i="2"/>
  <c r="BK1259" i="2"/>
  <c r="J106" i="2"/>
  <c r="J119" i="3"/>
  <c r="BK430" i="4"/>
  <c r="J126" i="4"/>
  <c r="BK199" i="5"/>
  <c r="J166" i="6"/>
  <c r="J100" i="6"/>
  <c r="BK104" i="7"/>
  <c r="J1180" i="2"/>
  <c r="BK714" i="2"/>
  <c r="BK416" i="2"/>
  <c r="J1210" i="2"/>
  <c r="BK1377" i="2"/>
  <c r="BK127" i="3"/>
  <c r="J370" i="4"/>
  <c r="J681" i="4"/>
  <c r="BK126" i="4"/>
  <c r="BK322" i="5"/>
  <c r="BK121" i="6"/>
  <c r="J113" i="7"/>
  <c r="BK89" i="8"/>
  <c r="J1043" i="2"/>
  <c r="J145" i="2"/>
  <c r="BK1099" i="2"/>
  <c r="BK750" i="2"/>
  <c r="BK1333" i="2"/>
  <c r="BK213" i="4"/>
  <c r="BK264" i="4"/>
  <c r="BK545" i="4"/>
  <c r="J217" i="5"/>
  <c r="BK391" i="5"/>
  <c r="BK339" i="5"/>
  <c r="BK164" i="6"/>
  <c r="BK139" i="6"/>
  <c r="BK100" i="7"/>
  <c r="J118" i="8"/>
  <c r="J773" i="2"/>
  <c r="J1090" i="2"/>
  <c r="BK113" i="2"/>
  <c r="J989" i="2"/>
  <c r="J693" i="2"/>
  <c r="J1012" i="2"/>
  <c r="BK253" i="4"/>
  <c r="BK182" i="4"/>
  <c r="BK328" i="5"/>
  <c r="BK311" i="5"/>
  <c r="J125" i="6"/>
  <c r="BK117" i="7"/>
  <c r="J130" i="8"/>
  <c r="BK126" i="2"/>
  <c r="J424" i="2"/>
  <c r="BK672" i="2"/>
  <c r="AS60" i="1"/>
  <c r="J305" i="5"/>
  <c r="J376" i="5"/>
  <c r="BK119" i="6"/>
  <c r="BK110" i="7"/>
  <c r="J95" i="8"/>
  <c r="J1114" i="2"/>
  <c r="BK759" i="2"/>
  <c r="BK1162" i="2"/>
  <c r="J532" i="2"/>
  <c r="J844" i="2"/>
  <c r="BK531" i="4"/>
  <c r="BK438" i="4"/>
  <c r="J133" i="5"/>
  <c r="J249" i="5"/>
  <c r="J311" i="5"/>
  <c r="BK123" i="6"/>
  <c r="BK140" i="7"/>
  <c r="J1143" i="2"/>
  <c r="J781" i="2"/>
  <c r="BK193" i="4"/>
  <c r="J438" i="4"/>
  <c r="BK503" i="4"/>
  <c r="BK182" i="5"/>
  <c r="J111" i="6"/>
  <c r="BK108" i="8"/>
  <c r="BK1137" i="2"/>
  <c r="BK1019" i="2"/>
  <c r="BK1241" i="2"/>
  <c r="J624" i="4"/>
  <c r="BK553" i="4"/>
  <c r="BK689" i="4"/>
  <c r="BK292" i="5"/>
  <c r="BK106" i="6"/>
  <c r="BK106" i="7"/>
  <c r="J132" i="7"/>
  <c r="J101" i="8"/>
  <c r="J1299" i="2"/>
  <c r="BK1180" i="2"/>
  <c r="BK334" i="2"/>
  <c r="BK1029" i="2"/>
  <c r="J1024" i="2"/>
  <c r="BK286" i="4"/>
  <c r="J531" i="4"/>
  <c r="BK166" i="5"/>
  <c r="J135" i="6"/>
  <c r="J106" i="8"/>
  <c r="J216" i="2"/>
  <c r="J1200" i="2"/>
  <c r="J1004" i="2"/>
  <c r="BK745" i="2"/>
  <c r="BK1210" i="2"/>
  <c r="J160" i="4"/>
  <c r="J476" i="4"/>
  <c r="BK462" i="4"/>
  <c r="BK284" i="5"/>
  <c r="J160" i="6"/>
  <c r="J102" i="6"/>
  <c r="J128" i="7"/>
  <c r="BK1079" i="2"/>
  <c r="BK1228" i="2"/>
  <c r="BK462" i="2"/>
  <c r="J1168" i="2"/>
  <c r="BK578" i="2"/>
  <c r="J138" i="2"/>
  <c r="J689" i="4"/>
  <c r="J592" i="4"/>
  <c r="J150" i="4"/>
  <c r="J149" i="5"/>
  <c r="J382" i="5"/>
  <c r="J268" i="5"/>
  <c r="BK117" i="6"/>
  <c r="J121" i="6"/>
  <c r="J98" i="8"/>
  <c r="BK1168" i="2"/>
  <c r="BK1313" i="2"/>
  <c r="J962" i="2"/>
  <c r="BK1090" i="2"/>
  <c r="J1367" i="2"/>
  <c r="BK102" i="3"/>
  <c r="J223" i="4"/>
  <c r="BK203" i="4"/>
  <c r="J316" i="5"/>
  <c r="BK150" i="6"/>
  <c r="BK132" i="7"/>
  <c r="J114" i="8"/>
  <c r="BK165" i="2"/>
  <c r="J1149" i="2"/>
  <c r="BK1324" i="2"/>
  <c r="BK1405" i="2"/>
  <c r="J462" i="2"/>
  <c r="BK150" i="4"/>
  <c r="J336" i="4"/>
  <c r="BK493" i="4"/>
  <c r="J366" i="5"/>
  <c r="BK113" i="6"/>
  <c r="J139" i="6"/>
  <c r="BK119" i="7"/>
  <c r="BK101" i="8"/>
  <c r="J1206" i="2"/>
  <c r="BK487" i="2"/>
  <c r="BK949" i="2"/>
  <c r="BK1372" i="2"/>
  <c r="J503" i="4"/>
  <c r="BK466" i="4"/>
  <c r="BK522" i="4"/>
  <c r="J378" i="5"/>
  <c r="J225" i="5"/>
  <c r="J127" i="6"/>
  <c r="J138" i="7"/>
  <c r="J93" i="8"/>
  <c r="J1263" i="2"/>
  <c r="J145" i="3"/>
  <c r="BK382" i="4"/>
  <c r="BK374" i="5"/>
  <c r="BK133" i="6"/>
  <c r="BK158" i="6"/>
  <c r="J1213" i="2"/>
  <c r="BK724" i="2"/>
  <c r="BK195" i="2"/>
  <c r="BK844" i="2"/>
  <c r="BK160" i="2"/>
  <c r="J263" i="2"/>
  <c r="J357" i="4"/>
  <c r="J243" i="4"/>
  <c r="J265" i="5"/>
  <c r="BK166" i="6"/>
  <c r="J148" i="6"/>
  <c r="BK1036" i="2"/>
  <c r="J487" i="2"/>
  <c r="BK1143" i="2"/>
  <c r="J1362" i="2"/>
  <c r="J127" i="3"/>
  <c r="BK276" i="4"/>
  <c r="J154" i="5"/>
  <c r="BK316" i="5"/>
  <c r="J159" i="5"/>
  <c r="BK217" i="5"/>
  <c r="J158" i="6"/>
  <c r="BK134" i="7"/>
  <c r="BK1253" i="2"/>
  <c r="J1275" i="2"/>
  <c r="BK672" i="4"/>
  <c r="BK223" i="4"/>
  <c r="BK299" i="5"/>
  <c r="J170" i="6"/>
  <c r="BK102" i="7"/>
  <c r="J104" i="8"/>
  <c r="J165" i="2"/>
  <c r="BK216" i="2"/>
  <c r="BK503" i="2"/>
  <c r="J1076" i="2"/>
  <c r="BK1362" i="2"/>
  <c r="BK336" i="4"/>
  <c r="J672" i="4"/>
  <c r="J328" i="5"/>
  <c r="BK152" i="6"/>
  <c r="BK98" i="6"/>
  <c r="J96" i="7"/>
  <c r="J91" i="8"/>
  <c r="J1324" i="2"/>
  <c r="BK962" i="2"/>
  <c r="J1186" i="2"/>
  <c r="J1162" i="2"/>
  <c r="J1344" i="2"/>
  <c r="J153" i="3"/>
  <c r="J306" i="4"/>
  <c r="J410" i="4"/>
  <c r="BK357" i="5"/>
  <c r="BK156" i="6"/>
  <c r="J102" i="7"/>
  <c r="J1063" i="2"/>
  <c r="BK145" i="2"/>
  <c r="J1029" i="2"/>
  <c r="J643" i="2"/>
  <c r="J1313" i="2"/>
  <c r="J296" i="4"/>
  <c r="J142" i="4"/>
  <c r="J318" i="5"/>
  <c r="J131" i="6"/>
  <c r="BK130" i="7"/>
  <c r="J120" i="8"/>
  <c r="BK1206" i="2"/>
  <c r="BK974" i="2"/>
  <c r="J519" i="2"/>
  <c r="J1123" i="2"/>
  <c r="BK1357" i="2"/>
  <c r="J137" i="3"/>
  <c r="J253" i="4"/>
  <c r="J641" i="4"/>
  <c r="BK249" i="5"/>
  <c r="J396" i="5"/>
  <c r="BK382" i="5"/>
  <c r="J284" i="5"/>
  <c r="J144" i="6"/>
  <c r="BK127" i="6"/>
  <c r="BK115" i="7"/>
  <c r="BK114" i="8"/>
  <c r="J974" i="2"/>
  <c r="J545" i="2"/>
  <c r="BK1247" i="2"/>
  <c r="J1413" i="2"/>
  <c r="BK1263" i="2"/>
  <c r="BK100" i="4"/>
  <c r="J493" i="4"/>
  <c r="BK489" i="4"/>
  <c r="BK240" i="5"/>
  <c r="J117" i="6"/>
  <c r="J134" i="7"/>
  <c r="BK1186" i="2"/>
  <c r="J1036" i="2"/>
  <c r="BK1285" i="2"/>
  <c r="J551" i="2"/>
  <c r="J928" i="2"/>
  <c r="BK612" i="4"/>
  <c r="BK326" i="4"/>
  <c r="J466" i="4"/>
  <c r="J182" i="5"/>
  <c r="J146" i="6"/>
  <c r="BK137" i="6"/>
  <c r="J104" i="7"/>
  <c r="BK1130" i="2"/>
  <c r="BK1235" i="2"/>
  <c r="BK1084" i="2"/>
  <c r="J1397" i="2"/>
  <c r="BK153" i="3"/>
  <c r="J563" i="4"/>
  <c r="BK160" i="4"/>
  <c r="J330" i="5"/>
  <c r="BK361" i="5"/>
  <c r="BK221" i="5"/>
  <c r="BK170" i="6"/>
  <c r="BK93" i="8"/>
  <c r="J503" i="2"/>
  <c r="BK285" i="2"/>
  <c r="BK681" i="4"/>
  <c r="BK306" i="4"/>
  <c r="J357" i="5"/>
  <c r="BK148" i="6"/>
  <c r="BK125" i="7"/>
  <c r="J110" i="8"/>
  <c r="J714" i="2"/>
  <c r="BK1149" i="2"/>
  <c r="BK781" i="2"/>
  <c r="J334" i="2"/>
  <c r="J1381" i="2"/>
  <c r="BK145" i="3"/>
  <c r="BK410" i="4"/>
  <c r="J452" i="4"/>
  <c r="BK342" i="5"/>
  <c r="BK104" i="6"/>
  <c r="J1228" i="2"/>
  <c r="J285" i="2"/>
  <c r="J865" i="2"/>
  <c r="BK1367" i="2"/>
  <c r="BK93" i="3"/>
  <c r="J193" i="4"/>
  <c r="J203" i="4"/>
  <c r="J320" i="5"/>
  <c r="BK144" i="6"/>
  <c r="J142" i="7"/>
  <c r="BK104" i="8"/>
  <c r="J599" i="2"/>
  <c r="BK1110" i="2"/>
  <c r="BK643" i="2"/>
  <c r="J113" i="2"/>
  <c r="J126" i="2"/>
  <c r="BK235" i="2"/>
  <c r="BK661" i="4"/>
  <c r="J545" i="4"/>
  <c r="BK268" i="5"/>
  <c r="BK111" i="6"/>
  <c r="BK96" i="7"/>
  <c r="BK116" i="8"/>
  <c r="J438" i="2"/>
  <c r="J1130" i="2"/>
  <c r="BK773" i="2"/>
  <c r="J375" i="2"/>
  <c r="BK532" i="2"/>
  <c r="BK402" i="4"/>
  <c r="BK367" i="4"/>
  <c r="J339" i="5"/>
  <c r="J275" i="5"/>
  <c r="BK386" i="5"/>
  <c r="BK305" i="5"/>
  <c r="BK100" i="6"/>
  <c r="J106" i="7"/>
  <c r="BK128" i="8"/>
  <c r="J1253" i="2"/>
  <c r="BK865" i="2"/>
  <c r="J750" i="2"/>
  <c r="J235" i="2"/>
  <c r="BK495" i="2"/>
  <c r="J117" i="4"/>
  <c r="BK316" i="4"/>
  <c r="J221" i="5"/>
  <c r="J99" i="5"/>
  <c r="J117" i="7"/>
  <c r="J89" i="8"/>
  <c r="J997" i="2"/>
  <c r="BK431" i="2"/>
  <c r="J936" i="2"/>
  <c r="J1357" i="2"/>
  <c r="BK119" i="3"/>
  <c r="J362" i="4"/>
  <c r="J573" i="4"/>
  <c r="BK117" i="4"/>
  <c r="J361" i="5"/>
  <c r="J271" i="5"/>
  <c r="BK160" i="6"/>
  <c r="BK128" i="7"/>
  <c r="BK106" i="8"/>
  <c r="BK424" i="2"/>
  <c r="BK1024" i="2"/>
  <c r="J293" i="2"/>
  <c r="J133" i="2"/>
  <c r="BK293" i="2"/>
  <c r="J276" i="4"/>
  <c r="BK149" i="5"/>
  <c r="J326" i="5"/>
  <c r="BK318" i="5"/>
  <c r="BK141" i="6"/>
  <c r="J100" i="7"/>
  <c r="J1056" i="2"/>
  <c r="BK1213" i="2"/>
  <c r="BK641" i="4"/>
  <c r="BK172" i="4"/>
  <c r="J696" i="4"/>
  <c r="J299" i="5"/>
  <c r="BK154" i="6"/>
  <c r="BK136" i="7"/>
  <c r="BK110" i="8"/>
  <c r="J1280" i="2"/>
  <c r="J1333" i="2"/>
  <c r="J102" i="3"/>
  <c r="BK243" i="4"/>
  <c r="BK476" i="4"/>
  <c r="J115" i="6"/>
  <c r="J136" i="7"/>
  <c r="BK98" i="8"/>
  <c r="BK1105" i="2"/>
  <c r="BK1174" i="2"/>
  <c r="BK928" i="2"/>
  <c r="BK1123" i="2"/>
  <c r="BK1389" i="2"/>
  <c r="J745" i="2"/>
  <c r="J172" i="4"/>
  <c r="BK134" i="4"/>
  <c r="J256" i="5"/>
  <c r="BK154" i="5"/>
  <c r="J162" i="6"/>
  <c r="J119" i="7"/>
  <c r="J108" i="8"/>
  <c r="J1050" i="2"/>
  <c r="J623" i="2"/>
  <c r="BK1319" i="2"/>
  <c r="BK1339" i="2"/>
  <c r="BK111" i="3"/>
  <c r="BK483" i="4"/>
  <c r="J489" i="4"/>
  <c r="J342" i="5"/>
  <c r="J96" i="6"/>
  <c r="BK98" i="7"/>
  <c r="BK545" i="2"/>
  <c r="J1203" i="2"/>
  <c r="BK1012" i="2"/>
  <c r="BK138" i="2"/>
  <c r="J1372" i="2"/>
  <c r="J93" i="3"/>
  <c r="J539" i="4"/>
  <c r="BK370" i="4"/>
  <c r="J380" i="5"/>
  <c r="J391" i="5"/>
  <c r="BK326" i="5"/>
  <c r="BK102" i="6"/>
  <c r="BK162" i="6"/>
  <c r="J115" i="7"/>
  <c r="J254" i="2"/>
  <c r="J557" i="2"/>
  <c r="J1099" i="2"/>
  <c r="J1247" i="2"/>
  <c r="BK1381" i="2"/>
  <c r="BK254" i="2"/>
  <c r="BK573" i="4"/>
  <c r="BK651" i="4"/>
  <c r="BK159" i="5"/>
  <c r="J104" i="6"/>
  <c r="BK129" i="6"/>
  <c r="BK91" i="8"/>
  <c r="BK1070" i="2"/>
  <c r="J1019" i="2"/>
  <c r="J511" i="2"/>
  <c r="J151" i="2"/>
  <c r="BK1269" i="2"/>
  <c r="J111" i="3"/>
  <c r="J134" i="4"/>
  <c r="J109" i="4"/>
  <c r="BK256" i="5"/>
  <c r="J98" i="6"/>
  <c r="J110" i="7"/>
  <c r="BK126" i="8"/>
  <c r="P1262" i="2" l="1"/>
  <c r="T172" i="2"/>
  <c r="P1011" i="2"/>
  <c r="R1011" i="2"/>
  <c r="R104" i="2" s="1"/>
  <c r="R103" i="2" s="1"/>
  <c r="BK1122" i="2"/>
  <c r="J1122" i="2"/>
  <c r="J72" i="2"/>
  <c r="T1199" i="2"/>
  <c r="T1221" i="2"/>
  <c r="R1288" i="2"/>
  <c r="R1332" i="2"/>
  <c r="T101" i="3"/>
  <c r="T100" i="3" s="1"/>
  <c r="T90" i="3" s="1"/>
  <c r="BK192" i="4"/>
  <c r="J192" i="4"/>
  <c r="J67" i="4" s="1"/>
  <c r="T492" i="4"/>
  <c r="R283" i="5"/>
  <c r="P110" i="6"/>
  <c r="R112" i="7"/>
  <c r="BK105" i="2"/>
  <c r="J105" i="2"/>
  <c r="J65" i="2" s="1"/>
  <c r="R105" i="2"/>
  <c r="BK1042" i="2"/>
  <c r="J1042" i="2" s="1"/>
  <c r="J70" i="2" s="1"/>
  <c r="BK1098" i="2"/>
  <c r="J1098" i="2"/>
  <c r="J71" i="2" s="1"/>
  <c r="T1098" i="2"/>
  <c r="P1199" i="2"/>
  <c r="R1262" i="2"/>
  <c r="BK1332" i="2"/>
  <c r="J1332" i="2" s="1"/>
  <c r="J80" i="2" s="1"/>
  <c r="R1380" i="2"/>
  <c r="P99" i="4"/>
  <c r="R275" i="4"/>
  <c r="R356" i="4"/>
  <c r="T381" i="4"/>
  <c r="P441" i="4"/>
  <c r="T465" i="4"/>
  <c r="BK283" i="5"/>
  <c r="J283" i="5" s="1"/>
  <c r="J72" i="5" s="1"/>
  <c r="T110" i="6"/>
  <c r="BK127" i="7"/>
  <c r="J127" i="7" s="1"/>
  <c r="J70" i="7" s="1"/>
  <c r="R88" i="8"/>
  <c r="BK101" i="3"/>
  <c r="J101" i="3" s="1"/>
  <c r="J67" i="3" s="1"/>
  <c r="P192" i="4"/>
  <c r="BK492" i="4"/>
  <c r="T283" i="5"/>
  <c r="P95" i="6"/>
  <c r="R143" i="6"/>
  <c r="BK95" i="7"/>
  <c r="J95" i="7" s="1"/>
  <c r="J68" i="7" s="1"/>
  <c r="T112" i="7"/>
  <c r="T88" i="8"/>
  <c r="P105" i="2"/>
  <c r="T105" i="2"/>
  <c r="R1042" i="2"/>
  <c r="T1122" i="2"/>
  <c r="R1221" i="2"/>
  <c r="R1220" i="2"/>
  <c r="P1288" i="2"/>
  <c r="R1312" i="2"/>
  <c r="BK1380" i="2"/>
  <c r="J1380" i="2"/>
  <c r="J81" i="2" s="1"/>
  <c r="T192" i="4"/>
  <c r="R492" i="4"/>
  <c r="R98" i="5"/>
  <c r="P283" i="5"/>
  <c r="R110" i="6"/>
  <c r="T95" i="7"/>
  <c r="P127" i="7"/>
  <c r="P88" i="8"/>
  <c r="R172" i="2"/>
  <c r="BK1011" i="2"/>
  <c r="J1011" i="2" s="1"/>
  <c r="J69" i="2" s="1"/>
  <c r="T1011" i="2"/>
  <c r="P1122" i="2"/>
  <c r="P104" i="2" s="1"/>
  <c r="R1199" i="2"/>
  <c r="BK1262" i="2"/>
  <c r="J1262" i="2" s="1"/>
  <c r="J77" i="2" s="1"/>
  <c r="T1288" i="2"/>
  <c r="T1332" i="2"/>
  <c r="R101" i="3"/>
  <c r="R100" i="3"/>
  <c r="R90" i="3" s="1"/>
  <c r="BK99" i="4"/>
  <c r="J99" i="4"/>
  <c r="J65" i="4"/>
  <c r="T275" i="4"/>
  <c r="P356" i="4"/>
  <c r="BK381" i="4"/>
  <c r="J381" i="4"/>
  <c r="J72" i="4" s="1"/>
  <c r="T441" i="4"/>
  <c r="R465" i="4"/>
  <c r="P98" i="5"/>
  <c r="R224" i="5"/>
  <c r="P261" i="5"/>
  <c r="BK360" i="5"/>
  <c r="J360" i="5"/>
  <c r="J73" i="5" s="1"/>
  <c r="T95" i="6"/>
  <c r="BK143" i="6"/>
  <c r="J143" i="6" s="1"/>
  <c r="J70" i="6" s="1"/>
  <c r="R95" i="7"/>
  <c r="T127" i="7"/>
  <c r="BK122" i="8"/>
  <c r="J122" i="8" s="1"/>
  <c r="J65" i="8" s="1"/>
  <c r="BK172" i="2"/>
  <c r="J172" i="2"/>
  <c r="J67" i="2" s="1"/>
  <c r="P1042" i="2"/>
  <c r="R1122" i="2"/>
  <c r="BK1221" i="2"/>
  <c r="J1221" i="2" s="1"/>
  <c r="J76" i="2" s="1"/>
  <c r="T1262" i="2"/>
  <c r="BK1312" i="2"/>
  <c r="J1312" i="2" s="1"/>
  <c r="J79" i="2" s="1"/>
  <c r="P1332" i="2"/>
  <c r="R99" i="4"/>
  <c r="P275" i="4"/>
  <c r="T356" i="4"/>
  <c r="R381" i="4"/>
  <c r="BK441" i="4"/>
  <c r="J441" i="4" s="1"/>
  <c r="J73" i="4" s="1"/>
  <c r="BK465" i="4"/>
  <c r="J465" i="4"/>
  <c r="J74" i="4" s="1"/>
  <c r="BK98" i="5"/>
  <c r="P224" i="5"/>
  <c r="BK261" i="5"/>
  <c r="J261" i="5" s="1"/>
  <c r="J69" i="5" s="1"/>
  <c r="R360" i="5"/>
  <c r="BK95" i="6"/>
  <c r="J95" i="6" s="1"/>
  <c r="J68" i="6" s="1"/>
  <c r="T143" i="6"/>
  <c r="P95" i="7"/>
  <c r="R127" i="7"/>
  <c r="BK88" i="8"/>
  <c r="J88" i="8"/>
  <c r="J64" i="8" s="1"/>
  <c r="R122" i="8"/>
  <c r="P172" i="2"/>
  <c r="T1042" i="2"/>
  <c r="P1098" i="2"/>
  <c r="R1098" i="2"/>
  <c r="BK1199" i="2"/>
  <c r="J1199" i="2"/>
  <c r="J73" i="2" s="1"/>
  <c r="P1221" i="2"/>
  <c r="BK1288" i="2"/>
  <c r="J1288" i="2"/>
  <c r="J78" i="2" s="1"/>
  <c r="T1312" i="2"/>
  <c r="T1380" i="2"/>
  <c r="P101" i="3"/>
  <c r="P100" i="3" s="1"/>
  <c r="P90" i="3" s="1"/>
  <c r="AU57" i="1" s="1"/>
  <c r="R192" i="4"/>
  <c r="P492" i="4"/>
  <c r="T224" i="5"/>
  <c r="T261" i="5"/>
  <c r="T360" i="5"/>
  <c r="R95" i="6"/>
  <c r="R94" i="6"/>
  <c r="P143" i="6"/>
  <c r="P112" i="7"/>
  <c r="P122" i="8"/>
  <c r="P1312" i="2"/>
  <c r="P1380" i="2"/>
  <c r="T99" i="4"/>
  <c r="T98" i="4" s="1"/>
  <c r="BK275" i="4"/>
  <c r="J275" i="4"/>
  <c r="J69" i="4"/>
  <c r="BK356" i="4"/>
  <c r="J356" i="4"/>
  <c r="J70" i="4"/>
  <c r="P381" i="4"/>
  <c r="R441" i="4"/>
  <c r="P465" i="4"/>
  <c r="T98" i="5"/>
  <c r="T97" i="5"/>
  <c r="BK224" i="5"/>
  <c r="J224" i="5" s="1"/>
  <c r="J68" i="5" s="1"/>
  <c r="R261" i="5"/>
  <c r="P360" i="5"/>
  <c r="BK110" i="6"/>
  <c r="J110" i="6" s="1"/>
  <c r="J69" i="6" s="1"/>
  <c r="BK112" i="7"/>
  <c r="J112" i="7" s="1"/>
  <c r="J69" i="7" s="1"/>
  <c r="T122" i="8"/>
  <c r="BK263" i="4"/>
  <c r="J263" i="4"/>
  <c r="J68" i="4"/>
  <c r="BK164" i="2"/>
  <c r="J164" i="2" s="1"/>
  <c r="J66" i="2" s="1"/>
  <c r="BK996" i="2"/>
  <c r="J996" i="2"/>
  <c r="J68" i="2" s="1"/>
  <c r="BK1216" i="2"/>
  <c r="J1216" i="2" s="1"/>
  <c r="J74" i="2" s="1"/>
  <c r="BK220" i="5"/>
  <c r="J220" i="5" s="1"/>
  <c r="J67" i="5" s="1"/>
  <c r="BK216" i="5"/>
  <c r="J216" i="5" s="1"/>
  <c r="J66" i="5" s="1"/>
  <c r="BK385" i="5"/>
  <c r="J385" i="5" s="1"/>
  <c r="J74" i="5" s="1"/>
  <c r="BK92" i="3"/>
  <c r="J92" i="3"/>
  <c r="J65" i="3" s="1"/>
  <c r="BK156" i="3"/>
  <c r="J156" i="3"/>
  <c r="J68" i="3"/>
  <c r="BK171" i="4"/>
  <c r="J171" i="4" s="1"/>
  <c r="J66" i="4" s="1"/>
  <c r="BK278" i="5"/>
  <c r="J278" i="5" s="1"/>
  <c r="J70" i="5" s="1"/>
  <c r="E75" i="8"/>
  <c r="BE93" i="8"/>
  <c r="J59" i="8"/>
  <c r="BE112" i="8"/>
  <c r="BE123" i="8"/>
  <c r="BE104" i="8"/>
  <c r="BE130" i="8"/>
  <c r="F59" i="8"/>
  <c r="BE91" i="8"/>
  <c r="J81" i="8"/>
  <c r="BE95" i="8"/>
  <c r="BE98" i="8"/>
  <c r="BE101" i="8"/>
  <c r="BE110" i="8"/>
  <c r="BE126" i="8"/>
  <c r="BE106" i="8"/>
  <c r="BE116" i="8"/>
  <c r="BE118" i="8"/>
  <c r="BE89" i="8"/>
  <c r="BE108" i="8"/>
  <c r="BE114" i="8"/>
  <c r="BE120" i="8"/>
  <c r="BE128" i="8"/>
  <c r="F91" i="7"/>
  <c r="BE117" i="7"/>
  <c r="BE130" i="7"/>
  <c r="J60" i="7"/>
  <c r="BE96" i="7"/>
  <c r="BE100" i="7"/>
  <c r="BE123" i="7"/>
  <c r="BE113" i="7"/>
  <c r="BE128" i="7"/>
  <c r="BE132" i="7"/>
  <c r="BE138" i="7"/>
  <c r="BE142" i="7"/>
  <c r="E80" i="7"/>
  <c r="BE115" i="7"/>
  <c r="BE119" i="7"/>
  <c r="BE121" i="7"/>
  <c r="J63" i="7"/>
  <c r="BE98" i="7"/>
  <c r="BE102" i="7"/>
  <c r="BE106" i="7"/>
  <c r="BE110" i="7"/>
  <c r="BE125" i="7"/>
  <c r="BE134" i="7"/>
  <c r="BE136" i="7"/>
  <c r="BE140" i="7"/>
  <c r="BE108" i="7"/>
  <c r="BE104" i="7"/>
  <c r="J63" i="6"/>
  <c r="BE100" i="6"/>
  <c r="BE102" i="6"/>
  <c r="BE117" i="6"/>
  <c r="BE131" i="6"/>
  <c r="BE144" i="6"/>
  <c r="BE154" i="6"/>
  <c r="BE170" i="6"/>
  <c r="E52" i="6"/>
  <c r="BE96" i="6"/>
  <c r="BE106" i="6"/>
  <c r="BE111" i="6"/>
  <c r="BE115" i="6"/>
  <c r="BE135" i="6"/>
  <c r="BE150" i="6"/>
  <c r="BE164" i="6"/>
  <c r="BE166" i="6"/>
  <c r="BE168" i="6"/>
  <c r="F63" i="6"/>
  <c r="BE123" i="6"/>
  <c r="BE127" i="6"/>
  <c r="BE156" i="6"/>
  <c r="BE104" i="6"/>
  <c r="BE125" i="6"/>
  <c r="BE129" i="6"/>
  <c r="BE141" i="6"/>
  <c r="J60" i="6"/>
  <c r="BE133" i="6"/>
  <c r="BE146" i="6"/>
  <c r="BE152" i="6"/>
  <c r="BE160" i="6"/>
  <c r="J98" i="5"/>
  <c r="J65" i="5"/>
  <c r="BE108" i="6"/>
  <c r="BE121" i="6"/>
  <c r="BE137" i="6"/>
  <c r="BE148" i="6"/>
  <c r="BE158" i="6"/>
  <c r="BE162" i="6"/>
  <c r="BE113" i="6"/>
  <c r="BE119" i="6"/>
  <c r="BE139" i="6"/>
  <c r="BE98" i="6"/>
  <c r="BE182" i="5"/>
  <c r="BE265" i="5"/>
  <c r="BE271" i="5"/>
  <c r="BE279" i="5"/>
  <c r="BE316" i="5"/>
  <c r="BE318" i="5"/>
  <c r="BE320" i="5"/>
  <c r="BE322" i="5"/>
  <c r="BE366" i="5"/>
  <c r="BE382" i="5"/>
  <c r="BE386" i="5"/>
  <c r="BE391" i="5"/>
  <c r="BE396" i="5"/>
  <c r="J56" i="5"/>
  <c r="BE116" i="5"/>
  <c r="BE275" i="5"/>
  <c r="BE361" i="5"/>
  <c r="J492" i="4"/>
  <c r="J75" i="4"/>
  <c r="BE166" i="5"/>
  <c r="BE262" i="5"/>
  <c r="BE342" i="5"/>
  <c r="F59" i="5"/>
  <c r="BE133" i="5"/>
  <c r="BE249" i="5"/>
  <c r="BE268" i="5"/>
  <c r="BE339" i="5"/>
  <c r="J59" i="5"/>
  <c r="BE99" i="5"/>
  <c r="BE149" i="5"/>
  <c r="BE159" i="5"/>
  <c r="BE256" i="5"/>
  <c r="BE154" i="5"/>
  <c r="BE221" i="5"/>
  <c r="BE225" i="5"/>
  <c r="BE230" i="5"/>
  <c r="BE284" i="5"/>
  <c r="BE292" i="5"/>
  <c r="BE324" i="5"/>
  <c r="BE326" i="5"/>
  <c r="BE328" i="5"/>
  <c r="BE357" i="5"/>
  <c r="BE378" i="5"/>
  <c r="BE305" i="5"/>
  <c r="BE311" i="5"/>
  <c r="BE374" i="5"/>
  <c r="BE380" i="5"/>
  <c r="E50" i="5"/>
  <c r="BE199" i="5"/>
  <c r="BE217" i="5"/>
  <c r="BE240" i="5"/>
  <c r="BE299" i="5"/>
  <c r="BE330" i="5"/>
  <c r="BE376" i="5"/>
  <c r="F59" i="4"/>
  <c r="BE142" i="4"/>
  <c r="BE193" i="4"/>
  <c r="BE306" i="4"/>
  <c r="BE316" i="4"/>
  <c r="BE326" i="4"/>
  <c r="BE357" i="4"/>
  <c r="BE661" i="4"/>
  <c r="BE681" i="4"/>
  <c r="BE696" i="4"/>
  <c r="BE213" i="4"/>
  <c r="BE253" i="4"/>
  <c r="BE382" i="4"/>
  <c r="BE402" i="4"/>
  <c r="BE476" i="4"/>
  <c r="BE493" i="4"/>
  <c r="BE522" i="4"/>
  <c r="BE573" i="4"/>
  <c r="J59" i="4"/>
  <c r="BE286" i="4"/>
  <c r="BE336" i="4"/>
  <c r="BE430" i="4"/>
  <c r="BE438" i="4"/>
  <c r="BE442" i="4"/>
  <c r="BE452" i="4"/>
  <c r="BE264" i="4"/>
  <c r="BE276" i="4"/>
  <c r="BE462" i="4"/>
  <c r="BE489" i="4"/>
  <c r="BE602" i="4"/>
  <c r="E50" i="4"/>
  <c r="J91" i="4"/>
  <c r="BE117" i="4"/>
  <c r="BE392" i="4"/>
  <c r="BE466" i="4"/>
  <c r="BE483" i="4"/>
  <c r="BE689" i="4"/>
  <c r="BK100" i="3"/>
  <c r="J100" i="3"/>
  <c r="J66" i="3" s="1"/>
  <c r="BE100" i="4"/>
  <c r="BE150" i="4"/>
  <c r="BE160" i="4"/>
  <c r="BE182" i="4"/>
  <c r="BE203" i="4"/>
  <c r="BE223" i="4"/>
  <c r="BE233" i="4"/>
  <c r="BE362" i="4"/>
  <c r="BE367" i="4"/>
  <c r="BE410" i="4"/>
  <c r="BE503" i="4"/>
  <c r="BE545" i="4"/>
  <c r="BE641" i="4"/>
  <c r="BE109" i="4"/>
  <c r="BE126" i="4"/>
  <c r="BE172" i="4"/>
  <c r="BE243" i="4"/>
  <c r="BE296" i="4"/>
  <c r="BE370" i="4"/>
  <c r="BE539" i="4"/>
  <c r="BE592" i="4"/>
  <c r="BE651" i="4"/>
  <c r="BE134" i="4"/>
  <c r="BE346" i="4"/>
  <c r="BE373" i="4"/>
  <c r="BE377" i="4"/>
  <c r="BE420" i="4"/>
  <c r="BE531" i="4"/>
  <c r="BE553" i="4"/>
  <c r="BE563" i="4"/>
  <c r="BE612" i="4"/>
  <c r="BE624" i="4"/>
  <c r="BE672" i="4"/>
  <c r="J84" i="3"/>
  <c r="E78" i="3"/>
  <c r="J59" i="3"/>
  <c r="BE153" i="3"/>
  <c r="BE119" i="3"/>
  <c r="BE127" i="3"/>
  <c r="F87" i="3"/>
  <c r="BE93" i="3"/>
  <c r="BE102" i="3"/>
  <c r="BE137" i="3"/>
  <c r="BE145" i="3"/>
  <c r="BE157" i="3"/>
  <c r="BE111" i="3"/>
  <c r="BE173" i="2"/>
  <c r="BE599" i="2"/>
  <c r="BE759" i="2"/>
  <c r="BE773" i="2"/>
  <c r="BE1036" i="2"/>
  <c r="BE1043" i="2"/>
  <c r="BE1050" i="2"/>
  <c r="BE1070" i="2"/>
  <c r="BE1112" i="2"/>
  <c r="BE1143" i="2"/>
  <c r="BE1149" i="2"/>
  <c r="BE1324" i="2"/>
  <c r="BE1329" i="2"/>
  <c r="BE1333" i="2"/>
  <c r="BE1339" i="2"/>
  <c r="BE1344" i="2"/>
  <c r="BE1357" i="2"/>
  <c r="BE1362" i="2"/>
  <c r="BE1367" i="2"/>
  <c r="BE1372" i="2"/>
  <c r="BE1377" i="2"/>
  <c r="BE1381" i="2"/>
  <c r="BE1389" i="2"/>
  <c r="BE1397" i="2"/>
  <c r="BE1405" i="2"/>
  <c r="BE1413" i="2"/>
  <c r="BE416" i="2"/>
  <c r="BE424" i="2"/>
  <c r="BE462" i="2"/>
  <c r="BE495" i="2"/>
  <c r="BE672" i="2"/>
  <c r="BE928" i="2"/>
  <c r="BE936" i="2"/>
  <c r="BE1099" i="2"/>
  <c r="BE1110" i="2"/>
  <c r="BE1137" i="2"/>
  <c r="BE1228" i="2"/>
  <c r="BE1269" i="2"/>
  <c r="BE1309" i="2"/>
  <c r="BE120" i="2"/>
  <c r="BE151" i="2"/>
  <c r="BE254" i="2"/>
  <c r="BE285" i="2"/>
  <c r="BE487" i="2"/>
  <c r="BE511" i="2"/>
  <c r="BE557" i="2"/>
  <c r="BE659" i="2"/>
  <c r="BE1019" i="2"/>
  <c r="BE1056" i="2"/>
  <c r="BE1096" i="2"/>
  <c r="BE1180" i="2"/>
  <c r="BE1203" i="2"/>
  <c r="BE1210" i="2"/>
  <c r="BE1235" i="2"/>
  <c r="BE1263" i="2"/>
  <c r="BE1275" i="2"/>
  <c r="BE1280" i="2"/>
  <c r="E50" i="2"/>
  <c r="F100" i="2"/>
  <c r="BE126" i="2"/>
  <c r="BE138" i="2"/>
  <c r="BE165" i="2"/>
  <c r="BE216" i="2"/>
  <c r="BE431" i="2"/>
  <c r="BE438" i="2"/>
  <c r="BE693" i="2"/>
  <c r="BE765" i="2"/>
  <c r="BE781" i="2"/>
  <c r="BE844" i="2"/>
  <c r="BE974" i="2"/>
  <c r="BE997" i="2"/>
  <c r="BE1029" i="2"/>
  <c r="BE1063" i="2"/>
  <c r="BE1084" i="2"/>
  <c r="BE1090" i="2"/>
  <c r="BE1114" i="2"/>
  <c r="BE1174" i="2"/>
  <c r="BE1222" i="2"/>
  <c r="BE1253" i="2"/>
  <c r="J97" i="2"/>
  <c r="BE235" i="2"/>
  <c r="BE334" i="2"/>
  <c r="BE375" i="2"/>
  <c r="BE532" i="2"/>
  <c r="BE578" i="2"/>
  <c r="BE643" i="2"/>
  <c r="BE714" i="2"/>
  <c r="BE724" i="2"/>
  <c r="BE1162" i="2"/>
  <c r="BE1168" i="2"/>
  <c r="BE1247" i="2"/>
  <c r="BE1289" i="2"/>
  <c r="BE1319" i="2"/>
  <c r="BE133" i="2"/>
  <c r="BE157" i="2"/>
  <c r="BE160" i="2"/>
  <c r="BE195" i="2"/>
  <c r="BE293" i="2"/>
  <c r="BE503" i="2"/>
  <c r="BE745" i="2"/>
  <c r="BE750" i="2"/>
  <c r="BE865" i="2"/>
  <c r="BE1012" i="2"/>
  <c r="BE1024" i="2"/>
  <c r="BE1079" i="2"/>
  <c r="BE1206" i="2"/>
  <c r="BE1241" i="2"/>
  <c r="BE1285" i="2"/>
  <c r="BE113" i="2"/>
  <c r="BE263" i="2"/>
  <c r="BE519" i="2"/>
  <c r="BE545" i="2"/>
  <c r="BE551" i="2"/>
  <c r="BE623" i="2"/>
  <c r="BE1076" i="2"/>
  <c r="BE1105" i="2"/>
  <c r="BE1186" i="2"/>
  <c r="BE1213" i="2"/>
  <c r="BE1217" i="2"/>
  <c r="BE1299" i="2"/>
  <c r="BE106" i="2"/>
  <c r="BE145" i="2"/>
  <c r="BE631" i="2"/>
  <c r="BE949" i="2"/>
  <c r="BE962" i="2"/>
  <c r="BE989" i="2"/>
  <c r="BE1004" i="2"/>
  <c r="BE1123" i="2"/>
  <c r="BE1130" i="2"/>
  <c r="BE1200" i="2"/>
  <c r="BE1259" i="2"/>
  <c r="BE1313" i="2"/>
  <c r="J38" i="6"/>
  <c r="AW61" i="1" s="1"/>
  <c r="F39" i="5"/>
  <c r="BD59" i="1" s="1"/>
  <c r="F37" i="5"/>
  <c r="BB59" i="1" s="1"/>
  <c r="F38" i="8"/>
  <c r="BC63" i="1" s="1"/>
  <c r="F36" i="2"/>
  <c r="BA56" i="1" s="1"/>
  <c r="F41" i="7"/>
  <c r="BD62" i="1" s="1"/>
  <c r="F38" i="3"/>
  <c r="BC57" i="1" s="1"/>
  <c r="F39" i="8"/>
  <c r="BD63" i="1" s="1"/>
  <c r="J36" i="4"/>
  <c r="AW58" i="1" s="1"/>
  <c r="F41" i="6"/>
  <c r="BD61" i="1" s="1"/>
  <c r="J36" i="5"/>
  <c r="AW59" i="1" s="1"/>
  <c r="F38" i="2"/>
  <c r="BC56" i="1" s="1"/>
  <c r="J36" i="3"/>
  <c r="AW57" i="1" s="1"/>
  <c r="F37" i="4"/>
  <c r="BB58" i="1"/>
  <c r="F38" i="7"/>
  <c r="BA62" i="1" s="1"/>
  <c r="J36" i="2"/>
  <c r="AW56" i="1" s="1"/>
  <c r="F36" i="4"/>
  <c r="BA58" i="1" s="1"/>
  <c r="F39" i="2"/>
  <c r="BD56" i="1" s="1"/>
  <c r="F39" i="4"/>
  <c r="BD58" i="1" s="1"/>
  <c r="F39" i="7"/>
  <c r="BB62" i="1" s="1"/>
  <c r="F37" i="2"/>
  <c r="BB56" i="1" s="1"/>
  <c r="J38" i="7"/>
  <c r="AW62" i="1" s="1"/>
  <c r="F39" i="3"/>
  <c r="BD57" i="1" s="1"/>
  <c r="AS55" i="1"/>
  <c r="AS54" i="1"/>
  <c r="F36" i="3"/>
  <c r="BA57" i="1" s="1"/>
  <c r="F37" i="3"/>
  <c r="BB57" i="1"/>
  <c r="F38" i="5"/>
  <c r="BC59" i="1" s="1"/>
  <c r="F36" i="5"/>
  <c r="BA59" i="1" s="1"/>
  <c r="F40" i="6"/>
  <c r="BC61" i="1" s="1"/>
  <c r="F38" i="6"/>
  <c r="BA61" i="1"/>
  <c r="F37" i="8"/>
  <c r="BB63" i="1" s="1"/>
  <c r="F39" i="6"/>
  <c r="BB61" i="1"/>
  <c r="F38" i="4"/>
  <c r="BC58" i="1" s="1"/>
  <c r="J36" i="8"/>
  <c r="AW63" i="1" s="1"/>
  <c r="F40" i="7"/>
  <c r="BC62" i="1" s="1"/>
  <c r="F36" i="8"/>
  <c r="BA63" i="1" s="1"/>
  <c r="BK104" i="2" l="1"/>
  <c r="BK94" i="6"/>
  <c r="J94" i="6" s="1"/>
  <c r="J34" i="6" s="1"/>
  <c r="BK1220" i="2"/>
  <c r="J1220" i="2" s="1"/>
  <c r="J75" i="2" s="1"/>
  <c r="BK98" i="4"/>
  <c r="J98" i="4" s="1"/>
  <c r="J64" i="4" s="1"/>
  <c r="P94" i="7"/>
  <c r="AU62" i="1"/>
  <c r="P97" i="5"/>
  <c r="T94" i="7"/>
  <c r="T87" i="8"/>
  <c r="P94" i="6"/>
  <c r="AU61" i="1"/>
  <c r="P282" i="5"/>
  <c r="BK282" i="5"/>
  <c r="J282" i="5"/>
  <c r="J71" i="5"/>
  <c r="R282" i="5"/>
  <c r="BK97" i="5"/>
  <c r="BK96" i="5"/>
  <c r="J96" i="5"/>
  <c r="J63" i="5"/>
  <c r="P87" i="8"/>
  <c r="AU63" i="1"/>
  <c r="T1220" i="2"/>
  <c r="P380" i="4"/>
  <c r="R98" i="4"/>
  <c r="T94" i="6"/>
  <c r="R97" i="5"/>
  <c r="R96" i="5"/>
  <c r="T282" i="5"/>
  <c r="T96" i="5"/>
  <c r="T380" i="4"/>
  <c r="T97" i="4"/>
  <c r="BK94" i="7"/>
  <c r="J94" i="7" s="1"/>
  <c r="J34" i="7" s="1"/>
  <c r="AG62" i="1" s="1"/>
  <c r="AG60" i="1" s="1"/>
  <c r="R87" i="8"/>
  <c r="BK380" i="4"/>
  <c r="J380" i="4" s="1"/>
  <c r="J71" i="4" s="1"/>
  <c r="P98" i="4"/>
  <c r="P97" i="4"/>
  <c r="AU58" i="1" s="1"/>
  <c r="R94" i="7"/>
  <c r="R380" i="4"/>
  <c r="P1220" i="2"/>
  <c r="P103" i="2" s="1"/>
  <c r="AU56" i="1" s="1"/>
  <c r="T104" i="2"/>
  <c r="T103" i="2"/>
  <c r="BK91" i="3"/>
  <c r="J91" i="3" s="1"/>
  <c r="J64" i="3" s="1"/>
  <c r="BK87" i="8"/>
  <c r="J87" i="8" s="1"/>
  <c r="J32" i="8" s="1"/>
  <c r="AG63" i="1" s="1"/>
  <c r="AG61" i="1"/>
  <c r="J67" i="6"/>
  <c r="BK97" i="4"/>
  <c r="J97" i="4" s="1"/>
  <c r="J63" i="4" s="1"/>
  <c r="J104" i="2"/>
  <c r="J64" i="2" s="1"/>
  <c r="BB60" i="1"/>
  <c r="AX60" i="1" s="1"/>
  <c r="J35" i="5"/>
  <c r="AV59" i="1" s="1"/>
  <c r="AT59" i="1" s="1"/>
  <c r="J37" i="7"/>
  <c r="AV62" i="1" s="1"/>
  <c r="AT62" i="1" s="1"/>
  <c r="BA60" i="1"/>
  <c r="AW60" i="1" s="1"/>
  <c r="J35" i="8"/>
  <c r="AV63" i="1" s="1"/>
  <c r="AT63" i="1" s="1"/>
  <c r="BD60" i="1"/>
  <c r="J35" i="3"/>
  <c r="AV57" i="1" s="1"/>
  <c r="AT57" i="1" s="1"/>
  <c r="F37" i="6"/>
  <c r="AZ61" i="1"/>
  <c r="F35" i="2"/>
  <c r="AZ56" i="1" s="1"/>
  <c r="J37" i="6"/>
  <c r="AV61" i="1"/>
  <c r="AT61" i="1" s="1"/>
  <c r="AN61" i="1" s="1"/>
  <c r="F35" i="5"/>
  <c r="AZ59" i="1" s="1"/>
  <c r="F35" i="4"/>
  <c r="AZ58" i="1" s="1"/>
  <c r="F35" i="3"/>
  <c r="AZ57" i="1"/>
  <c r="BC60" i="1"/>
  <c r="AY60" i="1" s="1"/>
  <c r="F37" i="7"/>
  <c r="AZ62" i="1" s="1"/>
  <c r="J35" i="4"/>
  <c r="AV58" i="1" s="1"/>
  <c r="AT58" i="1" s="1"/>
  <c r="F35" i="8"/>
  <c r="AZ63" i="1" s="1"/>
  <c r="J35" i="2"/>
  <c r="AV56" i="1" s="1"/>
  <c r="AT56" i="1" s="1"/>
  <c r="BK90" i="3" l="1"/>
  <c r="J90" i="3" s="1"/>
  <c r="J32" i="3" s="1"/>
  <c r="AG57" i="1" s="1"/>
  <c r="BK103" i="2"/>
  <c r="J103" i="2" s="1"/>
  <c r="J32" i="2" s="1"/>
  <c r="AG56" i="1" s="1"/>
  <c r="AN56" i="1" s="1"/>
  <c r="R97" i="4"/>
  <c r="P96" i="5"/>
  <c r="AU59" i="1"/>
  <c r="J67" i="7"/>
  <c r="J97" i="5"/>
  <c r="J64" i="5"/>
  <c r="J63" i="8"/>
  <c r="J41" i="8"/>
  <c r="J43" i="7"/>
  <c r="J43" i="6"/>
  <c r="AN57" i="1"/>
  <c r="J63" i="3"/>
  <c r="J41" i="3"/>
  <c r="AN62" i="1"/>
  <c r="AN63" i="1"/>
  <c r="BA55" i="1"/>
  <c r="AW55" i="1" s="1"/>
  <c r="AU60" i="1"/>
  <c r="BC55" i="1"/>
  <c r="BC54" i="1" s="1"/>
  <c r="AY54" i="1" s="1"/>
  <c r="BD55" i="1"/>
  <c r="BD54" i="1" s="1"/>
  <c r="W33" i="1" s="1"/>
  <c r="J32" i="5"/>
  <c r="AG59" i="1"/>
  <c r="AZ60" i="1"/>
  <c r="AV60" i="1" s="1"/>
  <c r="AT60" i="1" s="1"/>
  <c r="AN60" i="1" s="1"/>
  <c r="J32" i="4"/>
  <c r="AG58" i="1" s="1"/>
  <c r="AN58" i="1" s="1"/>
  <c r="BB55" i="1"/>
  <c r="AX55" i="1" s="1"/>
  <c r="J41" i="2" l="1"/>
  <c r="J63" i="2"/>
  <c r="J41" i="5"/>
  <c r="J41" i="4"/>
  <c r="AN59" i="1"/>
  <c r="AG55" i="1"/>
  <c r="BA54" i="1"/>
  <c r="AW54" i="1" s="1"/>
  <c r="AK30" i="1" s="1"/>
  <c r="BB54" i="1"/>
  <c r="AX54" i="1" s="1"/>
  <c r="AZ55" i="1"/>
  <c r="AV55" i="1" s="1"/>
  <c r="AT55" i="1" s="1"/>
  <c r="AY55" i="1"/>
  <c r="W32" i="1"/>
  <c r="AU55" i="1"/>
  <c r="AU54" i="1"/>
  <c r="AN55" i="1" l="1"/>
  <c r="W31" i="1"/>
  <c r="AZ54" i="1"/>
  <c r="W29" i="1" s="1"/>
  <c r="W30" i="1"/>
  <c r="AG54" i="1"/>
  <c r="AK26" i="1" s="1"/>
  <c r="AV54" i="1" l="1"/>
  <c r="AK29" i="1" s="1"/>
  <c r="AK35" i="1" s="1"/>
  <c r="AT54" i="1" l="1"/>
  <c r="AN54" i="1" s="1"/>
</calcChain>
</file>

<file path=xl/sharedStrings.xml><?xml version="1.0" encoding="utf-8"?>
<sst xmlns="http://schemas.openxmlformats.org/spreadsheetml/2006/main" count="23365" uniqueCount="2217">
  <si>
    <t>Export Komplet</t>
  </si>
  <si>
    <t>VZ</t>
  </si>
  <si>
    <t>2.0</t>
  </si>
  <si>
    <t>ZAMOK</t>
  </si>
  <si>
    <t>False</t>
  </si>
  <si>
    <t>{5a106319-4cb0-416a-aeb1-b369b5a6a4e1}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</si>
  <si>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</si>
  <si>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</si>
  <si>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</si>
  <si>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</si>
  <si>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</si>
  <si>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</si>
  <si>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</si>
  <si>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</si>
  <si>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TRU-MB-15/2-22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</si>
  <si>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</si>
  <si>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</si>
  <si>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Zateplení ubytoven a Dětské kliniky FNOL - Snížení energetické náročnosti (YA)</t>
  </si>
  <si>
    <t>KSO:</t>
  </si>
  <si>
    <t/>
  </si>
  <si>
    <t>CC-CZ:</t>
  </si>
  <si>
    <t>Místo:</t>
  </si>
  <si>
    <t>Fakultní nemocnice Olomouc</t>
  </si>
  <si>
    <t>Datum:</t>
  </si>
  <si>
    <t>28. 8. 2022</t>
  </si>
  <si>
    <t>Zadavatel:</t>
  </si>
  <si>
    <t>IČ:</t>
  </si>
  <si>
    <t>00098892</t>
  </si>
  <si>
    <t>FNOL, I.P.Pavlova 185/6, 779 00 Olomouc</t>
  </si>
  <si>
    <t>DIČ:</t>
  </si>
  <si>
    <t>CZ00098892</t>
  </si>
  <si>
    <t>Uchazeč:</t>
  </si>
  <si>
    <t>Projektant:</t>
  </si>
  <si>
    <t>29453968</t>
  </si>
  <si>
    <t>M&amp;B eProjekce s.r.o., Čechova 106/2a, Přerov</t>
  </si>
  <si>
    <t>CZ29453968</t>
  </si>
  <si>
    <t>True</t>
  </si>
  <si>
    <t>Zpracovatel:</t>
  </si>
  <si>
    <t xml:space="preserve"> 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</si>
  <si>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</si>
  <si>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</si>
  <si>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</si>
  <si>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</si>
  <si>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</si>
  <si>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</si>
  <si>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</si>
  <si>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</si>
  <si>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</si>
  <si>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</si>
  <si>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</si>
  <si>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</si>
  <si>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</si>
  <si>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</si>
  <si>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</si>
  <si>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</si>
  <si>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</si>
  <si>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</si>
  <si>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</si>
  <si>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</si>
  <si>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</si>
  <si>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</si>
  <si>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</si>
  <si>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</si>
  <si>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</si>
  <si>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</si>
  <si>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</si>
  <si>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</si>
  <si>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</si>
  <si>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</si>
  <si>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</si>
  <si>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</si>
  <si>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</si>
  <si>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</si>
  <si>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</si>
  <si>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</si>
  <si>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</si>
  <si>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</si>
  <si>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</si>
  <si>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</si>
  <si>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YA</t>
  </si>
  <si>
    <t xml:space="preserve">Snížení energetické náročnosti objektu YA </t>
  </si>
  <si>
    <t>STA</t>
  </si>
  <si>
    <t>1</t>
  </si>
  <si>
    <t>{299cc436-0592-4575-be62-adb4ec132af2}</t>
  </si>
  <si>
    <t>2</t>
  </si>
  <si>
    <t>/</t>
  </si>
  <si>
    <t>D.1.1.-01</t>
  </si>
  <si>
    <t>Zateplovací systém fasády</t>
  </si>
  <si>
    <t>Soupis</t>
  </si>
  <si>
    <t>{08ff9aec-3dd6-48ce-b230-42dcb4d0a4b0}</t>
  </si>
  <si>
    <t>D.1.1.-02</t>
  </si>
  <si>
    <t>Podlaha půdy</t>
  </si>
  <si>
    <t>{05b733b7-2519-413d-8878-7228a7d3d779}</t>
  </si>
  <si>
    <t>D.1.1.-03</t>
  </si>
  <si>
    <t>Lodžie</t>
  </si>
  <si>
    <t>{bd96fed3-79b2-488b-80ee-f121fae1e11c}</t>
  </si>
  <si>
    <t>D.1.1.-04</t>
  </si>
  <si>
    <t>Výměna otvorů</t>
  </si>
  <si>
    <t>{0e3385da-7ae8-4364-9d9a-1cea0cde1467}</t>
  </si>
  <si>
    <t>D.1.4d</t>
  </si>
  <si>
    <t>Silnoproudá elektroinstalace</t>
  </si>
  <si>
    <t>{0a6c8455-60d9-451b-ae23-8b15624a4b54}</t>
  </si>
  <si>
    <t>01</t>
  </si>
  <si>
    <t>LPS - Uzemnění, hromosvod</t>
  </si>
  <si>
    <t>3</t>
  </si>
  <si>
    <t>{315e7b1a-cb29-4728-8f9c-b032d9993368}</t>
  </si>
  <si>
    <t>02</t>
  </si>
  <si>
    <t>SP - Silnoproudé instalace</t>
  </si>
  <si>
    <t>{71cb838d-c78b-4627-b757-8020101ea806}</t>
  </si>
  <si>
    <t>VRN/OS</t>
  </si>
  <si>
    <t>Vedlejší rozpočtové a ostatní náklady</t>
  </si>
  <si>
    <t>{dd1caed6-3b7e-4fa4-a2ca-886beb854e91}</t>
  </si>
  <si>
    <t>KRYCÍ LIST SOUPISU PRACÍ</t>
  </si>
  <si>
    <t>Objekt:</t>
  </si>
  <si>
    <t xml:space="preserve">YA - Snížení energetické náročnosti objektu YA </t>
  </si>
  <si>
    <t>Soupis:</t>
  </si>
  <si>
    <t>D.1.1.-01 - Zateplovací systém fasády</t>
  </si>
  <si>
    <t>ulice I.P. Pavlova č. p. 842, 779 00 Olomouc</t>
  </si>
  <si>
    <t>FNOL, I.P. Pavlova 185/6, 779 00 Olomouc</t>
  </si>
  <si>
    <t>M&amp;B e Projekce s.r.o., Čechova 106/2a, Přerov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</si>
  <si>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</si>
  <si>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</si>
  <si>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</si>
  <si>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</si>
  <si>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</si>
  <si>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</si>
  <si>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5 - Komunikace pozemní</t>
  </si>
  <si>
    <t xml:space="preserve">    62 - Úprava povrchů vnějších</t>
  </si>
  <si>
    <t xml:space="preserve">    63 - Podlahy a podlahové konstrukce</t>
  </si>
  <si>
    <t xml:space="preserve">    64 - Osazování výplní otvorů</t>
  </si>
  <si>
    <t xml:space="preserve">    94 - Lešení a stavební výtahy</t>
  </si>
  <si>
    <t xml:space="preserve">    95 - Různé dokončovací konstrukce a práce pozemních staveb</t>
  </si>
  <si>
    <t xml:space="preserve">    96 - Bourání konstrukcí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</si>
  <si>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</si>
  <si>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</si>
  <si>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</si>
  <si>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</si>
  <si>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712 - Povlakové krytiny</t>
  </si>
  <si>
    <t xml:space="preserve">    713 - Izolace tepelné</t>
  </si>
  <si>
    <t xml:space="preserve">    721 - Zdravotechnika - vnitřní kanalizace</t>
  </si>
  <si>
    <t xml:space="preserve">    764 - Konstrukce klempířské</t>
  </si>
  <si>
    <t xml:space="preserve">    783 - Dokončovací práce - nátěry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</si>
  <si>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</si>
  <si>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</si>
  <si>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</si>
  <si>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</si>
  <si>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</si>
  <si>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</si>
  <si>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</si>
  <si>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</si>
  <si>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</si>
  <si>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</si>
  <si>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</si>
  <si>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</si>
  <si>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</si>
  <si>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</si>
  <si>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</si>
  <si>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</si>
  <si>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</si>
  <si>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</si>
  <si>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132151101</t>
  </si>
  <si>
    <t>Hloubení nezapažených rýh šířky do 800 mm strojně s urovnáním dna do předepsaného profilu a spádu v hornině třídy těžitelnosti I skupiny 1 a 2 do 20 m3</t>
  </si>
  <si>
    <t>m3</t>
  </si>
  <si>
    <t>CS ÚRS 2022 02</t>
  </si>
  <si>
    <t>4</t>
  </si>
  <si>
    <t>-811360131</t>
  </si>
  <si>
    <t>PP</t>
  </si>
  <si>
    <t>Online PSC</t>
  </si>
  <si>
    <t>https://podminky.urs.cz/item/CS_URS_2022_02/132151101</t>
  </si>
  <si>
    <t>VV</t>
  </si>
  <si>
    <t>výkres č. D.1.1.02, 08, 09</t>
  </si>
  <si>
    <t>-výkop kolem objektu - okapový chodník</t>
  </si>
  <si>
    <t>(1,6+0,6+23,115+22,95+0,6+12,6+0,6+50,09)*0,6*0,5</t>
  </si>
  <si>
    <t>Součet</t>
  </si>
  <si>
    <t>162351104</t>
  </si>
  <si>
    <t>Vodorovné přemístění výkopku nebo sypaniny po suchu na obvyklém dopravním prostředku, bez naložení výkopku, avšak se složením bez rozhrnutí z horniny třídy těžitelnosti I skupiny 1 až 3 na vzdálenost přes 500 do 1 000 m</t>
  </si>
  <si>
    <t>1560276236</t>
  </si>
  <si>
    <t>https://podminky.urs.cz/item/CS_URS_2022_02/162351104</t>
  </si>
  <si>
    <t>-výkop kolem objektu - okapový chodník - přebytečná zemina</t>
  </si>
  <si>
    <t>33,647-24,674</t>
  </si>
  <si>
    <t>162751119</t>
  </si>
  <si>
    <t xml:space="preserve"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</t>
  </si>
  <si>
    <t>1056818275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</si>
  <si>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</si>
  <si>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https://podminky.urs.cz/item/CS_URS_2022_02/162751119</t>
  </si>
  <si>
    <t>příplatek 20 km</t>
  </si>
  <si>
    <t>8,973*20</t>
  </si>
  <si>
    <t>162251101</t>
  </si>
  <si>
    <t>Vodorovné přemístění do 20 m výkopku/sypaniny z horniny třídy těžitelnosti I skupiny 1 až 3</t>
  </si>
  <si>
    <t>-2128054040</t>
  </si>
  <si>
    <t>Vodorovné přemístění výkopku nebo sypaniny po suchu na obvyklém dopravním prostředku, bez naložení výkopku, avšak se složením bez rozhrnutí z horniny třídy těžitelnosti I skupiny 1 až 3 na vzdálenost do 20 m</t>
  </si>
  <si>
    <t>https://podminky.urs.cz/item/CS_URS_2022_02/162251101</t>
  </si>
  <si>
    <t>výkres č. D.1.1.10, 16, 17</t>
  </si>
  <si>
    <t>-zásyp výkopu kolem objektu v místě okapového chodníku</t>
  </si>
  <si>
    <t>(1,6+0,6+23,115+22,95+0,6+12,6+0,6+50,09)*(0,6-0,16)*0,5</t>
  </si>
  <si>
    <t>5</t>
  </si>
  <si>
    <t>171201221</t>
  </si>
  <si>
    <t>Poplatek za uložení stavebního odpadu na skládce (skládkovné) zeminy a kamení zatříděného do Katalogu odpadů pod kódem 17 05 04</t>
  </si>
  <si>
    <t>t</t>
  </si>
  <si>
    <t>-893978837</t>
  </si>
  <si>
    <t>https://podminky.urs.cz/item/CS_URS_2022_02/171201221</t>
  </si>
  <si>
    <t>8,973*1,24</t>
  </si>
  <si>
    <t>6</t>
  </si>
  <si>
    <t>174151101</t>
  </si>
  <si>
    <t>Zásyp sypaninou z jakékoliv horniny strojně s uložením výkopku ve vrstvách se zhutněním jam, šachet, rýh nebo kolem objektů v těchto vykopávkách</t>
  </si>
  <si>
    <t>1822319254</t>
  </si>
  <si>
    <t>https://podminky.urs.cz/item/CS_URS_2022_02/174151101</t>
  </si>
  <si>
    <t>7</t>
  </si>
  <si>
    <t>181111111</t>
  </si>
  <si>
    <t>Plošná úprava terénu v zemině skupiny 1 až 4 s urovnáním povrchu bez doplnění ornice souvislé plochy do 500 m2 při nerovnostech terénu přes 50 do 100 mm v rovině nebo na svahu do 1:5</t>
  </si>
  <si>
    <t>m2</t>
  </si>
  <si>
    <t>-1498397349</t>
  </si>
  <si>
    <t>https://podminky.urs.cz/item/CS_URS_2022_02/181111111</t>
  </si>
  <si>
    <t>úprava okolního terénu po dokončení prací</t>
  </si>
  <si>
    <t>(1,6+0,6+23,115+22,95+0,6+12,6+0,6+50,09)*1,5</t>
  </si>
  <si>
    <t>8</t>
  </si>
  <si>
    <t>181152302</t>
  </si>
  <si>
    <t>Úprava pláně na stavbách silnic a dálnic strojně v zářezech mimo skalních se zhutněním</t>
  </si>
  <si>
    <t>235457348</t>
  </si>
  <si>
    <t>https://podminky.urs.cz/item/CS_URS_2022_02/181152302</t>
  </si>
  <si>
    <t>úprava terénu kolem okapového chodníku</t>
  </si>
  <si>
    <t>(1,6+0,6+23,115+22,95+0,6+12,6+0,6+50,09)*0,6</t>
  </si>
  <si>
    <t>9</t>
  </si>
  <si>
    <t>181411131</t>
  </si>
  <si>
    <t>Založení trávníku na půdě předem připravené plochy do 1000 m2 výsevem včetně utažení parkového v rovině nebo na svahu do 1:5</t>
  </si>
  <si>
    <t>-562839930</t>
  </si>
  <si>
    <t>https://podminky.urs.cz/item/CS_URS_2022_02/181411131</t>
  </si>
  <si>
    <t>10</t>
  </si>
  <si>
    <t>M</t>
  </si>
  <si>
    <t>00572410</t>
  </si>
  <si>
    <t>osivo směs travní parková</t>
  </si>
  <si>
    <t>kg</t>
  </si>
  <si>
    <t>324727805</t>
  </si>
  <si>
    <t>168,233*0,4</t>
  </si>
  <si>
    <t>Komunikace pozemní</t>
  </si>
  <si>
    <t>11</t>
  </si>
  <si>
    <t>564231111</t>
  </si>
  <si>
    <t>Podklad nebo podsyp ze štěrkopísku ŠP s rozprostřením, vlhčením a zhutněním plochy přes 100 m2, po zhutnění tl. 100 mm</t>
  </si>
  <si>
    <t>-124370526</t>
  </si>
  <si>
    <t>https://podminky.urs.cz/item/CS_URS_2022_02/564231111</t>
  </si>
  <si>
    <t>okapový chodník - podkladní vrstva</t>
  </si>
  <si>
    <t>(1,6+0,6+23,115+22,95+0,6+12,6+0,6+50,09)*0,5</t>
  </si>
  <si>
    <t>62</t>
  </si>
  <si>
    <t>Úprava povrchů vnějších</t>
  </si>
  <si>
    <t>12</t>
  </si>
  <si>
    <t>621131121</t>
  </si>
  <si>
    <t>Podkladní a spojovací vrstva vnějších omítaných ploch penetrace nanášená ručně podhledů</t>
  </si>
  <si>
    <t>1538516892</t>
  </si>
  <si>
    <t>https://podminky.urs.cz/item/CS_URS_2022_02/621131121</t>
  </si>
  <si>
    <t>výkres č. D1.1.11-17</t>
  </si>
  <si>
    <t>penetrace vnějších podhledů</t>
  </si>
  <si>
    <t>Skladba S5</t>
  </si>
  <si>
    <t>1.NP - vstupy - boční strany</t>
  </si>
  <si>
    <t>(2,4*1,625)*2+3,8*0,6+(0,6*2+3,8)*0,15</t>
  </si>
  <si>
    <t>1.NP- vstup JV pohled</t>
  </si>
  <si>
    <t>4,3*1,4+(4,3+1,4*2)*0,15</t>
  </si>
  <si>
    <t>4,3*1,25+(4,3+1,25*2)*0,15</t>
  </si>
  <si>
    <t>1.NP - vstup SZ pohled</t>
  </si>
  <si>
    <t>2,85*0,45</t>
  </si>
  <si>
    <t>2.-4.NP balkony SZ pohled</t>
  </si>
  <si>
    <t>(3,8*0,6)*3</t>
  </si>
  <si>
    <t>2.-4.NP lodžie SV pohled</t>
  </si>
  <si>
    <t>(2,4*1,625)*3</t>
  </si>
  <si>
    <t xml:space="preserve">2.-4.NP lodžie </t>
  </si>
  <si>
    <t>(2,4*1,625+3,8*0,6+(0,6*2+3,8)*0,15)*3</t>
  </si>
  <si>
    <t>podstřesní římsa</t>
  </si>
  <si>
    <t>(50,615+13,4)*2*0,7</t>
  </si>
  <si>
    <t>13</t>
  </si>
  <si>
    <t>621135001</t>
  </si>
  <si>
    <t>Vyrovnání nerovností podkladu vnějších omítaných ploch maltou, tloušťky do 10 mm vápenocementovou podhledů</t>
  </si>
  <si>
    <t>1961504336</t>
  </si>
  <si>
    <t>https://podminky.urs.cz/item/CS_URS_2022_02/621135001</t>
  </si>
  <si>
    <t>14</t>
  </si>
  <si>
    <t>621221001</t>
  </si>
  <si>
    <t>Montáž kontaktního zateplení lepením a mechanickým kotvením z desek z minerální vlny s podélnou orientací vláken nebo kombinovaných na vnější podhledy, na podklad betonový nebo z lehčeného betonu, z tvárnic keramických nebo vápenopískových, tloušťky desek</t>
  </si>
  <si>
    <t>-1948915053</t>
  </si>
  <si>
    <t>Montáž kontaktního zateplení lepením a mechanickým kotvením z desek z minerální vlny s podélnou orientací vláken nebo kombinovaných na vnější podhledy, na podklad betonový nebo z lehčeného betonu, z tvárnic keramických nebo vápenopískových, tloušťky desek do 40 mm</t>
  </si>
  <si>
    <t>https://podminky.urs.cz/item/CS_URS_2022_02/621221001</t>
  </si>
  <si>
    <t>631R01</t>
  </si>
  <si>
    <t>deska tepelně izolační minerální kontaktních fasád podélné vlákno λ=0,035 tl 30mm</t>
  </si>
  <si>
    <t>R položka</t>
  </si>
  <si>
    <t>767293024</t>
  </si>
  <si>
    <t>64,923*1,1 'Přepočtené koeficientem množství</t>
  </si>
  <si>
    <t>16</t>
  </si>
  <si>
    <t>621325102</t>
  </si>
  <si>
    <t>Oprava vnější vápenocementové hladké omítky složitosti 1 podhledů v rozsahu přes 10 do 30 %</t>
  </si>
  <si>
    <t>1798253829</t>
  </si>
  <si>
    <t>Oprava vápenocementové omítky vnějších ploch stupně členitosti 1 hladké podhledů, v rozsahu opravované plochy přes 10 do 30%</t>
  </si>
  <si>
    <t>https://podminky.urs.cz/item/CS_URS_2022_02/621325102</t>
  </si>
  <si>
    <t>výkres č. D1.1.10-17</t>
  </si>
  <si>
    <t>- podhledy</t>
  </si>
  <si>
    <t>154,544</t>
  </si>
  <si>
    <t>17</t>
  </si>
  <si>
    <t>621531002</t>
  </si>
  <si>
    <t>Tenkovrstvá silikonová zrnitá omítka zrnitost 1,0 mm vnějších podhledů</t>
  </si>
  <si>
    <t>-976377559</t>
  </si>
  <si>
    <t>Omítka tenkovrstvá silikonová vnějších ploch probarvená bez penetrace zatíraná (škrábaná), zrnitost 1,0 mm podhledů</t>
  </si>
  <si>
    <t>https://podminky.urs.cz/item/CS_URS_2022_02/621531002</t>
  </si>
  <si>
    <t>P</t>
  </si>
  <si>
    <t>Poznámka k položce:_x000D_
pozn.:_x000D_
- Povrchová úprava zateplovacího systému bude provedena pastovitou omítkou obsahující výztužná vlákna s progresivním fotokatalytickým efektem, poskytující dlouhodobou ochranou proti růstu řas a plísní, obsahující biocidní prostředky ve formě kapslí. Omítka svými fotokatalytickými vlastnostmi přispívá k lepšímu životnímu prostředí tím, že na povrchu omítky dochází k reakci, která rozkládá zplodiny a sloučeniny škodící lidskému zdraví obsažené v ovzduší. Současně bude mít omítka vysokou paropropustnost pro vodní páru s faktorem difúzního odporu μ = 20 (kategorie V1), permeabilitu vody v kategorii W3 a reakci na oheň A2–s1, d0 dle ČSN EN 13501. Omítka bude disponovat environmentálním prohlášením o produktu, tzv. EPD_x000D_
BAREVNÉ ŘEŠENÍ viz. výkres č.D.1.1.16</t>
  </si>
  <si>
    <t>18</t>
  </si>
  <si>
    <t>622131121</t>
  </si>
  <si>
    <t>Penetrační nátěr vnějších stěn nanášený ručně</t>
  </si>
  <si>
    <t>1164830734</t>
  </si>
  <si>
    <t>Podkladní a spojovací vrstva vnějších omítaných ploch penetrace nanášená ručně stěn</t>
  </si>
  <si>
    <t>https://podminky.urs.cz/item/CS_URS_2022_02/622131121</t>
  </si>
  <si>
    <t>v.č. D.1.1.15, 17</t>
  </si>
  <si>
    <t>Skladba S8 komínové zdivo</t>
  </si>
  <si>
    <t>((0,45+1,35)*2*1,5)*8</t>
  </si>
  <si>
    <t>0,45*4*1,5</t>
  </si>
  <si>
    <t>19</t>
  </si>
  <si>
    <t>622131321</t>
  </si>
  <si>
    <t>Podkladní a spojovací vrstva vnějších omítaných ploch penetrace nanášená strojně stěn</t>
  </si>
  <si>
    <t>-1816842660</t>
  </si>
  <si>
    <t>https://podminky.urs.cz/item/CS_URS_2022_02/622131321</t>
  </si>
  <si>
    <t>Skladba S2</t>
  </si>
  <si>
    <t>SZ pohled</t>
  </si>
  <si>
    <t>49,815*12,142</t>
  </si>
  <si>
    <t>-(1,35*1,5*(4*4+4*2+4*2+4*4)+2,1*2,1*3)</t>
  </si>
  <si>
    <t>-portál</t>
  </si>
  <si>
    <t>-3,75*3,3</t>
  </si>
  <si>
    <t>Mezisoučet</t>
  </si>
  <si>
    <t>SV pohled</t>
  </si>
  <si>
    <t>12,6*10,235+1,6*1,9</t>
  </si>
  <si>
    <t>-(2,4*2,6*3+2,4*1,26)</t>
  </si>
  <si>
    <t>JV pohled</t>
  </si>
  <si>
    <t>49,815*14,0</t>
  </si>
  <si>
    <t>-(1,35*1,2*(6+5)+1,35*2,1+1,35*1,5*(4*4+4*2+4*2+4*4)+0,8*2,15+0,95*2,15+0,9*1,5*(3*3))</t>
  </si>
  <si>
    <t>JZ pohled</t>
  </si>
  <si>
    <t>12,6*(12,625+14,0)/2</t>
  </si>
  <si>
    <t>-(2,4*2,6*4+2,25*0,9)</t>
  </si>
  <si>
    <t>Skladba S3</t>
  </si>
  <si>
    <t>(49,185+0,45*4-2,1+1,6+49,185+12,6)*(0,3+0,5)</t>
  </si>
  <si>
    <t>Skladba S4</t>
  </si>
  <si>
    <t>stěny lodžie</t>
  </si>
  <si>
    <t>(1,625*2,6*2)*8</t>
  </si>
  <si>
    <t>Skladba S7</t>
  </si>
  <si>
    <t>2,4*1,4</t>
  </si>
  <si>
    <t>vstupní portál</t>
  </si>
  <si>
    <t>3,75*3,3+3,6*0,45*4</t>
  </si>
  <si>
    <t>-2,1*2,7</t>
  </si>
  <si>
    <t>Nadstřešní zdivo</t>
  </si>
  <si>
    <t>(5,3+0,3)*2*1,1</t>
  </si>
  <si>
    <t>20</t>
  </si>
  <si>
    <t>622135001</t>
  </si>
  <si>
    <t>Vyrovnání nerovností podkladu vnějších omítaných ploch maltou, tloušťky do 10 mm vápenocementovou stěn</t>
  </si>
  <si>
    <t>-595818246</t>
  </si>
  <si>
    <t>https://podminky.urs.cz/item/CS_URS_2022_02/622135001</t>
  </si>
  <si>
    <t>(49,185+0,45*4-2,1+1,6+49,185+12,6)*0,3</t>
  </si>
  <si>
    <t>622135091</t>
  </si>
  <si>
    <t>Příplatek k vyrovnání vnějších stěn maltou vápenocementovou za každých dalších 5 mm tl</t>
  </si>
  <si>
    <t>-1503899256</t>
  </si>
  <si>
    <t>Vyrovnání nerovností podkladu vnějších omítaných ploch tmelem, tloušťky do 2 mm Příplatek k ceně za každých dalších 5 mm tloušťky podkladní vrstvy přes 10 mm maltou vápenocementovou stěn</t>
  </si>
  <si>
    <t>https://podminky.urs.cz/item/CS_URS_2022_02/622135091</t>
  </si>
  <si>
    <t>22</t>
  </si>
  <si>
    <t>622142001</t>
  </si>
  <si>
    <t>Potažení vnějších stěn sklovláknitým pletivem vtlačeným do tenkovrstvé hmoty</t>
  </si>
  <si>
    <t>-450345031</t>
  </si>
  <si>
    <t>Potažení vnějších ploch pletivem v ploše nebo pruzích, na plném podkladu sklovláknitým vtlačením do tmelu stěn</t>
  </si>
  <si>
    <t>https://podminky.urs.cz/item/CS_URS_2022_02/622142001</t>
  </si>
  <si>
    <t>23</t>
  </si>
  <si>
    <t>622211031</t>
  </si>
  <si>
    <t>Montáž kontaktního zateplení lepením a mechanickým kotvením z polystyrenových desek na vnější stěny, na podklad betonový nebo z lehčeného betonu, z tvárnic keramických nebo vápenopískových, tloušťky desek přes 120 do 160 mm</t>
  </si>
  <si>
    <t>794887091</t>
  </si>
  <si>
    <t>https://podminky.urs.cz/item/CS_URS_2022_02/622211031</t>
  </si>
  <si>
    <t>24</t>
  </si>
  <si>
    <t>28376425</t>
  </si>
  <si>
    <t>deska XPS hrana polodrážková a hladký povrch 300kPA tl 160mm</t>
  </si>
  <si>
    <t>-1080761180</t>
  </si>
  <si>
    <t>89,816*1,1 'Přepočtené koeficientem množství</t>
  </si>
  <si>
    <t>25</t>
  </si>
  <si>
    <t>622221031</t>
  </si>
  <si>
    <t>Montáž kontaktního zateplení lepením a mechanickým kotvením z desek z minerální vlny s podélnou orientací vláken nebo kombinovaných na vnější stěny, na podklad betonový nebo z lehčeného betonu, z tvárnic keramických nebo vápenopískových, tloušťky desek př</t>
  </si>
  <si>
    <t>-1148294209</t>
  </si>
  <si>
    <t>Montáž kontaktního zateplení lepením a mechanickým kotvením z desek z minerální vlny s podélnou orientací vláken nebo kombinovaných na vnější stěny, na podklad betonový nebo z lehčeného betonu, z tvárnic keramických nebo vápenopískových, tloušťky desek přes 120 do 160 mm</t>
  </si>
  <si>
    <t>https://podminky.urs.cz/item/CS_URS_2022_02/622221031</t>
  </si>
  <si>
    <t>-(1,25*1,41*(4*4+4*2+4*2+4*4)+2,1*2,1*3)</t>
  </si>
  <si>
    <t>12,6*10,235+1,6*1,9+12,498</t>
  </si>
  <si>
    <t>-(2,30*2,51*3+2,30*1,18)</t>
  </si>
  <si>
    <t>-(1,25*1,11*(6+5)+1,35*2,1+1,35*1,5*(4*4+4*2+4*2+4*4)+0,8*2,15+0,95*2,15+0,9*1,5*(3*3))</t>
  </si>
  <si>
    <t>12,6*(12,625+14,0)/2+12,951</t>
  </si>
  <si>
    <t>-(2,30*2,51*4+2,15*0,71)</t>
  </si>
  <si>
    <t>26</t>
  </si>
  <si>
    <t>63142009</t>
  </si>
  <si>
    <t>deska tepelně izolační minerální kontaktních fasád podélné vlákno λ=0,035 tl 160mm</t>
  </si>
  <si>
    <t>264245143</t>
  </si>
  <si>
    <t>10% prořez</t>
  </si>
  <si>
    <t>1341,385*1,1 'Přepočtené koeficientem množství</t>
  </si>
  <si>
    <t>27</t>
  </si>
  <si>
    <t>622231121</t>
  </si>
  <si>
    <t>Montáž kontaktního zateplení lepením a mechanickým kotvením z desek z fenolické pěny na vnější stěny, na podklad betonový nebo z lehčeného betonu, z tvárnic keramických nebo vápenopískových, tloušťky desek přes 80 do 120 mm</t>
  </si>
  <si>
    <t>2023111434</t>
  </si>
  <si>
    <t>https://podminky.urs.cz/item/CS_URS_2022_02/622231121</t>
  </si>
  <si>
    <t>(1,625*2,678*2)*8</t>
  </si>
  <si>
    <t>28</t>
  </si>
  <si>
    <t>28376807</t>
  </si>
  <si>
    <t>deska fenolická tepelně izolační fasádní λ=0,020 tl 90mm</t>
  </si>
  <si>
    <t>1350706783</t>
  </si>
  <si>
    <t>69,628*1,1 'Přepočtené koeficientem množství</t>
  </si>
  <si>
    <t>29</t>
  </si>
  <si>
    <t>622221011</t>
  </si>
  <si>
    <t>-1333232354</t>
  </si>
  <si>
    <t>Montáž kontaktního zateplení lepením a mechanickým kotvením z desek z minerální vlny s podélnou orientací vláken nebo kombinovaných na vnější stěny, na podklad betonový nebo z lehčeného betonu, z tvárnic keramických nebo vápenopískových, tloušťky desek přes 40 do 80 mm</t>
  </si>
  <si>
    <t>https://podminky.urs.cz/item/CS_URS_2022_02/622221011</t>
  </si>
  <si>
    <t>30</t>
  </si>
  <si>
    <t>63142002</t>
  </si>
  <si>
    <t>deska tepelně izolační minerální kontaktních fasád podélné vlákno λ=0,035 tl 50mm</t>
  </si>
  <si>
    <t>1316342470</t>
  </si>
  <si>
    <t>13,185*1,1 'Přepočtené koeficientem množství</t>
  </si>
  <si>
    <t>31</t>
  </si>
  <si>
    <t>622212051</t>
  </si>
  <si>
    <t>Montáž kontaktního zateplení vnějšího ostění, nadpraží nebo parapetu lepením z polystyrenových desek hloubky špalet přes 200 do 400 mm, tloušťky desek do 40 mm</t>
  </si>
  <si>
    <t>m</t>
  </si>
  <si>
    <t>-379045432</t>
  </si>
  <si>
    <t>https://podminky.urs.cz/item/CS_URS_2022_02/622212051</t>
  </si>
  <si>
    <t>parapety</t>
  </si>
  <si>
    <t>1,35*(4*4+4*2+4*2+4*4)</t>
  </si>
  <si>
    <t>1,35*(5*4+5*2+5*2+5*4)</t>
  </si>
  <si>
    <t>0,9*(3*3)</t>
  </si>
  <si>
    <t>32</t>
  </si>
  <si>
    <t>28376439</t>
  </si>
  <si>
    <t>deska XPS hrana rovná a strukturovaný povrch 250kPa tl 40mm</t>
  </si>
  <si>
    <t>-1833536204</t>
  </si>
  <si>
    <t>1,35*0,31*(4*4+4*2+4*2+4*4)</t>
  </si>
  <si>
    <t>1,35*0,31*(5*4+5*2+5*2+5*4)</t>
  </si>
  <si>
    <t>0,9*0,31*(3*3)</t>
  </si>
  <si>
    <t>47,709*1,1 'Přepočtené koeficientem množství</t>
  </si>
  <si>
    <t>33</t>
  </si>
  <si>
    <t>621221021</t>
  </si>
  <si>
    <t>389503321</t>
  </si>
  <si>
    <t>Montáž kontaktního zateplení lepením a mechanickým kotvením z desek z minerální vlny s podélnou orientací vláken nebo kombinovaných na vnější podhledy, na podklad betonový nebo z lehčeného betonu, z tvárnic keramických nebo vápenopískových, tloušťky desek přes 80 do 120 mm</t>
  </si>
  <si>
    <t>https://podminky.urs.cz/item/CS_URS_2022_02/621221021</t>
  </si>
  <si>
    <t>34</t>
  </si>
  <si>
    <t>63142005</t>
  </si>
  <si>
    <t>deska tepelně izolační minerální kontaktních fasád podélné vlákno λ=0,035 tl 100mm</t>
  </si>
  <si>
    <t>-152023266</t>
  </si>
  <si>
    <t>89,621*1,1 'Přepočtené koeficientem množství</t>
  </si>
  <si>
    <t>35</t>
  </si>
  <si>
    <t>622222051</t>
  </si>
  <si>
    <t>Montáž kontaktního zateplení vnějšího ostění, nadpraží nebo parapetu lepením z desek z minerální vlny s podélnou nebo kolmou orientací vláken nebo z kombinovaných desek hloubky špalet přes 200 do 400 mm, tloušťky desek do 40 mm</t>
  </si>
  <si>
    <t>992220979</t>
  </si>
  <si>
    <t>https://podminky.urs.cz/item/CS_URS_2022_02/622222051</t>
  </si>
  <si>
    <t>(1,35+1,5*2)*(4*4+4*2+4*2+4*4)</t>
  </si>
  <si>
    <t>(2,1+2,7*2)</t>
  </si>
  <si>
    <t>(1,35+1,2*2)*(6+5)</t>
  </si>
  <si>
    <t>(1,35+2,1*2)</t>
  </si>
  <si>
    <t>(0,8+2,15*2)</t>
  </si>
  <si>
    <t>(0,95+2,15*2)</t>
  </si>
  <si>
    <t>(0,9+1,5*2)*(3*3)</t>
  </si>
  <si>
    <t>(2,25+0,9*2)</t>
  </si>
  <si>
    <t>36</t>
  </si>
  <si>
    <t>1367542876</t>
  </si>
  <si>
    <t>Skladba S2 - ostění a nadpraží</t>
  </si>
  <si>
    <t>(1,35+1,5*2)*0,31*(4*4+4*2+4*2+4*4)</t>
  </si>
  <si>
    <t>(2,1+2,7*2)*0,15</t>
  </si>
  <si>
    <t>(1,35+1,2*2)*0,31*(6+5)</t>
  </si>
  <si>
    <t>(1,35+2,1*2)*0,31</t>
  </si>
  <si>
    <t>(0,8+2,15*2)*0,31</t>
  </si>
  <si>
    <t>(0,95+2,15*2)*0,31</t>
  </si>
  <si>
    <t>(0,9+1,5*2)*0,31*(3*3)</t>
  </si>
  <si>
    <t>(2,25+0,9*2)*0,31</t>
  </si>
  <si>
    <t>160,436*1,1 'Přepočtené koeficientem množství</t>
  </si>
  <si>
    <t>37</t>
  </si>
  <si>
    <t>622251105</t>
  </si>
  <si>
    <t>Příplatek k cenám kontaktního zateplení vnějších stěn za zápustnou montáž a použití tepelněizolačních zátek z minerální vlny</t>
  </si>
  <si>
    <t>-386390443</t>
  </si>
  <si>
    <t>Montáž kontaktního zateplení lepením a mechanickým kotvením Příplatek k cenám za zápustnou montáž kotev s použitím tepelněizolačních zátek na vnější stěny z minerální vlny</t>
  </si>
  <si>
    <t>https://podminky.urs.cz/item/CS_URS_2022_02/622251105</t>
  </si>
  <si>
    <t>38</t>
  </si>
  <si>
    <t>622251107</t>
  </si>
  <si>
    <t>Příplatek k cenám kontaktního zateplení vnějších stěn za zápustnou montáž a použití tepelněizolačních zátek z fenolické pěny</t>
  </si>
  <si>
    <t>1045391266</t>
  </si>
  <si>
    <t>Montáž kontaktního zateplení lepením a mechanickým kotvením Příplatek k cenám za zápustnou montáž kotev s použitím tepelněizolačních zátek na vnější stěny z fenolické pěny</t>
  </si>
  <si>
    <t>https://podminky.urs.cz/item/CS_URS_2022_02/622251107</t>
  </si>
  <si>
    <t>39</t>
  </si>
  <si>
    <t>622252002</t>
  </si>
  <si>
    <t>Montáž profilů kontaktního zateplení lepených</t>
  </si>
  <si>
    <t>-1580353859</t>
  </si>
  <si>
    <t>Montáž profilů kontaktního zateplení ostatních stěnových, dilatačních apod. lepených do tmelu</t>
  </si>
  <si>
    <t>https://podminky.urs.cz/item/CS_URS_2022_02/622252002</t>
  </si>
  <si>
    <t>"rohový profil" 102,68</t>
  </si>
  <si>
    <t>"profil začišťovací" 102,68</t>
  </si>
  <si>
    <t>"okenní ostění" 153,9</t>
  </si>
  <si>
    <t>"okenní nadpraží" 362,35</t>
  </si>
  <si>
    <t>"profil začišťovací s okapnicí" 52,1</t>
  </si>
  <si>
    <t>"APU lišta" 521,4</t>
  </si>
  <si>
    <t>"dilatační lišta" 28,1</t>
  </si>
  <si>
    <t>"komínová tělesa" (1,35+1,55)*2*9</t>
  </si>
  <si>
    <t>40</t>
  </si>
  <si>
    <t>63127416</t>
  </si>
  <si>
    <t>profil rohový PVC 23x23mm s výztužnou tkaninou š 100mm pro ETICS</t>
  </si>
  <si>
    <t>-1994294834</t>
  </si>
  <si>
    <t>v.č. D.1.1.10-17</t>
  </si>
  <si>
    <t>rohy objektu</t>
  </si>
  <si>
    <t>12,44*2+14,3+10,1</t>
  </si>
  <si>
    <t>lodžie</t>
  </si>
  <si>
    <t>2,6*2*(4+3)</t>
  </si>
  <si>
    <t>1,3*2*1</t>
  </si>
  <si>
    <t>3,6*4</t>
  </si>
  <si>
    <t>154,88*1,2 'Přepočtené koeficientem množství</t>
  </si>
  <si>
    <t>41</t>
  </si>
  <si>
    <t>59051512</t>
  </si>
  <si>
    <t>profil začišťovací s okapnicí PVC s výztužnou tkaninou pro parapet ETICS</t>
  </si>
  <si>
    <t>-531813206</t>
  </si>
  <si>
    <t>153,9*1,2 'Přepočtené koeficientem množství</t>
  </si>
  <si>
    <t>42</t>
  </si>
  <si>
    <t>28342207</t>
  </si>
  <si>
    <t>profil okenní zakončovací protipožární s okapnicí a tkaninou pro nadpraží ETICS</t>
  </si>
  <si>
    <t>2132222377</t>
  </si>
  <si>
    <t>Skladba S2 - nadpraží oken a dveří</t>
  </si>
  <si>
    <t>2,1</t>
  </si>
  <si>
    <t>1,35*(6+5)</t>
  </si>
  <si>
    <t>1,35</t>
  </si>
  <si>
    <t>0,8</t>
  </si>
  <si>
    <t>0,95</t>
  </si>
  <si>
    <t>2,25</t>
  </si>
  <si>
    <t>160*1,2 'Přepočtené koeficientem množství</t>
  </si>
  <si>
    <t>43</t>
  </si>
  <si>
    <t>28342208</t>
  </si>
  <si>
    <t>profil okenní zakončovací protipožární s tkaninou pro nadpraží ETICS</t>
  </si>
  <si>
    <t>1208580102</t>
  </si>
  <si>
    <t>(1,5*2)*(4*4+4*2+4*2+4*4)</t>
  </si>
  <si>
    <t>(2,7*2)</t>
  </si>
  <si>
    <t>(1,2*2)*(6+5)</t>
  </si>
  <si>
    <t>(2,1*2)</t>
  </si>
  <si>
    <t>(2,15*2)</t>
  </si>
  <si>
    <t>(1,5*2)*(3*3)</t>
  </si>
  <si>
    <t>(0,9*2)</t>
  </si>
  <si>
    <t>362,35*1,2 'Přepočtené koeficientem množství</t>
  </si>
  <si>
    <t>44</t>
  </si>
  <si>
    <t>59051510</t>
  </si>
  <si>
    <t>profil začišťovací s okapnicí PVC s výztužnou tkaninou pro nadpraží ETICS</t>
  </si>
  <si>
    <t>-1330140569</t>
  </si>
  <si>
    <t>lodžie + balkony</t>
  </si>
  <si>
    <t>2,4*(4+4)</t>
  </si>
  <si>
    <t>(0,45*2+3,8)*3</t>
  </si>
  <si>
    <t>(0,45*2+3,8)*4</t>
  </si>
  <si>
    <t>52,1*1,2 'Přepočtené koeficientem množství</t>
  </si>
  <si>
    <t>45</t>
  </si>
  <si>
    <t>59051476</t>
  </si>
  <si>
    <t>profil začišťovací PVC 9mm s výztužnou tkaninou pro ostění ETICS</t>
  </si>
  <si>
    <t>-1456379719</t>
  </si>
  <si>
    <t>Skladba S2 - ostění a nadpraží u okenního rámu</t>
  </si>
  <si>
    <t>521,4*1,2 'Přepočtené koeficientem množství</t>
  </si>
  <si>
    <t>46</t>
  </si>
  <si>
    <t>59051500</t>
  </si>
  <si>
    <t>profil dilatační stěnový PVC s výztužnou tkaninou pro ETICS</t>
  </si>
  <si>
    <t>234263914</t>
  </si>
  <si>
    <t>12,4+0,7+14,3+0,7</t>
  </si>
  <si>
    <t>28,1*1,2 'Přepočtené koeficientem množství</t>
  </si>
  <si>
    <t>48</t>
  </si>
  <si>
    <t>622325102</t>
  </si>
  <si>
    <t>Oprava vnější vápenocementové hladké omítky složitosti 1 stěn v rozsahu přes 10 do 30 %</t>
  </si>
  <si>
    <t>-243245315</t>
  </si>
  <si>
    <t>Oprava vápenocementové omítky vnějších ploch stupně členitosti 1 hladké stěn, v rozsahu opravované plochy přes 10 do 30%</t>
  </si>
  <si>
    <t>https://podminky.urs.cz/item/CS_URS_2022_02/622325102</t>
  </si>
  <si>
    <t>- plochy S2, S3, S4, S7, vstupní portál</t>
  </si>
  <si>
    <t>1470,662</t>
  </si>
  <si>
    <t>- ostění</t>
  </si>
  <si>
    <t>153,9*0,31</t>
  </si>
  <si>
    <t>49</t>
  </si>
  <si>
    <t>622331111</t>
  </si>
  <si>
    <t>Cementová omítka hrubá jednovrstvá zatřená vnějších stěn nanášená ručně</t>
  </si>
  <si>
    <t>-969594808</t>
  </si>
  <si>
    <t>Omítka cementová vnějších ploch nanášená ručně jednovrstvá, tloušťky do 15 mm hrubá zatřená stěn</t>
  </si>
  <si>
    <t>https://podminky.urs.cz/item/CS_URS_2022_02/622331111</t>
  </si>
  <si>
    <t>zdivo pod terénem</t>
  </si>
  <si>
    <t>47</t>
  </si>
  <si>
    <t>622151021</t>
  </si>
  <si>
    <t>Penetrační akrylátový nátěr vnějších mozaikových tenkovrstvých omítek stěn</t>
  </si>
  <si>
    <t>-1234669115</t>
  </si>
  <si>
    <t>Penetrační nátěr vnějších pastovitých tenkovrstvých omítek mozaikových akrylátový stěn</t>
  </si>
  <si>
    <t>https://podminky.urs.cz/item/CS_URS_2022_02/622151021</t>
  </si>
  <si>
    <t>plocha dle dwg</t>
  </si>
  <si>
    <t>21,6+0,8+21,8+18,0</t>
  </si>
  <si>
    <t>50</t>
  </si>
  <si>
    <t>622511122</t>
  </si>
  <si>
    <t>Tenkovrstvá akrylátová mozaiková hrubozrnná omítka vnějších stěn</t>
  </si>
  <si>
    <t>-435835336</t>
  </si>
  <si>
    <t>Omítka tenkovrstvá akrylátová vnějších ploch probarvená bez penetrace mozaiková hrubozrnná stěn</t>
  </si>
  <si>
    <t>https://podminky.urs.cz/item/CS_URS_2022_02/622511122</t>
  </si>
  <si>
    <t>51</t>
  </si>
  <si>
    <t>622151011</t>
  </si>
  <si>
    <t>Penetrační silikátový nátěr vnějších pastovitých tenkovrstvých omítek stěn</t>
  </si>
  <si>
    <t>769582697</t>
  </si>
  <si>
    <t>Penetrační nátěr vnějších pastovitých tenkovrstvých omítek silikátový paropropustný stěn</t>
  </si>
  <si>
    <t>https://podminky.urs.cz/item/CS_URS_2022_02/622151011</t>
  </si>
  <si>
    <t>Skladba S2 - ostění</t>
  </si>
  <si>
    <t>52</t>
  </si>
  <si>
    <t>621151011</t>
  </si>
  <si>
    <t>Penetrační silikátový nátěr vnějších pastovitých tenkovrstvých omítek podhledů</t>
  </si>
  <si>
    <t>-872562554</t>
  </si>
  <si>
    <t>Penetrační nátěr vnějších pastovitých tenkovrstvých omítek silikátový paropropustný podhledů</t>
  </si>
  <si>
    <t>https://podminky.urs.cz/item/CS_URS_2022_02/621151011</t>
  </si>
  <si>
    <t>53</t>
  </si>
  <si>
    <t>622521002</t>
  </si>
  <si>
    <t>Tenkovrstvá silikátová zatíraná omítka zrnitost 1,0 mm vnějších stěn</t>
  </si>
  <si>
    <t>2045089870</t>
  </si>
  <si>
    <t>Omítka tenkovrstvá silikátová vnějších ploch probarvená bez penetrace zatíraná (škrábaná ), zrnitost 1,0 mm stěn</t>
  </si>
  <si>
    <t>https://podminky.urs.cz/item/CS_URS_2022_02/622521002</t>
  </si>
  <si>
    <t>54</t>
  </si>
  <si>
    <t>623121100</t>
  </si>
  <si>
    <t>Zatření spár vápennou maltou vnějších pilířů nebo sloupů z cihel</t>
  </si>
  <si>
    <t>163087471</t>
  </si>
  <si>
    <t>Zatření spár vnějších povrchů vápennou maltou, ploch z cihel pilířů nebo sloupů</t>
  </si>
  <si>
    <t>https://podminky.urs.cz/item/CS_URS_2022_02/623121100</t>
  </si>
  <si>
    <t>55</t>
  </si>
  <si>
    <t>628195001</t>
  </si>
  <si>
    <t>Očištění zdiva nebo betonu zdí a valů před započetím oprav ručně</t>
  </si>
  <si>
    <t>1803840456</t>
  </si>
  <si>
    <t>https://podminky.urs.cz/item/CS_URS_2022_02/628195001</t>
  </si>
  <si>
    <t>- čištění vnějších ploch fasády ruční dočištění 50% celkové plochy</t>
  </si>
  <si>
    <t>1672,915*0,5 'Přepočtené koeficientem množství</t>
  </si>
  <si>
    <t>56</t>
  </si>
  <si>
    <t>629991011</t>
  </si>
  <si>
    <t>Zakrytí výplní otvorů a svislých ploch fólií přilepenou lepící páskou</t>
  </si>
  <si>
    <t>-1280350752</t>
  </si>
  <si>
    <t>Zakrytí vnějších ploch před znečištěním včetně pozdějšího odkrytí výplní otvorů a svislých ploch fólií přilepenou lepící páskou</t>
  </si>
  <si>
    <t>https://podminky.urs.cz/item/CS_URS_2022_02/629991011</t>
  </si>
  <si>
    <t>(1,35*1,5*(4*4+4*2+4*2+4*4)+2,1*2,1*3)</t>
  </si>
  <si>
    <t>(2,4*2,6*3+2,4*1,26)</t>
  </si>
  <si>
    <t>(1,35*1,2*(6+5)+1,35*2,1+1,35*1,5*(4*4+4*2+4*2+4*4)+0,8*2,15+0,95*2,15+0,9*1,5*(3*3))</t>
  </si>
  <si>
    <t>(2,4*2,6*4+2,25*0,9)</t>
  </si>
  <si>
    <t>57</t>
  </si>
  <si>
    <t>629995101</t>
  </si>
  <si>
    <t>Očištění vnějších ploch tlakovou vodou</t>
  </si>
  <si>
    <t>464692609</t>
  </si>
  <si>
    <t>Očištění vnějších ploch tlakovou vodou omytím</t>
  </si>
  <si>
    <t>https://podminky.urs.cz/item/CS_URS_2022_02/629995101</t>
  </si>
  <si>
    <t xml:space="preserve">- čištění vnějších ploch fasády </t>
  </si>
  <si>
    <t>58</t>
  </si>
  <si>
    <t>629999011</t>
  </si>
  <si>
    <t>Příplatek k úpravám povrchů za provádění styku dvou barev nebo struktur na fasádě</t>
  </si>
  <si>
    <t>1769776867</t>
  </si>
  <si>
    <t>Příplatky k cenám úprav vnějších povrchů za zvýšenou pracnost při provádění styku dvou barev nebo struktur na fasádě</t>
  </si>
  <si>
    <t>https://podminky.urs.cz/item/CS_URS_2022_02/629999011</t>
  </si>
  <si>
    <t>v.č. D.1.1.18</t>
  </si>
  <si>
    <t>styk dvou barev</t>
  </si>
  <si>
    <t>(49,815+12,6)*2</t>
  </si>
  <si>
    <t>49,815*2+12,6+1,6</t>
  </si>
  <si>
    <t>vytvoření nut</t>
  </si>
  <si>
    <t>49,815*(5+9)</t>
  </si>
  <si>
    <t>12,6*10</t>
  </si>
  <si>
    <t>1,6*4</t>
  </si>
  <si>
    <t>kolem oken</t>
  </si>
  <si>
    <t>((1,55+1,7)*2)*(30+36)</t>
  </si>
  <si>
    <t>((1,55+0,95*2)*(10+12)</t>
  </si>
  <si>
    <t>59</t>
  </si>
  <si>
    <t>985131311</t>
  </si>
  <si>
    <t>Ruční dočištění ploch stěn, rubu kleneb a podlah ocelových kartáči</t>
  </si>
  <si>
    <t>1643839273</t>
  </si>
  <si>
    <t>Očištění ploch stěn, rubu kleneb a podlah ruční dočištění ocelovými kartáči</t>
  </si>
  <si>
    <t>https://podminky.urs.cz/item/CS_URS_2022_02/985131311</t>
  </si>
  <si>
    <t>63</t>
  </si>
  <si>
    <t>Podlahy a podlahové konstrukce</t>
  </si>
  <si>
    <t>60</t>
  </si>
  <si>
    <t>637211122</t>
  </si>
  <si>
    <t>Okapový chodník z betonových dlaždic tl 60 mm kladených do písku se zalitím spár MC</t>
  </si>
  <si>
    <t>-1259856808</t>
  </si>
  <si>
    <t>Okapový chodník z dlaždic betonových se zalitím spár cementovou maltou do písku, tl. dlaždic 60 mm</t>
  </si>
  <si>
    <t>https://podminky.urs.cz/item/CS_URS_2022_02/637211122</t>
  </si>
  <si>
    <t>-okapový chodník</t>
  </si>
  <si>
    <t>61</t>
  </si>
  <si>
    <t>637311122</t>
  </si>
  <si>
    <t>Okapový chodník z betonových chodníkových obrubníků stojatých lože beton</t>
  </si>
  <si>
    <t>-1522924419</t>
  </si>
  <si>
    <t>Okapový chodník z obrubníků betonových chodníkových, se zalitím spár cementovou maltou do lože z betonu prostého, z obrubníků stojatých</t>
  </si>
  <si>
    <t>https://podminky.urs.cz/item/CS_URS_2022_02/637311122</t>
  </si>
  <si>
    <t>1,6+0,5+0,5+23,115+22,95+0,5+0,5+12,6+0,5+0,5+50,09+0,5</t>
  </si>
  <si>
    <t>64</t>
  </si>
  <si>
    <t>Osazování výplní otvorů</t>
  </si>
  <si>
    <t>644941111</t>
  </si>
  <si>
    <t>Osazování ventilačních mřížek velikosti do 150 x 200 mm</t>
  </si>
  <si>
    <t>kus</t>
  </si>
  <si>
    <t>-1328606372</t>
  </si>
  <si>
    <t>Montáž průvětrníků nebo mřížek odvětrávacích velikosti do 150 x 200 mm</t>
  </si>
  <si>
    <t>https://podminky.urs.cz/item/CS_URS_2022_02/644941111</t>
  </si>
  <si>
    <t>v.č. D.1.1. výpis výrobků PSV</t>
  </si>
  <si>
    <t>"O/1" 4</t>
  </si>
  <si>
    <t>"O/3" 1</t>
  </si>
  <si>
    <t>56245607</t>
  </si>
  <si>
    <t>mřížka větrací hranatá plast se síťovinou 150x200mm</t>
  </si>
  <si>
    <t>-1395106110</t>
  </si>
  <si>
    <t>56245611</t>
  </si>
  <si>
    <t>mřížka větrací hranatá plast se síťovinou 150x150mm</t>
  </si>
  <si>
    <t>-1398365331</t>
  </si>
  <si>
    <t>65</t>
  </si>
  <si>
    <t>644941121</t>
  </si>
  <si>
    <t>Montáž průchodky k větrací mřížce se zhotovením otvoru v tepelné izolaci</t>
  </si>
  <si>
    <t>1894363245</t>
  </si>
  <si>
    <t>Montáž průvětrníků nebo mřížek odvětrávacích montáž průchodky (trubky) se zhotovením otvoru v tepelné izolaci</t>
  </si>
  <si>
    <t>https://podminky.urs.cz/item/CS_URS_2022_02/644941121</t>
  </si>
  <si>
    <t>66</t>
  </si>
  <si>
    <t>28615058</t>
  </si>
  <si>
    <t>trubka kanalizační HTEM s hrdlem DN 160x500mm</t>
  </si>
  <si>
    <t>-1382677426</t>
  </si>
  <si>
    <t>"O/1" 4*0,5</t>
  </si>
  <si>
    <t>"O/3" 1*0,5</t>
  </si>
  <si>
    <t>94</t>
  </si>
  <si>
    <t>Lešení a stavební výtahy</t>
  </si>
  <si>
    <t>67</t>
  </si>
  <si>
    <t>941211112</t>
  </si>
  <si>
    <t>Montáž lešení řadového rámového lehkého zatížení do 200 kg/m2 š od 0,6 do 0,9 m v přes 10 do 25 m</t>
  </si>
  <si>
    <t>-1499234294</t>
  </si>
  <si>
    <t>Montáž lešení řadového rámového lehkého pracovního s podlahami s provozním zatížením tř. 3 do 200 kg/m2 šířky tř. SW06 od 0,6 do 0,9 m, výšky přes 10 do 25 m</t>
  </si>
  <si>
    <t>https://podminky.urs.cz/item/CS_URS_2022_02/941211112</t>
  </si>
  <si>
    <t>((0,9+49,815+0,9)+12,6)*2*15,0</t>
  </si>
  <si>
    <t>-11,0*4,0</t>
  </si>
  <si>
    <t>68</t>
  </si>
  <si>
    <t>941211211</t>
  </si>
  <si>
    <t>Příplatek k lešení řadovému rámovému lehkému š 0,9 m v přes 10 do 25 m za první a ZKD den použití</t>
  </si>
  <si>
    <t>-557968889</t>
  </si>
  <si>
    <t>Montáž lešení řadového rámového lehkého pracovního s podlahami s provozním zatížením tř. 3 do 200 kg/m2 Příplatek za první a každý další den použití lešení k ceně -1111 nebo -1112</t>
  </si>
  <si>
    <t>https://podminky.urs.cz/item/CS_URS_2022_02/941211211</t>
  </si>
  <si>
    <t>příplatek 150 dnů</t>
  </si>
  <si>
    <t>1882,45*150</t>
  </si>
  <si>
    <t>69</t>
  </si>
  <si>
    <t>941211812</t>
  </si>
  <si>
    <t>Demontáž lešení řadového rámového lehkého zatížení do 200 kg/m2 š od 0,6 do 0,9 m v přes 10 do 25 m</t>
  </si>
  <si>
    <t>1998554705</t>
  </si>
  <si>
    <t>Demontáž lešení řadového rámového lehkého pracovního s provozním zatížením tř. 3 do 200 kg/m2 šířky tř. SW06 od 0,6 do 0,9 m, výšky přes 10 do 25 m</t>
  </si>
  <si>
    <t>https://podminky.urs.cz/item/CS_URS_2022_02/941211812</t>
  </si>
  <si>
    <t>70</t>
  </si>
  <si>
    <t>944511111</t>
  </si>
  <si>
    <t>Montáž ochranné sítě z textilie z umělých vláken</t>
  </si>
  <si>
    <t>-1204949496</t>
  </si>
  <si>
    <t>Montáž ochranné sítě zavěšené na konstrukci lešení z textilie z umělých vláken</t>
  </si>
  <si>
    <t>https://podminky.urs.cz/item/CS_URS_2022_02/944511111</t>
  </si>
  <si>
    <t>((0,9+49,815+0,9)+(0,9+12,6+0,9))*2*15,0</t>
  </si>
  <si>
    <t>71</t>
  </si>
  <si>
    <t>944511211</t>
  </si>
  <si>
    <t>Příplatek k ochranné síti za první a ZKD den použití</t>
  </si>
  <si>
    <t>-869833304</t>
  </si>
  <si>
    <t>Montáž ochranné sítě Příplatek za první a každý další den použití sítě k ceně -1111</t>
  </si>
  <si>
    <t>https://podminky.urs.cz/item/CS_URS_2022_02/944511211</t>
  </si>
  <si>
    <t>1936,45*150</t>
  </si>
  <si>
    <t>72</t>
  </si>
  <si>
    <t>944511811</t>
  </si>
  <si>
    <t>Demontáž ochranné sítě z textilie z umělých vláken</t>
  </si>
  <si>
    <t>-699195948</t>
  </si>
  <si>
    <t>Demontáž ochranné sítě zavěšené na konstrukci lešení z textilie z umělých vláken</t>
  </si>
  <si>
    <t>https://podminky.urs.cz/item/CS_URS_2022_02/944511811</t>
  </si>
  <si>
    <t>73</t>
  </si>
  <si>
    <t>944711112</t>
  </si>
  <si>
    <t>Montáž záchytné stříšky š přes 1,5 do 2 m</t>
  </si>
  <si>
    <t>-1274442584</t>
  </si>
  <si>
    <t>Montáž záchytné stříšky zřizované současně s lehkým nebo těžkým lešením, šířky přes 1,5 do 2,0 m</t>
  </si>
  <si>
    <t>https://podminky.urs.cz/item/CS_URS_2022_02/944711112</t>
  </si>
  <si>
    <t>3,0*2</t>
  </si>
  <si>
    <t>74</t>
  </si>
  <si>
    <t>944711212</t>
  </si>
  <si>
    <t>Příplatek k záchytné stříšce š do 2 m za první a ZKD den použití</t>
  </si>
  <si>
    <t>1323920139</t>
  </si>
  <si>
    <t>Montáž záchytné stříšky Příplatek za první a každý další den použití záchytné stříšky k ceně -1112</t>
  </si>
  <si>
    <t>https://podminky.urs.cz/item/CS_URS_2022_02/944711212</t>
  </si>
  <si>
    <t>6,0*150</t>
  </si>
  <si>
    <t>75</t>
  </si>
  <si>
    <t>944711812</t>
  </si>
  <si>
    <t>Demontáž záchytné stříšky š přes 1,5 do 2 m</t>
  </si>
  <si>
    <t>-1338495559</t>
  </si>
  <si>
    <t>Demontáž záchytné stříšky zřizované současně s lehkým nebo těžkým lešením, šířky přes 1,5 do 2,0 m</t>
  </si>
  <si>
    <t>https://podminky.urs.cz/item/CS_URS_2022_02/944711812</t>
  </si>
  <si>
    <t>76</t>
  </si>
  <si>
    <t>94-R01</t>
  </si>
  <si>
    <t>Lešení pro opravu komínového zdiva nad střechou</t>
  </si>
  <si>
    <t>kpl</t>
  </si>
  <si>
    <t>-956393811</t>
  </si>
  <si>
    <t>95</t>
  </si>
  <si>
    <t>Různé dokončovací konstrukce a práce pozemních staveb</t>
  </si>
  <si>
    <t>77</t>
  </si>
  <si>
    <t>953941209</t>
  </si>
  <si>
    <t>Osazování kovových komínových dvířek</t>
  </si>
  <si>
    <t>1303425935</t>
  </si>
  <si>
    <t>Osazování drobných kovových předmětů se zalitím maltou cementovou, do vysekaných kapes nebo připravených otvorů komínových dvířek</t>
  </si>
  <si>
    <t>https://podminky.urs.cz/item/CS_URS_2022_02/953941209</t>
  </si>
  <si>
    <t>v.č. D.1.1.11-13</t>
  </si>
  <si>
    <t>O/2</t>
  </si>
  <si>
    <t>78</t>
  </si>
  <si>
    <t>55347559</t>
  </si>
  <si>
    <t>dvířka komínová pozinkovaná s izolací</t>
  </si>
  <si>
    <t>454593094</t>
  </si>
  <si>
    <t>79</t>
  </si>
  <si>
    <t>R-95-001.1</t>
  </si>
  <si>
    <t>Ptačí budka 1A - do zateplení - rorýsi, rozměry 34x13,5x15 cm</t>
  </si>
  <si>
    <t>ks</t>
  </si>
  <si>
    <t>871528707</t>
  </si>
  <si>
    <t>128</t>
  </si>
  <si>
    <t>R-95-001.2</t>
  </si>
  <si>
    <t>Budka pro netopýry 1W1 -  rozměr 54,5 x 34,5 x 9,5 cm</t>
  </si>
  <si>
    <t>839581011</t>
  </si>
  <si>
    <t>Budka pro netopýry 1W1 - rozměr 54,5 x 34,5 x 9,5 cm</t>
  </si>
  <si>
    <t>129</t>
  </si>
  <si>
    <t>HZS1331</t>
  </si>
  <si>
    <t>Hodinová zúčtovací sazba montér konstrukcí</t>
  </si>
  <si>
    <t>hod</t>
  </si>
  <si>
    <t>957700959</t>
  </si>
  <si>
    <t>Hodinové zúčtovací sazby profesí HSV provádění konstrukcí montér konstrukcí</t>
  </si>
  <si>
    <t>https://podminky.urs.cz/item/CS_URS_2022_02/HZS1331</t>
  </si>
  <si>
    <t>- montáž budky pro rorýse</t>
  </si>
  <si>
    <t>6*2</t>
  </si>
  <si>
    <t>- montáž budky pro netopýry</t>
  </si>
  <si>
    <t>96</t>
  </si>
  <si>
    <t>Bourání konstrukcí</t>
  </si>
  <si>
    <t>80</t>
  </si>
  <si>
    <t>113107111</t>
  </si>
  <si>
    <t>Odstranění podkladu z kameniva těženého tl do 100 mm ručně</t>
  </si>
  <si>
    <t>1251149794</t>
  </si>
  <si>
    <t>Odstranění podkladů nebo krytů ručně s přemístěním hmot na skládku na vzdálenost do 3 m nebo s naložením na dopravní prostředek z kameniva těženého, o tl. vrstvy do 100 mm</t>
  </si>
  <si>
    <t>https://podminky.urs.cz/item/CS_URS_2022_02/113107111</t>
  </si>
  <si>
    <t>výkres č. D.1.1.02</t>
  </si>
  <si>
    <t>- okapový chodník</t>
  </si>
  <si>
    <t>81</t>
  </si>
  <si>
    <t>113106121</t>
  </si>
  <si>
    <t>Rozebrání dlažeb z betonových nebo kamenných dlaždic komunikací pro pěší ručně</t>
  </si>
  <si>
    <t>1776187198</t>
  </si>
  <si>
    <t>Rozebrání dlažeb komunikací pro pěší s přemístěním hmot na skládku na vzdálenost do 3 m nebo s naložením na dopravní prostředek s ložem z kameniva nebo živice a s jakoukoliv výplní spár ručně z betonových nebo kameninových dlaždic, desek nebo tvarovek</t>
  </si>
  <si>
    <t>https://podminky.urs.cz/item/CS_URS_2022_02/113106121</t>
  </si>
  <si>
    <t>82</t>
  </si>
  <si>
    <t>764001821</t>
  </si>
  <si>
    <t>Demontáž krytiny ze svitků nebo tabulí do suti</t>
  </si>
  <si>
    <t>1606966415</t>
  </si>
  <si>
    <t>Demontáž klempířských konstrukcí krytiny ze svitků nebo tabulí do suti</t>
  </si>
  <si>
    <t>https://podminky.urs.cz/item/CS_URS_2022_02/764001821</t>
  </si>
  <si>
    <t>stříška nad vstupem</t>
  </si>
  <si>
    <t>nově K/9</t>
  </si>
  <si>
    <t>3,85</t>
  </si>
  <si>
    <t>83</t>
  </si>
  <si>
    <t>764002841</t>
  </si>
  <si>
    <t>Demontáž oplechování horních ploch zdí a nadezdívek do suti</t>
  </si>
  <si>
    <t>-857159393</t>
  </si>
  <si>
    <t>Demontáž klempířských konstrukcí oplechování horních ploch zdí a nadezdívek do suti</t>
  </si>
  <si>
    <t>https://podminky.urs.cz/item/CS_URS_2022_02/764002841</t>
  </si>
  <si>
    <t>v.č. D.1.1.16</t>
  </si>
  <si>
    <t>nově K/10</t>
  </si>
  <si>
    <t>5,3</t>
  </si>
  <si>
    <t>84</t>
  </si>
  <si>
    <t>764002851</t>
  </si>
  <si>
    <t>Demontáž oplechování parapetů do suti</t>
  </si>
  <si>
    <t>1152465555</t>
  </si>
  <si>
    <t>Demontáž klempířských konstrukcí oplechování parapetů do suti</t>
  </si>
  <si>
    <t>https://podminky.urs.cz/item/CS_URS_2022_02/764002851</t>
  </si>
  <si>
    <t>85</t>
  </si>
  <si>
    <t>764004821</t>
  </si>
  <si>
    <t>Demontáž nástřešního žlabu do suti</t>
  </si>
  <si>
    <t>-1264605585</t>
  </si>
  <si>
    <t>Demontáž klempířských konstrukcí žlabu nástřešního do suti</t>
  </si>
  <si>
    <t>https://podminky.urs.cz/item/CS_URS_2022_02/764004821</t>
  </si>
  <si>
    <t>nově K/6</t>
  </si>
  <si>
    <t>128,5</t>
  </si>
  <si>
    <t>86</t>
  </si>
  <si>
    <t>764004861</t>
  </si>
  <si>
    <t>Demontáž svodu do suti</t>
  </si>
  <si>
    <t>-1773268832</t>
  </si>
  <si>
    <t>Demontáž klempířských konstrukcí svodu do suti</t>
  </si>
  <si>
    <t>https://podminky.urs.cz/item/CS_URS_2022_02/764004861</t>
  </si>
  <si>
    <t>v.č. D.1.1.09</t>
  </si>
  <si>
    <t>nově K/7</t>
  </si>
  <si>
    <t>112,0</t>
  </si>
  <si>
    <t>87</t>
  </si>
  <si>
    <t>767810811</t>
  </si>
  <si>
    <t>Demontáž mřížek větracích ocelových čtyřhranných nebo kruhových</t>
  </si>
  <si>
    <t>932270563</t>
  </si>
  <si>
    <t>Demontáž větracích mřížek ocelových čtyřhranných neho kruhových</t>
  </si>
  <si>
    <t>https://podminky.urs.cz/item/CS_URS_2022_02/767810811</t>
  </si>
  <si>
    <t>nově O/1 a O/3</t>
  </si>
  <si>
    <t>4+1</t>
  </si>
  <si>
    <t>88</t>
  </si>
  <si>
    <t>962031132</t>
  </si>
  <si>
    <t>Bourání příček z cihel pálených na MVC tl do 100 mm</t>
  </si>
  <si>
    <t>771628540</t>
  </si>
  <si>
    <t>Bourání příček z cihel, tvárnic nebo příčkovek z cihel pálených, plných nebo dutých na maltu vápennou nebo vápenocementovou, tl. do 100 mm</t>
  </si>
  <si>
    <t>https://podminky.urs.cz/item/CS_URS_2022_02/962031132</t>
  </si>
  <si>
    <t>89</t>
  </si>
  <si>
    <t>978015341</t>
  </si>
  <si>
    <t>Otlučení (osekání) vnější vápenné nebo vápenocementové omítky stupně členitosti 1 a 2 v rozsahu přes 20 do 30 %</t>
  </si>
  <si>
    <t>1624405331</t>
  </si>
  <si>
    <t>Otlučení vápenných nebo vápenocementových omítek vnějších ploch s vyškrabáním spar a s očištěním zdiva stupně členitosti 1 a 2, v rozsahu přes 10 do 30 %</t>
  </si>
  <si>
    <t>https://podminky.urs.cz/item/CS_URS_2022_02/978015341</t>
  </si>
  <si>
    <t>997</t>
  </si>
  <si>
    <t>Přesun sutě</t>
  </si>
  <si>
    <t>90</t>
  </si>
  <si>
    <t>997013115</t>
  </si>
  <si>
    <t>Vnitrostaveništní doprava suti a vybouraných hmot pro budovy v přes 15 do 18 m s použitím mechanizace</t>
  </si>
  <si>
    <t>834887369</t>
  </si>
  <si>
    <t>Vnitrostaveništní doprava suti a vybouraných hmot vodorovně do 50 m svisle s použitím mechanizace pro budovy a haly výšky přes 15 do 18 m</t>
  </si>
  <si>
    <t>https://podminky.urs.cz/item/CS_URS_2022_02/997013115</t>
  </si>
  <si>
    <t>91</t>
  </si>
  <si>
    <t>997013501</t>
  </si>
  <si>
    <t>Odvoz suti a vybouraných hmot na skládku nebo meziskládku do 1 km se složením</t>
  </si>
  <si>
    <t>1526057833</t>
  </si>
  <si>
    <t>Odvoz suti a vybouraných hmot na skládku nebo meziskládku se složením, na vzdálenost do 1 km</t>
  </si>
  <si>
    <t>https://podminky.urs.cz/item/CS_URS_2022_02/997013501</t>
  </si>
  <si>
    <t>92</t>
  </si>
  <si>
    <t>997013509</t>
  </si>
  <si>
    <t>Příplatek k odvozu suti a vybouraných hmot na skládku ZKD 1 km přes 1 km</t>
  </si>
  <si>
    <t>157302236</t>
  </si>
  <si>
    <t>Odvoz suti a vybouraných hmot na skládku nebo meziskládku se složením, na vzdálenost Příplatek k ceně za každý další i započatý 1 km přes 1 km</t>
  </si>
  <si>
    <t>https://podminky.urs.cz/item/CS_URS_2022_02/997013509</t>
  </si>
  <si>
    <t>66,612*19 'Přepočtené koeficientem množství</t>
  </si>
  <si>
    <t>93</t>
  </si>
  <si>
    <t>997221611</t>
  </si>
  <si>
    <t>Nakládání suti na dopravní prostředky pro vodorovnou dopravu</t>
  </si>
  <si>
    <t>399899050</t>
  </si>
  <si>
    <t>Nakládání na dopravní prostředky pro vodorovnou dopravu suti</t>
  </si>
  <si>
    <t>https://podminky.urs.cz/item/CS_URS_2022_02/997221611</t>
  </si>
  <si>
    <t>997013871</t>
  </si>
  <si>
    <t>Poplatek za uložení stavebního odpadu na recyklační skládce (skládkovné) směsného stavebního a demoličního kód odpadu 17 09 04</t>
  </si>
  <si>
    <t>938767250</t>
  </si>
  <si>
    <t>Poplatek za uložení stavebního odpadu na recyklační skládce (skládkovné) směsného stavebního a demoličního zatříděného do Katalogu odpadů pod kódem 17 09 04</t>
  </si>
  <si>
    <t>https://podminky.urs.cz/item/CS_URS_2022_02/997013871</t>
  </si>
  <si>
    <t>998</t>
  </si>
  <si>
    <t>Přesun hmot</t>
  </si>
  <si>
    <t>998011003</t>
  </si>
  <si>
    <t>Přesun hmot pro budovy zděné v přes 12 do 24 m</t>
  </si>
  <si>
    <t>-1282607635</t>
  </si>
  <si>
    <t>Přesun hmot pro budovy občanské výstavby, bydlení, výrobu a služby s nosnou svislou konstrukcí zděnou z cihel, tvárnic nebo kamene vodorovná dopravní vzdálenost do 100 m pro budovy výšky přes 12 do 24 m</t>
  </si>
  <si>
    <t>https://podminky.urs.cz/item/CS_URS_2022_02/998011003</t>
  </si>
  <si>
    <t>PSV</t>
  </si>
  <si>
    <t>Práce a dodávky PSV</t>
  </si>
  <si>
    <t>711</t>
  </si>
  <si>
    <t>Izolace proti vodě, vlhkosti a plynům</t>
  </si>
  <si>
    <t>711112002</t>
  </si>
  <si>
    <t>Provedení izolace proti zemní vlhkosti svislé za studena lakem asfaltovým</t>
  </si>
  <si>
    <t>-1361622889</t>
  </si>
  <si>
    <t>Provedení izolace proti zemní vlhkosti natěradly a tmely za studena na ploše svislé S nátěrem lakem asfaltovým</t>
  </si>
  <si>
    <t>https://podminky.urs.cz/item/CS_URS_2022_02/711112002</t>
  </si>
  <si>
    <t>97</t>
  </si>
  <si>
    <t>11163150</t>
  </si>
  <si>
    <t>lak penetrační asfaltový</t>
  </si>
  <si>
    <t>1379929372</t>
  </si>
  <si>
    <t>Poznámka k položce:_x000D_
Spotřeba 0,3-0,4kg/m2</t>
  </si>
  <si>
    <t>56,078*0,4/1000</t>
  </si>
  <si>
    <t>0,022*1,1 'Přepočtené koeficientem množství</t>
  </si>
  <si>
    <t>98</t>
  </si>
  <si>
    <t>711142559</t>
  </si>
  <si>
    <t>Provedení izolace proti zemní vlhkosti pásy přitavením svislé NAIP</t>
  </si>
  <si>
    <t>-621540671</t>
  </si>
  <si>
    <t>Provedení izolace proti zemní vlhkosti pásy přitavením NAIP na ploše svislé S</t>
  </si>
  <si>
    <t>https://podminky.urs.cz/item/CS_URS_2022_02/711142559</t>
  </si>
  <si>
    <t>99</t>
  </si>
  <si>
    <t>62853004</t>
  </si>
  <si>
    <t>pás asfaltový natavitelný modifikovaný SBS tl 4,0mm s vložkou ze skleněné tkaniny a spalitelnou PE fólií nebo jemnozrnným minerálním posypem na horním povrchu</t>
  </si>
  <si>
    <t>-39118218</t>
  </si>
  <si>
    <t>56,078*1,15 'Přepočtené koeficientem množství</t>
  </si>
  <si>
    <t>100</t>
  </si>
  <si>
    <t>711161212</t>
  </si>
  <si>
    <t>Izolace proti zemní vlhkosti nopovou fólií svislá, nopek v 8,0 mm, tl do 0,6 mm</t>
  </si>
  <si>
    <t>-2023414817</t>
  </si>
  <si>
    <t>Izolace proti zemní vlhkosti a beztlakové vodě nopovými fóliemi na ploše svislé S vrstva ochranná, odvětrávací a drenážní výška nopku 8,0 mm, tl. fólie do 0,6 mm</t>
  </si>
  <si>
    <t>https://podminky.urs.cz/item/CS_URS_2022_02/711161212</t>
  </si>
  <si>
    <t>101</t>
  </si>
  <si>
    <t>711161384</t>
  </si>
  <si>
    <t>Izolace proti zemní vlhkosti nopovou fólií ukončení provětrávací lištou</t>
  </si>
  <si>
    <t>-7751320</t>
  </si>
  <si>
    <t>Izolace proti zemní vlhkosti a beztlakové vodě nopovými fóliemi ostatní ukončení izolace provětrávací lištou</t>
  </si>
  <si>
    <t>https://podminky.urs.cz/item/CS_URS_2022_02/711161384</t>
  </si>
  <si>
    <t>1,6+0,6+23,115+22,95+0,6+12,6+0,6+50,09</t>
  </si>
  <si>
    <t>102</t>
  </si>
  <si>
    <t>998711102</t>
  </si>
  <si>
    <t>Přesun hmot tonážní pro izolace proti vodě, vlhkosti a plynům v objektech v přes 6 do 12 m</t>
  </si>
  <si>
    <t>286127150</t>
  </si>
  <si>
    <t>Přesun hmot pro izolace proti vodě, vlhkosti a plynům stanovený z hmotnosti přesunovaného materiálu vodorovná dopravní vzdálenost do 50 m v objektech výšky přes 6 do 12 m</t>
  </si>
  <si>
    <t>https://podminky.urs.cz/item/CS_URS_2022_02/998711102</t>
  </si>
  <si>
    <t>712</t>
  </si>
  <si>
    <t>Povlakové krytiny</t>
  </si>
  <si>
    <t>103</t>
  </si>
  <si>
    <t>712311101</t>
  </si>
  <si>
    <t>Provedení povlakové krytiny střech do 10° za studena lakem penetračním nebo asfaltovým</t>
  </si>
  <si>
    <t>387133027</t>
  </si>
  <si>
    <t>Provedení povlakové krytiny střech plochých do 10° natěradly a tmely za studena nátěrem lakem penetračním nebo asfaltovým</t>
  </si>
  <si>
    <t>https://podminky.urs.cz/item/CS_URS_2022_02/712311101</t>
  </si>
  <si>
    <t>104</t>
  </si>
  <si>
    <t>712341559</t>
  </si>
  <si>
    <t>Provedení povlakové krytiny střech do 10° pásy NAIP přitavením v plné ploše</t>
  </si>
  <si>
    <t>1625664473</t>
  </si>
  <si>
    <t>Provedení povlakové krytiny střech plochých do 10° pásy přitavením NAIP v plné ploše</t>
  </si>
  <si>
    <t>https://podminky.urs.cz/item/CS_URS_2022_02/712341559</t>
  </si>
  <si>
    <t>105</t>
  </si>
  <si>
    <t>1167086415</t>
  </si>
  <si>
    <t>3,85*0,4/1000</t>
  </si>
  <si>
    <t>106</t>
  </si>
  <si>
    <t>1508216760</t>
  </si>
  <si>
    <t>3,85*1,2</t>
  </si>
  <si>
    <t>107</t>
  </si>
  <si>
    <t>998712102</t>
  </si>
  <si>
    <t>Přesun hmot tonážní tonážní pro krytiny povlakové v objektech v přes 6 do 12 m</t>
  </si>
  <si>
    <t>753735046</t>
  </si>
  <si>
    <t>Přesun hmot pro povlakové krytiny stanovený z hmotnosti přesunovaného materiálu vodorovná dopravní vzdálenost do 50 m v objektech výšky přes 6 do 12 m</t>
  </si>
  <si>
    <t>https://podminky.urs.cz/item/CS_URS_2022_02/998712102</t>
  </si>
  <si>
    <t>713</t>
  </si>
  <si>
    <t>Izolace tepelné</t>
  </si>
  <si>
    <t>108</t>
  </si>
  <si>
    <t>713131141</t>
  </si>
  <si>
    <t>Montáž izolace tepelné stěn a základů lepením celoplošně rohoží, pásů, dílců, desek</t>
  </si>
  <si>
    <t>-1298138776</t>
  </si>
  <si>
    <t>Montáž tepelné izolace stěn rohožemi, pásy, deskami, dílci, bloky (izolační materiál ve specifikaci) lepením celoplošně</t>
  </si>
  <si>
    <t>https://podminky.urs.cz/item/CS_URS_2022_02/713131141</t>
  </si>
  <si>
    <t>v.č. D.1.1.11-16</t>
  </si>
  <si>
    <t>(3,8+0,25*2)*0,15*3</t>
  </si>
  <si>
    <t>Skladba S6</t>
  </si>
  <si>
    <t>(1,65*2+2,4)*0,15*3</t>
  </si>
  <si>
    <t>(1,65*2+3,8)*0,15*4</t>
  </si>
  <si>
    <t>109</t>
  </si>
  <si>
    <t>-872631114</t>
  </si>
  <si>
    <t>8,76*1,1 'Přepočtené koeficientem množství</t>
  </si>
  <si>
    <t>110</t>
  </si>
  <si>
    <t>998713102</t>
  </si>
  <si>
    <t>Přesun hmot tonážní pro izolace tepelné v objektech v přes 6 do 12 m</t>
  </si>
  <si>
    <t>-1514662569</t>
  </si>
  <si>
    <t>Přesun hmot pro izolace tepelné stanovený z hmotnosti přesunovaného materiálu vodorovná dopravní vzdálenost do 50 m v objektech výšky přes 6 m do 12 m</t>
  </si>
  <si>
    <t>https://podminky.urs.cz/item/CS_URS_2022_02/998713102</t>
  </si>
  <si>
    <t>721</t>
  </si>
  <si>
    <t>Zdravotechnika - vnitřní kanalizace</t>
  </si>
  <si>
    <t>111</t>
  </si>
  <si>
    <t>721171917</t>
  </si>
  <si>
    <t>Potrubí z PP propojení potrubí DN 160</t>
  </si>
  <si>
    <t>2028304150</t>
  </si>
  <si>
    <t>Opravy odpadního potrubí plastového propojení dosavadního potrubí DN 160</t>
  </si>
  <si>
    <t>https://podminky.urs.cz/item/CS_URS_2022_02/721171917</t>
  </si>
  <si>
    <t>K/7</t>
  </si>
  <si>
    <t>napojení lapačů střešních lapačů</t>
  </si>
  <si>
    <t>2,0*8</t>
  </si>
  <si>
    <t>112</t>
  </si>
  <si>
    <t>721242106</t>
  </si>
  <si>
    <t>Lapač střešních splavenin z PP se zápachovou klapkou a lapacím košem DN 125</t>
  </si>
  <si>
    <t>935887925</t>
  </si>
  <si>
    <t>Lapače střešních splavenin polypropylenové (PP) se svislým odtokem DN 125</t>
  </si>
  <si>
    <t>https://podminky.urs.cz/item/CS_URS_2022_02/721242106</t>
  </si>
  <si>
    <t>113</t>
  </si>
  <si>
    <t>721242805</t>
  </si>
  <si>
    <t>Demontáž lapače střešních splavenin DN 150</t>
  </si>
  <si>
    <t>-654699781</t>
  </si>
  <si>
    <t>Demontáž lapačů střešních splavenin DN 150</t>
  </si>
  <si>
    <t>https://podminky.urs.cz/item/CS_URS_2022_02/721242805</t>
  </si>
  <si>
    <t>114</t>
  </si>
  <si>
    <t>998721102</t>
  </si>
  <si>
    <t>Přesun hmot tonážní pro vnitřní kanalizace v objektech v přes 6 do 12 m</t>
  </si>
  <si>
    <t>-2017540660</t>
  </si>
  <si>
    <t>Přesun hmot pro vnitřní kanalizace stanovený z hmotnosti přesunovaného materiálu vodorovná dopravní vzdálenost do 50 m v objektech výšky přes 6 do 12 m</t>
  </si>
  <si>
    <t>https://podminky.urs.cz/item/CS_URS_2022_02/998721102</t>
  </si>
  <si>
    <t>764</t>
  </si>
  <si>
    <t>Konstrukce klempířské</t>
  </si>
  <si>
    <t>115</t>
  </si>
  <si>
    <t>764111641</t>
  </si>
  <si>
    <t>Krytina střechy rovné drážkováním ze svitků z Pz plechu s povrchovou úpravou do rš 670 mm sklonu do 30°</t>
  </si>
  <si>
    <t>377706051</t>
  </si>
  <si>
    <t>Krytina ze svitků, ze šablon nebo taškových tabulí z pozinkovaného plechu s povrchovou úpravou s úpravou u okapů, prostupů a výčnělků střechy rovné drážkováním ze svitků do rš 670 mm, sklon střechy do 30°</t>
  </si>
  <si>
    <t>https://podminky.urs.cz/item/CS_URS_2022_02/764111641</t>
  </si>
  <si>
    <t>K/9</t>
  </si>
  <si>
    <t>116</t>
  </si>
  <si>
    <t>764214604</t>
  </si>
  <si>
    <t>Oplechování horních ploch a atik bez rohů z Pz s povrch úpravou mechanicky kotvené rš 330 mm</t>
  </si>
  <si>
    <t>-675411852</t>
  </si>
  <si>
    <t>Oplechování horních ploch zdí a nadezdívek (atik) z pozinkovaného plechu s povrchovou úpravou mechanicky kotvené rš 330 mm</t>
  </si>
  <si>
    <t>https://podminky.urs.cz/item/CS_URS_2022_02/764214604</t>
  </si>
  <si>
    <t>K/10</t>
  </si>
  <si>
    <t>117</t>
  </si>
  <si>
    <t>764216645</t>
  </si>
  <si>
    <t>Oplechování rovných parapetů celoplošně lepené z Pz s povrchovou úpravou rš 400 mm</t>
  </si>
  <si>
    <t>1961354893</t>
  </si>
  <si>
    <t>Oplechování parapetů z pozinkovaného plechu s povrchovou úpravou rovných celoplošně lepené, bez rohů rš 400 mm</t>
  </si>
  <si>
    <t>https://podminky.urs.cz/item/CS_URS_2022_02/764216645</t>
  </si>
  <si>
    <t>parapety K/1</t>
  </si>
  <si>
    <t>118</t>
  </si>
  <si>
    <t>764311604</t>
  </si>
  <si>
    <t>Lemování rovných zdí střech s krytinou prejzovou nebo vlnitou z Pz s povrchovou úpravou rš 330 mm</t>
  </si>
  <si>
    <t>-1436628313</t>
  </si>
  <si>
    <t>Lemování zdí z pozinkovaného plechu s povrchovou úpravou boční nebo horní rovné, střech s krytinou prejzovou nebo vlnitou rš 330 mm</t>
  </si>
  <si>
    <t>https://podminky.urs.cz/item/CS_URS_2022_02/764311604</t>
  </si>
  <si>
    <t>K/8</t>
  </si>
  <si>
    <t>119</t>
  </si>
  <si>
    <t>764511643</t>
  </si>
  <si>
    <t>Kotlík oválný (trychtýřový) pro podokapní žlaby z Pz s povrchovou úpravou 330/120 mm</t>
  </si>
  <si>
    <t>-428608411</t>
  </si>
  <si>
    <t>Žlab podokapní z pozinkovaného plechu s povrchovou úpravou včetně háků a čel kotlík oválný (trychtýřový), rš žlabu/průměr svodu 330/120 mm</t>
  </si>
  <si>
    <t>https://podminky.urs.cz/item/CS_URS_2022_02/764511643</t>
  </si>
  <si>
    <t>120</t>
  </si>
  <si>
    <t>764513407</t>
  </si>
  <si>
    <t>Žlaby nadokapní (nástřešní ) oblého tvaru včetně háků, čel a hrdel z Pz plechu rš 670 mm</t>
  </si>
  <si>
    <t>-1124594921</t>
  </si>
  <si>
    <t>Žlab nadokapní (nástřešní) z pozinkovaného plechu oblého tvaru, včetně háků, čel a hrdel rš 670 mm</t>
  </si>
  <si>
    <t>https://podminky.urs.cz/item/CS_URS_2022_02/764513407</t>
  </si>
  <si>
    <t>K/6</t>
  </si>
  <si>
    <t>121</t>
  </si>
  <si>
    <t>764518623</t>
  </si>
  <si>
    <t>Svody kruhové včetně objímek, kolen, odskoků z Pz s povrchovou úpravou průměru 120 mm</t>
  </si>
  <si>
    <t>-1814827480</t>
  </si>
  <si>
    <t>Svod z pozinkovaného plechu s upraveným povrchem včetně objímek, kolen a odskoků kruhový, průměru 120 mm</t>
  </si>
  <si>
    <t>https://podminky.urs.cz/item/CS_URS_2022_02/764518623</t>
  </si>
  <si>
    <t>122</t>
  </si>
  <si>
    <t>998764102</t>
  </si>
  <si>
    <t>Přesun hmot tonážní pro konstrukce klempířské v objektech v přes 6 do 12 m</t>
  </si>
  <si>
    <t>-636100499</t>
  </si>
  <si>
    <t>Přesun hmot pro konstrukce klempířské stanovený z hmotnosti přesunovaného materiálu vodorovná dopravní vzdálenost do 50 m v objektech výšky přes 6 do 12 m</t>
  </si>
  <si>
    <t>https://podminky.urs.cz/item/CS_URS_2022_02/998764102</t>
  </si>
  <si>
    <t>783</t>
  </si>
  <si>
    <t>Dokončovací práce - nátěry</t>
  </si>
  <si>
    <t>123</t>
  </si>
  <si>
    <t>783301311</t>
  </si>
  <si>
    <t>Odmaštění zámečnických konstrukcí vodou ředitelným odmašťovačem</t>
  </si>
  <si>
    <t>477269276</t>
  </si>
  <si>
    <t>Příprava podkladu zámečnických konstrukcí před provedením nátěru odmaštění odmašťovačem vodou ředitelným</t>
  </si>
  <si>
    <t>https://podminky.urs.cz/item/CS_URS_2022_02/783301311</t>
  </si>
  <si>
    <t>nátěr elektro dvířek</t>
  </si>
  <si>
    <t>0,9*0,45</t>
  </si>
  <si>
    <t>nátěr schodiště včetně zábradlí</t>
  </si>
  <si>
    <t>10,0</t>
  </si>
  <si>
    <t>124</t>
  </si>
  <si>
    <t>783306807</t>
  </si>
  <si>
    <t>Odstranění nátěru ze zámečnických konstrukcí odstraňovačem nátěrů</t>
  </si>
  <si>
    <t>448375668</t>
  </si>
  <si>
    <t>Odstranění nátěrů ze zámečnických konstrukcí odstraňovačem nátěrů s obroušením</t>
  </si>
  <si>
    <t>https://podminky.urs.cz/item/CS_URS_2022_02/783306807</t>
  </si>
  <si>
    <t>125</t>
  </si>
  <si>
    <t>783306809</t>
  </si>
  <si>
    <t>Odstranění nátěru ze zámečnických konstrukcí okartáčováním</t>
  </si>
  <si>
    <t>-1134693357</t>
  </si>
  <si>
    <t>Odstranění nátěrů ze zámečnických konstrukcí okartáčováním</t>
  </si>
  <si>
    <t>https://podminky.urs.cz/item/CS_URS_2022_02/783306809</t>
  </si>
  <si>
    <t>126</t>
  </si>
  <si>
    <t>783314201</t>
  </si>
  <si>
    <t>Základní antikorozní jednonásobný syntetický standardní nátěr zámečnických konstrukcí</t>
  </si>
  <si>
    <t>427457332</t>
  </si>
  <si>
    <t>Základní antikorozní nátěr zámečnických konstrukcí jednonásobný syntetický standardní</t>
  </si>
  <si>
    <t>https://podminky.urs.cz/item/CS_URS_2022_02/783314201</t>
  </si>
  <si>
    <t>127</t>
  </si>
  <si>
    <t>783317101</t>
  </si>
  <si>
    <t>Krycí jednonásobný syntetický standardní nátěr zámečnických konstrukcí</t>
  </si>
  <si>
    <t>-964727154</t>
  </si>
  <si>
    <t>Krycí nátěr (email) zámečnických konstrukcí jednonásobný syntetický standardní</t>
  </si>
  <si>
    <t>https://podminky.urs.cz/item/CS_URS_2022_02/783317101</t>
  </si>
  <si>
    <t>nátěr elektro dvířek 2x</t>
  </si>
  <si>
    <t>0,9*0,45*2</t>
  </si>
  <si>
    <t>nátěr schodiště včetně zábradlí 2x</t>
  </si>
  <si>
    <t>10,0*2</t>
  </si>
  <si>
    <t>D.1.1.-02 - Podlaha půdy</t>
  </si>
  <si>
    <t xml:space="preserve">    766 - Konstrukce truhlářské</t>
  </si>
  <si>
    <t>952902021</t>
  </si>
  <si>
    <t>Čištění budov zametení hladkých podlah</t>
  </si>
  <si>
    <t>312429114</t>
  </si>
  <si>
    <t>Čištění budov při provádění oprav a udržovacích prací podlah hladkých zametením</t>
  </si>
  <si>
    <t>https://podminky.urs.cz/item/CS_URS_2022_02/952902021</t>
  </si>
  <si>
    <t>v.č. D.1.1.14</t>
  </si>
  <si>
    <t>měřeno v *.dwg</t>
  </si>
  <si>
    <t>571,719-1,50*3,225</t>
  </si>
  <si>
    <t>713121121</t>
  </si>
  <si>
    <t>Montáž izolace tepelné podlah volně kladenými rohožemi, pásy, dílci, deskami 2 vrstvy</t>
  </si>
  <si>
    <t>-1975327047</t>
  </si>
  <si>
    <t>Montáž tepelné izolace podlah rohožemi, pásy, deskami, dílci, bloky (izolační materiál ve specifikaci) kladenými volně dvouvrstvá</t>
  </si>
  <si>
    <t>https://podminky.urs.cz/item/CS_URS_2022_02/713121121</t>
  </si>
  <si>
    <t>Skladba S1</t>
  </si>
  <si>
    <t>11,688*48,915</t>
  </si>
  <si>
    <t>-1,50*3,225</t>
  </si>
  <si>
    <t>63166763</t>
  </si>
  <si>
    <t>pás tepelně izolační univerzální λ=0,036-0,037 tl 100mm</t>
  </si>
  <si>
    <t>1662046145</t>
  </si>
  <si>
    <t>566,882*1,1 'Přepočtené koeficientem množství</t>
  </si>
  <si>
    <t>63166765</t>
  </si>
  <si>
    <t>pás tepelně izolační univerzální λ=0,036-0,037 tl 120mm</t>
  </si>
  <si>
    <t>-351426432</t>
  </si>
  <si>
    <t>713191133</t>
  </si>
  <si>
    <t>Montáž izolace tepelné podlah, stropů vrchem nebo střech překrytí fólií s přelepeným spojem</t>
  </si>
  <si>
    <t>462039668</t>
  </si>
  <si>
    <t>Montáž tepelné izolace stavebních konstrukcí - doplňky a konstrukční součásti podlah, stropů vrchem nebo střech překrytím fólií položenou volně s přelepením spojů</t>
  </si>
  <si>
    <t>https://podminky.urs.cz/item/CS_URS_2022_02/713191133</t>
  </si>
  <si>
    <t>parotěsná fólie</t>
  </si>
  <si>
    <t>paropropustná fólie</t>
  </si>
  <si>
    <t>28329012</t>
  </si>
  <si>
    <t>fólie PE vyztužená pro parotěsnou vrstvu (reakce na oheň - třída F) 140g/m2</t>
  </si>
  <si>
    <t>-582909314</t>
  </si>
  <si>
    <t>566,882*1,15 'Přepočtené koeficientem množství</t>
  </si>
  <si>
    <t>28329034</t>
  </si>
  <si>
    <t>fólie kontaktní (pouze na TI) difuzně propustná pro doplňkovou hydroizolační vrstvu, třívrstvá mikroporézní PP 115-121g/m2 s integrovanou samolepící páskou</t>
  </si>
  <si>
    <t>-1038573167</t>
  </si>
  <si>
    <t>Skladba S1 - paropropustná fólie</t>
  </si>
  <si>
    <t>-858897743</t>
  </si>
  <si>
    <t>766</t>
  </si>
  <si>
    <t>Konstrukce truhlářské</t>
  </si>
  <si>
    <t>766-R01</t>
  </si>
  <si>
    <t>D+M Dřevěné servisní lávky v půdním prostoru dl. cca 79 bm</t>
  </si>
  <si>
    <t>256630177</t>
  </si>
  <si>
    <t>D.1.1.-03 - Lodžie</t>
  </si>
  <si>
    <t xml:space="preserve">    97 - Prorážení otvorů a ostatní bourací práce</t>
  </si>
  <si>
    <t xml:space="preserve">    98 - Demolice a sanace</t>
  </si>
  <si>
    <t xml:space="preserve">    767 - Konstrukce zámečnické</t>
  </si>
  <si>
    <t xml:space="preserve">    771 - Podlahy z dlaždic</t>
  </si>
  <si>
    <t>632452513</t>
  </si>
  <si>
    <t>Cementový rychletuhnoucí potěr ze suchých směsí tl přes 15 do 20 mm</t>
  </si>
  <si>
    <t>-817884391</t>
  </si>
  <si>
    <t>Potěr rychletuhnoucí ze suchých směsí na bázi hydraulických pojiv, tloušťky přes 15 do 20 mm</t>
  </si>
  <si>
    <t>https://podminky.urs.cz/item/CS_URS_2022_02/632452513</t>
  </si>
  <si>
    <t>rychletuhnoucí spádový cementový potěr</t>
  </si>
  <si>
    <t>3,3+3,8*3</t>
  </si>
  <si>
    <t>6,1*4</t>
  </si>
  <si>
    <t>632452519</t>
  </si>
  <si>
    <t>Cementový rychletuhnoucí potěr ze suchých směsí tl přes 40 do 50 mm</t>
  </si>
  <si>
    <t>361932285</t>
  </si>
  <si>
    <t>Potěr rychletuhnoucí ze suchých směsí na bázi hydraulických pojiv, tloušťky přes 40 do 50 mm</t>
  </si>
  <si>
    <t>https://podminky.urs.cz/item/CS_URS_2022_02/632452519</t>
  </si>
  <si>
    <t>2,5*3</t>
  </si>
  <si>
    <t>632459122</t>
  </si>
  <si>
    <t>Příplatek k potěrům tl přes 10 do 20 mm za sklon přes 15 do 30°</t>
  </si>
  <si>
    <t>733163933</t>
  </si>
  <si>
    <t>Příplatky k cenám potěrů za sklon od vodorovné roviny přes 15 do 30°, tl. potěru přes 10 do 20 mm</t>
  </si>
  <si>
    <t>https://podminky.urs.cz/item/CS_URS_2022_02/632459122</t>
  </si>
  <si>
    <t>632459125</t>
  </si>
  <si>
    <t>Příplatek k potěrům tl přes 40 do 50 mm za sklon přes 15 do 30°</t>
  </si>
  <si>
    <t>1761079130</t>
  </si>
  <si>
    <t>Příplatky k cenám potěrů za sklon od vodorovné roviny přes 15 do 30°, tl. potěru přes 40 do 50 mm</t>
  </si>
  <si>
    <t>https://podminky.urs.cz/item/CS_URS_2022_02/632459125</t>
  </si>
  <si>
    <t>632459172</t>
  </si>
  <si>
    <t>Příplatek k potěrům tl přes 10 do 20 mm za plochu do 5 m2</t>
  </si>
  <si>
    <t>-680901146</t>
  </si>
  <si>
    <t>Příplatky k cenám potěrů za malou plochu do 5 m2 jednotlivě, tl. potěru přes 10 do 20 mm</t>
  </si>
  <si>
    <t>https://podminky.urs.cz/item/CS_URS_2022_02/632459172</t>
  </si>
  <si>
    <t>632459175</t>
  </si>
  <si>
    <t>Příplatek k potěrům tl přes 40 do 50 mm za plochu do 5 m2</t>
  </si>
  <si>
    <t>-237645166</t>
  </si>
  <si>
    <t>Příplatky k cenám potěrů za malou plochu do 5 m2 jednotlivě, tl. potěru přes 40 do 50 mm</t>
  </si>
  <si>
    <t>https://podminky.urs.cz/item/CS_URS_2022_02/632459175</t>
  </si>
  <si>
    <t>632681113</t>
  </si>
  <si>
    <t>Vyspravení betonových podlah rychletuhnoucím polymerem vysprávka průměr přes 50 do 200 mm tl do 30 mm</t>
  </si>
  <si>
    <t>724211393</t>
  </si>
  <si>
    <t>Vyspravení betonových podlah rychletuhnoucím polymerem s možností okamžitého zatížení, průměr vysprávky přes 50 do 200 mm a tl. do 30 mm</t>
  </si>
  <si>
    <t>https://podminky.urs.cz/item/CS_URS_2022_02/632681113</t>
  </si>
  <si>
    <t>Skladba S5 - odhad</t>
  </si>
  <si>
    <t>Skladba S6 - odhad</t>
  </si>
  <si>
    <t>783933161</t>
  </si>
  <si>
    <t>Penetrační epoxidový nátěr pórovitých betonových podlah</t>
  </si>
  <si>
    <t>-1048686828</t>
  </si>
  <si>
    <t>Penetrační nátěr betonových podlah pórovitých ( např. z cihelné dlažby, betonu apod.) epoxidový</t>
  </si>
  <si>
    <t>https://podminky.urs.cz/item/CS_URS_2022_02/783933161</t>
  </si>
  <si>
    <t>pod rychletuhnoucí spádový cementový potěr</t>
  </si>
  <si>
    <t>952901114</t>
  </si>
  <si>
    <t>Vyčištění budov bytové a občanské výstavby při výšce podlaží přes 4 m</t>
  </si>
  <si>
    <t>-198865714</t>
  </si>
  <si>
    <t>Vyčištění budov nebo objektů před předáním do užívání budov bytové nebo občanské výstavby, světlé výšky podlaží přes 4 m</t>
  </si>
  <si>
    <t>https://podminky.urs.cz/item/CS_URS_2022_02/952901114</t>
  </si>
  <si>
    <t>-1457787452</t>
  </si>
  <si>
    <t>711131811</t>
  </si>
  <si>
    <t>Odstranění izolace proti zemní vlhkosti vodorovné</t>
  </si>
  <si>
    <t>1199818044</t>
  </si>
  <si>
    <t>Odstranění izolace proti zemní vlhkosti na ploše vodorovné V</t>
  </si>
  <si>
    <t>https://podminky.urs.cz/item/CS_URS_2022_02/711131811</t>
  </si>
  <si>
    <t>nově skladba S5</t>
  </si>
  <si>
    <t>nově skladba S6</t>
  </si>
  <si>
    <t>764002811</t>
  </si>
  <si>
    <t>Demontáž okapového plechu do suti v krytině povlakové</t>
  </si>
  <si>
    <t>-2053452540</t>
  </si>
  <si>
    <t>Demontáž klempířských konstrukcí okapového plechu do suti, v krytině povlakové</t>
  </si>
  <si>
    <t>https://podminky.urs.cz/item/CS_URS_2022_02/764002811</t>
  </si>
  <si>
    <t>v.č. D.1.1.03-09</t>
  </si>
  <si>
    <t>nově K/2</t>
  </si>
  <si>
    <t>(3,8+0,6)*3</t>
  </si>
  <si>
    <t>(3,8+0,6*2)*4</t>
  </si>
  <si>
    <t>nově K/3</t>
  </si>
  <si>
    <t>2,4*3</t>
  </si>
  <si>
    <t>767162811</t>
  </si>
  <si>
    <t>Demontáž hliníkového zábradlí balkónového nebo lodžiového rovného včetně výplně dl do 3,0 m</t>
  </si>
  <si>
    <t>-710178522</t>
  </si>
  <si>
    <t>Demontáž zábradlí balkonového nebo lodžiového z hliníkových profilů včetně výplně rovného délky do 3,0 m</t>
  </si>
  <si>
    <t>https://podminky.urs.cz/item/CS_URS_2022_02/767162811</t>
  </si>
  <si>
    <t>nově Z/5</t>
  </si>
  <si>
    <t>nově Z/6</t>
  </si>
  <si>
    <t>965042131</t>
  </si>
  <si>
    <t>Bourání podkladů pod dlažby nebo mazanin betonových nebo z litého asfaltu tl do 100 mm pl do 4 m2</t>
  </si>
  <si>
    <t>2083276838</t>
  </si>
  <si>
    <t>Bourání mazanin betonových nebo z litého asfaltu tl. do 100 mm, plochy do 4 m2</t>
  </si>
  <si>
    <t>https://podminky.urs.cz/item/CS_URS_2022_02/965042131</t>
  </si>
  <si>
    <t>Nově skladba S5</t>
  </si>
  <si>
    <t>(2,5*0,08)*3</t>
  </si>
  <si>
    <t>Nově skladba S6</t>
  </si>
  <si>
    <t>(3,3+3,8*3)*0,08</t>
  </si>
  <si>
    <t>(6,1*0,08)*4</t>
  </si>
  <si>
    <t>965046111</t>
  </si>
  <si>
    <t>Broušení stávajících betonových podlah úběr do 3 mm</t>
  </si>
  <si>
    <t>664841747</t>
  </si>
  <si>
    <t>https://podminky.urs.cz/item/CS_URS_2022_02/965046111</t>
  </si>
  <si>
    <t>965081223</t>
  </si>
  <si>
    <t>Bourání podlah z dlaždic keramických nebo xylolitových tl přes 10 mm plochy přes 1 m2</t>
  </si>
  <si>
    <t>928142855</t>
  </si>
  <si>
    <t>Bourání podlah z dlaždic bez podkladního lože nebo mazaniny, s jakoukoliv výplní spár keramických nebo xylolitových tl. přes 10 mm plochy přes 1 m2</t>
  </si>
  <si>
    <t>https://podminky.urs.cz/item/CS_URS_2022_02/965081223</t>
  </si>
  <si>
    <t>965081611</t>
  </si>
  <si>
    <t>Odsekání soklíků rovných</t>
  </si>
  <si>
    <t>-1557756759</t>
  </si>
  <si>
    <t>Odsekání soklíků včetně otlučení podkladní omítky až na zdivo rovných</t>
  </si>
  <si>
    <t>https://podminky.urs.cz/item/CS_URS_2022_02/965081611</t>
  </si>
  <si>
    <t>(3,8+0,1*2)*3</t>
  </si>
  <si>
    <t>(1,65*2+2,4)*3</t>
  </si>
  <si>
    <t>(1,65*2+3,8)*4</t>
  </si>
  <si>
    <t>Prorážení otvorů a ostatní bourací práce</t>
  </si>
  <si>
    <t>978015351</t>
  </si>
  <si>
    <t>Otlučení (osekání) vnější vápenné nebo vápenocementové omítky stupně členitosti 1 a 2 v rozsahu přes 30 do 40 %</t>
  </si>
  <si>
    <t>1536344947</t>
  </si>
  <si>
    <t>Otlučení vápenných nebo vápenocementových omítek vnějších ploch s vyškrabáním spar a s očištěním zdiva stupně členitosti 1 a 2, v rozsahu přes 30 do 40 %</t>
  </si>
  <si>
    <t>https://podminky.urs.cz/item/CS_URS_2022_02/978015351</t>
  </si>
  <si>
    <t>podhled lodžií</t>
  </si>
  <si>
    <t>Demolice a sanace</t>
  </si>
  <si>
    <t>985121201</t>
  </si>
  <si>
    <t>Tryskání degradovaného betonu líce kleneb sušeným pískem</t>
  </si>
  <si>
    <t>783234322</t>
  </si>
  <si>
    <t>Tryskání degradovaného betonu líce kleneb a podhledů křemičitým pískem sušeným</t>
  </si>
  <si>
    <t>https://podminky.urs.cz/item/CS_URS_2022_02/985121201</t>
  </si>
  <si>
    <t>985311213</t>
  </si>
  <si>
    <t>Reprofilace líce kleneb a podhledů cementovou sanační maltou tl přes 20 do 30 mm</t>
  </si>
  <si>
    <t>-2058133189</t>
  </si>
  <si>
    <t>Reprofilace betonu sanačními maltami na cementové bázi ručně líce kleneb a podhledů, tloušťky přes 20 do 30 mm</t>
  </si>
  <si>
    <t>https://podminky.urs.cz/item/CS_URS_2022_02/985311213</t>
  </si>
  <si>
    <t>985311912</t>
  </si>
  <si>
    <t>Příplatek při reprofilaci sanační maltou za plochu do 10 m2 jednotlivě</t>
  </si>
  <si>
    <t>-46713128</t>
  </si>
  <si>
    <t>Reprofilace betonu sanačními maltami na cementové bázi ručně Příplatek k cenám za plochu do 10 m2 jednotlivě</t>
  </si>
  <si>
    <t>https://podminky.urs.cz/item/CS_URS_2022_02/985311912</t>
  </si>
  <si>
    <t>985312122</t>
  </si>
  <si>
    <t>Stěrka k vyrovnání betonových ploch líce kleneb a podhledů tl přes 2 do 3 mm</t>
  </si>
  <si>
    <t>542229398</t>
  </si>
  <si>
    <t>Stěrka k vyrovnání ploch reprofilovaného betonu líce kleneb a podhledů, tloušťky přes 2 do 3 mm</t>
  </si>
  <si>
    <t>https://podminky.urs.cz/item/CS_URS_2022_02/985312122</t>
  </si>
  <si>
    <t>985312192</t>
  </si>
  <si>
    <t>Příplatek ke stěrce pro vyrovnání betonových ploch za plochu do 10 m2 jednotlivě</t>
  </si>
  <si>
    <t>1528571350</t>
  </si>
  <si>
    <t>Stěrka k vyrovnání ploch reprofilovaného betonu Příplatek k cenám za plochu do 10 m2 jednotlivě</t>
  </si>
  <si>
    <t>https://podminky.urs.cz/item/CS_URS_2022_02/985312192</t>
  </si>
  <si>
    <t>985321111</t>
  </si>
  <si>
    <t>Ochranný nátěr výztuže na cementové bázi stěn, líce kleneb a podhledů 1 vrstva tl 1 mm</t>
  </si>
  <si>
    <t>647769245</t>
  </si>
  <si>
    <t>Ochranný nátěr betonářské výztuže 1 vrstva tloušťky 1 mm na cementové bázi stěn, líce kleneb a podhledů</t>
  </si>
  <si>
    <t>https://podminky.urs.cz/item/CS_URS_2022_02/985321111</t>
  </si>
  <si>
    <t>985321912</t>
  </si>
  <si>
    <t>Příplatek k cenám ochranného nátěru výztuže za plochu do 10 m2 jednotlivě</t>
  </si>
  <si>
    <t>307905245</t>
  </si>
  <si>
    <t>Ochranný nátěr betonářské výztuže Příplatek k cenám za plochu do 10 m2 jednotlivě</t>
  </si>
  <si>
    <t>https://podminky.urs.cz/item/CS_URS_2022_02/985321912</t>
  </si>
  <si>
    <t>985323111</t>
  </si>
  <si>
    <t>Spojovací můstek reprofilovaného betonu na cementové bázi tl 1 mm</t>
  </si>
  <si>
    <t>572080355</t>
  </si>
  <si>
    <t>Spojovací můstek reprofilovaného betonu na cementové bázi, tloušťky 1 mm</t>
  </si>
  <si>
    <t>https://podminky.urs.cz/item/CS_URS_2022_02/985323111</t>
  </si>
  <si>
    <t>997013312</t>
  </si>
  <si>
    <t>Montáž a demontáž shozu suti v přes 10 do 20 m</t>
  </si>
  <si>
    <t>1108680385</t>
  </si>
  <si>
    <t>Doprava suti shozem montáž a demontáž shozu výšky přes 10 do 20 m</t>
  </si>
  <si>
    <t>https://podminky.urs.cz/item/CS_URS_2022_02/997013312</t>
  </si>
  <si>
    <t>9,0*3</t>
  </si>
  <si>
    <t>997013322</t>
  </si>
  <si>
    <t>Příplatek k shozu suti v přes 10 do 20 m za první a ZKD den použití</t>
  </si>
  <si>
    <t>-1488307768</t>
  </si>
  <si>
    <t>Doprava suti shozem montáž a demontáž shozu výšky Příplatek za první a každý další den použití shozu k ceně -3312</t>
  </si>
  <si>
    <t>https://podminky.urs.cz/item/CS_URS_2022_02/997013322</t>
  </si>
  <si>
    <t>27,0*15</t>
  </si>
  <si>
    <t>997002611</t>
  </si>
  <si>
    <t>Nakládání suti a vybouraných hmot</t>
  </si>
  <si>
    <t>-1043425803</t>
  </si>
  <si>
    <t>Nakládání suti a vybouraných hmot na dopravní prostředek pro vodorovné přemístění</t>
  </si>
  <si>
    <t>https://podminky.urs.cz/item/CS_URS_2022_02/997002611</t>
  </si>
  <si>
    <t>1199631636</t>
  </si>
  <si>
    <t>-1379218151</t>
  </si>
  <si>
    <t>19,703*19 'Přepočtené koeficientem množství</t>
  </si>
  <si>
    <t>997013631</t>
  </si>
  <si>
    <t>Poplatek za uložení na skládce (skládkovné) stavebního odpadu směsného kód odpadu 17 09 04</t>
  </si>
  <si>
    <t>-1365464284</t>
  </si>
  <si>
    <t>Poplatek za uložení stavebního odpadu na skládce (skládkovné) směsného stavebního a demoličního zatříděného do Katalogu odpadů pod kódem 17 09 04</t>
  </si>
  <si>
    <t>https://podminky.urs.cz/item/CS_URS_2022_02/997013631</t>
  </si>
  <si>
    <t>711111001</t>
  </si>
  <si>
    <t>Provedení izolace proti zemní vlhkosti vodorovné za studena nátěrem penetračním</t>
  </si>
  <si>
    <t>-238257956</t>
  </si>
  <si>
    <t>Provedení izolace proti zemní vlhkosti natěradly a tmely za studena na ploše vodorovné V nátěrem penetračním</t>
  </si>
  <si>
    <t>https://podminky.urs.cz/item/CS_URS_2022_02/711111001</t>
  </si>
  <si>
    <t>711112001</t>
  </si>
  <si>
    <t>Provedení izolace proti zemní vlhkosti svislé za studena nátěrem penetračním</t>
  </si>
  <si>
    <t>894794980</t>
  </si>
  <si>
    <t>Provedení izolace proti zemní vlhkosti natěradly a tmely za studena na ploše svislé S nátěrem penetračním</t>
  </si>
  <si>
    <t>https://podminky.urs.cz/item/CS_URS_2022_02/711112001</t>
  </si>
  <si>
    <t>(3,8+0,25*2)*0,1*3</t>
  </si>
  <si>
    <t>(1,65*2+2,4)*0,1*3</t>
  </si>
  <si>
    <t>(1,65*2+3,8)*0,1*4</t>
  </si>
  <si>
    <t>11163153</t>
  </si>
  <si>
    <t>emulze asfaltová penetrační</t>
  </si>
  <si>
    <t>litr</t>
  </si>
  <si>
    <t>1191343153</t>
  </si>
  <si>
    <t>20% ztratné</t>
  </si>
  <si>
    <t>"vodorovná stěrka" 46,6*0,1</t>
  </si>
  <si>
    <t>"svislá stěrka" 5,84*0,1</t>
  </si>
  <si>
    <t>5,244*1,2 'Přepočtené koeficientem množství</t>
  </si>
  <si>
    <t>711191101</t>
  </si>
  <si>
    <t>Provedení izolace proti zemní vlhkosti hydroizolační stěrkou vodorovné na betonu, 1 vrstva</t>
  </si>
  <si>
    <t>-165879320</t>
  </si>
  <si>
    <t>Provedení izolace proti zemní vlhkosti hydroizolační stěrkou na ploše vodorovné V jednovrstvá na betonu</t>
  </si>
  <si>
    <t>https://podminky.urs.cz/item/CS_URS_2022_02/711191101</t>
  </si>
  <si>
    <t>711192101</t>
  </si>
  <si>
    <t>Provedení izolace proti zemní vlhkosti hydroizolační stěrkou svislé na betonu, 1 vrstva</t>
  </si>
  <si>
    <t>-1638278760</t>
  </si>
  <si>
    <t>Provedení izolace proti zemní vlhkosti hydroizolační stěrkou na ploše svislé S jednovrstvá na betonu</t>
  </si>
  <si>
    <t>https://podminky.urs.cz/item/CS_URS_2022_02/711192101</t>
  </si>
  <si>
    <t>24551274</t>
  </si>
  <si>
    <t>stěrka hydroizolační cementová jednosložková</t>
  </si>
  <si>
    <t>204169240</t>
  </si>
  <si>
    <t>"vodorovná stěrka" 46,6*2,5</t>
  </si>
  <si>
    <t>"svislá stěrka" 5,84*2,5</t>
  </si>
  <si>
    <t>131,1*1,2 'Přepočtené koeficientem množství</t>
  </si>
  <si>
    <t>-1953144149</t>
  </si>
  <si>
    <t>713121111</t>
  </si>
  <si>
    <t>Montáž izolace tepelné podlah volně kladenými rohožemi, pásy, dílci, deskami 1 vrstva</t>
  </si>
  <si>
    <t>152320815</t>
  </si>
  <si>
    <t>Montáž tepelné izolace podlah rohožemi, pásy, deskami, dílci, bloky (izolační materiál ve specifikaci) kladenými volně jednovrstvá</t>
  </si>
  <si>
    <t>https://podminky.urs.cz/item/CS_URS_2022_02/713121111</t>
  </si>
  <si>
    <t>28376525</t>
  </si>
  <si>
    <t>deska izolační PIR s oboustranným textilním rounem tl 50mm</t>
  </si>
  <si>
    <t>1176060116</t>
  </si>
  <si>
    <t>46,6*1,1 'Přepočtené koeficientem množství</t>
  </si>
  <si>
    <t>1688546377</t>
  </si>
  <si>
    <t>767</t>
  </si>
  <si>
    <t>Konstrukce zámečnické</t>
  </si>
  <si>
    <t>767162114</t>
  </si>
  <si>
    <t>Montáž hliníkového zábradlí balkónového nebo lodžiového rovného s výplní včetně dodávky kotevních prvků délky přes 3,0 do 4,0 m</t>
  </si>
  <si>
    <t>1584007018</t>
  </si>
  <si>
    <t>Montáž zábradlí balkónového nebo lodžiového z hliníkových profilů s výplní včetně dodávky ocelových kotevních prvků rovného délky přes 3,0 do 4,0 m</t>
  </si>
  <si>
    <t>https://podminky.urs.cz/item/CS_URS_2022_02/767162114</t>
  </si>
  <si>
    <t>v.č. D.1.1.11-19</t>
  </si>
  <si>
    <t>Z/5</t>
  </si>
  <si>
    <t>Z/6</t>
  </si>
  <si>
    <t>Zábradlí balkonu, provedeno jako zámečnický výrobek z tenkostěnných profilů, zábradlí je možné dodat jako systémový výrobek dle zvoleného výrobce, povrchová úprava žárové zinkování. Výplň kompaktní HPL exteriérová deska tl. 6 mm. ozn.Z/5</t>
  </si>
  <si>
    <t>-1367680729</t>
  </si>
  <si>
    <t>Zábradlí balkonu, provedeno jako zámečnický výrobek z tenkostěnných profilů, zábradlí je možné dodat jako systémový výrobek dle zvoleného výrobce, povrchová úprava žárové zinkování. Výplň kompaktní HPL exteriérová deska tl. 6 mm. Deska nýtována do nosné k-ce, při osazení je nutné dodržet požadavky výrobce desky. Plocha desky čelo - 4030x1030 mm, boky 410x1030 mm. Zábradlí kotveno pomocí chem. kotev z čela do k-ce  balkonu (2 ks/plotna). Dodavatel předloží certifikát zábradlí nebo statický výpočet zábradlí včetně řešení výplně. Zábradlí navrženo dle konstrukčního řešení.</t>
  </si>
  <si>
    <t>Zábradlí lodžií, provedeno jako zámečnický výrobek z tenkostěnných profilů, zábradlí je možné dodat jako systémový výrobek dle zvoleného výrobce, povrchová úprava žárové zinkování. Výplň kompaktní HPL exteriérová deska tl. 6 mm, ozn.Z/6</t>
  </si>
  <si>
    <t>1559521281</t>
  </si>
  <si>
    <t xml:space="preserve">Zábradlí lodžií, provedeno jako zámečnický výrobek z tenkostěnných profilů, zábradlí je možné dodat jako systémový výrobek dle zvoleného výrobce, povrchová úprava žárové zinkování. Výplň kompaktní HPL exteriérová deska tl. 6 mm.
Deska nýtována do nosné k-ce, při osazení je nutné dodržet požadavky výrobce desky. Plocha desky - 2080 x 1020 mm. Zábradlí kotveno pomocí chem. kotev do k-ce svislé obvodové stěny. Pro výškové osazení navrženy rektifikační šrouby. Zábradlí navrženo dle konstrukčního řešení. </t>
  </si>
  <si>
    <t>998767102</t>
  </si>
  <si>
    <t>Přesun hmot tonážní pro zámečnické konstrukce v objektech v přes 6 do 12 m</t>
  </si>
  <si>
    <t>-7015407</t>
  </si>
  <si>
    <t>Přesun hmot pro zámečnické konstrukce stanovený z hmotnosti přesunovaného materiálu vodorovná dopravní vzdálenost do 50 m v objektech výšky přes 6 do 12 m</t>
  </si>
  <si>
    <t>https://podminky.urs.cz/item/CS_URS_2022_02/998767102</t>
  </si>
  <si>
    <t>771</t>
  </si>
  <si>
    <t>Podlahy z dlaždic</t>
  </si>
  <si>
    <t>771111011</t>
  </si>
  <si>
    <t>Vysátí podkladu před pokládkou dlažby</t>
  </si>
  <si>
    <t>-1631322983</t>
  </si>
  <si>
    <t>Příprava podkladu před provedením dlažby vysátí podlah</t>
  </si>
  <si>
    <t>https://podminky.urs.cz/item/CS_URS_2022_02/771111011</t>
  </si>
  <si>
    <t>771121011</t>
  </si>
  <si>
    <t>Nátěr penetrační na podlahu</t>
  </si>
  <si>
    <t>-2070829902</t>
  </si>
  <si>
    <t>Příprava podkladu před provedením dlažby nátěr penetrační na podlahu</t>
  </si>
  <si>
    <t>https://podminky.urs.cz/item/CS_URS_2022_02/771121011</t>
  </si>
  <si>
    <t>sokl</t>
  </si>
  <si>
    <t>parapet</t>
  </si>
  <si>
    <t>2,1*0,25*3</t>
  </si>
  <si>
    <t>771161023</t>
  </si>
  <si>
    <t>Montáž profilu ukončujícího pro balkony a terasy</t>
  </si>
  <si>
    <t>1013350455</t>
  </si>
  <si>
    <t>Příprava podkladu před provedením dlažby montáž profilu ukončujícího profilu pro balkony a terasy</t>
  </si>
  <si>
    <t>https://podminky.urs.cz/item/CS_URS_2022_02/771161023</t>
  </si>
  <si>
    <t>K/2</t>
  </si>
  <si>
    <t>33,0</t>
  </si>
  <si>
    <t>K/3</t>
  </si>
  <si>
    <t>7,0</t>
  </si>
  <si>
    <t>59054266</t>
  </si>
  <si>
    <t>profil ukončovací s okapničkou na spádový potěr barevný lak Al dl 2,5m v 30mm</t>
  </si>
  <si>
    <t>733851374</t>
  </si>
  <si>
    <t>3*3*2,0</t>
  </si>
  <si>
    <t>(2*3+3*4)*2,0</t>
  </si>
  <si>
    <t>59054403</t>
  </si>
  <si>
    <t>profil balkonový rohový 1x1m</t>
  </si>
  <si>
    <t>463518654</t>
  </si>
  <si>
    <t>2*3+2*4</t>
  </si>
  <si>
    <t>59054422</t>
  </si>
  <si>
    <t>spojka balkonového profilu 64mm</t>
  </si>
  <si>
    <t>1257311889</t>
  </si>
  <si>
    <t>3+4</t>
  </si>
  <si>
    <t>771474113</t>
  </si>
  <si>
    <t>Montáž soklů z dlaždic keramických rovných flexibilní lepidlo v přes 90 do 120 mm</t>
  </si>
  <si>
    <t>-1906065364</t>
  </si>
  <si>
    <t>Montáž soklů z dlaždic keramických lepených flexibilním lepidlem rovných, výšky přes 90 do 120 mm</t>
  </si>
  <si>
    <t>https://podminky.urs.cz/item/CS_URS_2022_02/771474113</t>
  </si>
  <si>
    <t>(3,8+0,25*2)*3</t>
  </si>
  <si>
    <t>771574263</t>
  </si>
  <si>
    <t>Montáž podlah keramických pro mechanické zatížení protiskluzných lepených flexibilním lepidlem přes 9 do 12 ks/m2</t>
  </si>
  <si>
    <t>1697245798</t>
  </si>
  <si>
    <t>Montáž podlah z dlaždic keramických lepených flexibilním lepidlem maloformátových pro vysoké mechanické zatížení protiskluzných nebo reliéfních (bezbariérových) přes 9 do 12 ks/m2</t>
  </si>
  <si>
    <t>https://podminky.urs.cz/item/CS_URS_2022_02/771574263</t>
  </si>
  <si>
    <t>59761409</t>
  </si>
  <si>
    <t>dlažba keramická slinutá protiskluzná do interiéru i exteriéru pro vysoké mechanické namáhání přes 9 do 12ks/m2</t>
  </si>
  <si>
    <t>-1204097823</t>
  </si>
  <si>
    <t>54,015*1,1 'Přepočtené koeficientem množství</t>
  </si>
  <si>
    <t>771577111</t>
  </si>
  <si>
    <t>Příplatek k montáži podlah keramických lepených flexibilním lepidlem za plochu do 5 m2</t>
  </si>
  <si>
    <t>-136595744</t>
  </si>
  <si>
    <t>Montáž podlah z dlaždic keramických lepených flexibilním lepidlem Příplatek k cenám za plochu do 5 m2 jednotlivě</t>
  </si>
  <si>
    <t>https://podminky.urs.cz/item/CS_URS_2022_02/771577111</t>
  </si>
  <si>
    <t>771577114</t>
  </si>
  <si>
    <t>Příplatek k montáži podlah keramických lepených flexibilním lepidlem za spárování tmelem dvousložkovým</t>
  </si>
  <si>
    <t>-1622563397</t>
  </si>
  <si>
    <t>Montáž podlah z dlaždic keramických lepených flexibilním lepidlem Příplatek k cenám za dvousložkový spárovací tmel</t>
  </si>
  <si>
    <t>https://podminky.urs.cz/item/CS_URS_2022_02/771577114</t>
  </si>
  <si>
    <t>771591115</t>
  </si>
  <si>
    <t>Podlahy spárování silikonem</t>
  </si>
  <si>
    <t>-1400628555</t>
  </si>
  <si>
    <t>Podlahy - dokončovací práce spárování silikonem</t>
  </si>
  <si>
    <t>https://podminky.urs.cz/item/CS_URS_2022_02/771591115</t>
  </si>
  <si>
    <t>styk dlaždic s okapovým plechem</t>
  </si>
  <si>
    <t>40,0</t>
  </si>
  <si>
    <t>771591237</t>
  </si>
  <si>
    <t>Montáž těsnícího pásu pro styčné nebo dilatační spáry</t>
  </si>
  <si>
    <t>116390475</t>
  </si>
  <si>
    <t>Izolace podlahy pod dlažbu montáž těsnícího pásu pro styčné nebo dilatační spáry</t>
  </si>
  <si>
    <t>https://podminky.urs.cz/item/CS_URS_2022_02/771591237</t>
  </si>
  <si>
    <t>podlaha x sokl</t>
  </si>
  <si>
    <t>napojení na okapnici</t>
  </si>
  <si>
    <t>(3,8+0,6*2)*3</t>
  </si>
  <si>
    <t>59054221</t>
  </si>
  <si>
    <t>páska pružná těsnící hydroizolační š 250mm</t>
  </si>
  <si>
    <t>-2071663673</t>
  </si>
  <si>
    <t>58,4*1,1 'Přepočtené koeficientem množství</t>
  </si>
  <si>
    <t>771591247</t>
  </si>
  <si>
    <t>Montáž těsnícího pásu vnitřní roh nebo vnější kout</t>
  </si>
  <si>
    <t>1580503705</t>
  </si>
  <si>
    <t>Izolace podlahy pod dlažbu montáž těsnícího pásu vnitřní nebo vnější kout</t>
  </si>
  <si>
    <t>https://podminky.urs.cz/item/CS_URS_2022_02/771591247</t>
  </si>
  <si>
    <t>4*3</t>
  </si>
  <si>
    <t>2*3</t>
  </si>
  <si>
    <t>4*4</t>
  </si>
  <si>
    <t>28355023</t>
  </si>
  <si>
    <t>páska pružná těsnící hydroizolační š do 150mm</t>
  </si>
  <si>
    <t>-1957159714</t>
  </si>
  <si>
    <t>42,2*1,1 'Přepočtené koeficientem množství</t>
  </si>
  <si>
    <t>59054242</t>
  </si>
  <si>
    <t>páska pružná těsnící hydroizolační -kout</t>
  </si>
  <si>
    <t>366686836</t>
  </si>
  <si>
    <t>2*4</t>
  </si>
  <si>
    <t>59054004</t>
  </si>
  <si>
    <t>páska pružná těsnící hydroizolační-roh</t>
  </si>
  <si>
    <t>676998467</t>
  </si>
  <si>
    <t>781674113</t>
  </si>
  <si>
    <t>Montáž obkladů parapetů š přes 150 do 200 mm z dlaždic keramických lepených flexibilním lepidlem</t>
  </si>
  <si>
    <t>-2063949791</t>
  </si>
  <si>
    <t>Montáž obkladů parapetů z dlaždic keramických lepených flexibilním lepidlem, šířky parapetu přes 150 do 200 mm</t>
  </si>
  <si>
    <t>https://podminky.urs.cz/item/CS_URS_2022_02/781674113</t>
  </si>
  <si>
    <t>2,1*3</t>
  </si>
  <si>
    <t>998771102</t>
  </si>
  <si>
    <t>Přesun hmot tonážní pro podlahy z dlaždic v objektech v přes 6 do 12 m</t>
  </si>
  <si>
    <t>1025734296</t>
  </si>
  <si>
    <t>Přesun hmot pro podlahy z dlaždic stanovený z hmotnosti přesunovaného materiálu vodorovná dopravní vzdálenost do 50 m v objektech výšky přes 6 do 12 m</t>
  </si>
  <si>
    <t>https://podminky.urs.cz/item/CS_URS_2022_02/998771102</t>
  </si>
  <si>
    <t>D.1.1.-04 - Výměna otvorů</t>
  </si>
  <si>
    <t xml:space="preserve">    61 - Úprava povrchů vnitřních</t>
  </si>
  <si>
    <t xml:space="preserve">    784 - Dokončovací práce - malby a tapety</t>
  </si>
  <si>
    <t>Úprava povrchů vnitřních</t>
  </si>
  <si>
    <t>612131121</t>
  </si>
  <si>
    <t>Penetrační disperzní nátěr vnitřních stěn nanášený ručně</t>
  </si>
  <si>
    <t>-793445079</t>
  </si>
  <si>
    <t>Podkladní a spojovací vrstva vnitřních omítaných ploch penetrace disperzní nanášená ručně stěn</t>
  </si>
  <si>
    <t>https://podminky.urs.cz/item/CS_URS_2022_02/612131121</t>
  </si>
  <si>
    <t>- penetrace opravovaných stěn + nadpraží a ostění</t>
  </si>
  <si>
    <t>"P/1" ((1,5*2+1,35)*0,3)*88</t>
  </si>
  <si>
    <t>"P/2" ((1,5*2+0,9)*0,3)*9</t>
  </si>
  <si>
    <t>"P/3" ((2,6*2+2,4)*0,3)*8</t>
  </si>
  <si>
    <t>"P/4" ((2,1*2+2,1)*0,3)*3</t>
  </si>
  <si>
    <t>"P/5" ((0,6*3)*0,3)*8</t>
  </si>
  <si>
    <t>"P/6" ((0,9*2+2,25)*0,3)*1</t>
  </si>
  <si>
    <t>"P/7" ((1,2*2+1,35)*0,3)*11</t>
  </si>
  <si>
    <t>"Z/1" ((2,7*2+2,1))*0,3*1</t>
  </si>
  <si>
    <t>"Z/2" ((2,15*2+1,05)*0,3)*1</t>
  </si>
  <si>
    <t>"Z/3" ((2,1*2+1,35)*0,3)*1</t>
  </si>
  <si>
    <t>"Z/4" ((2,15*2+0,9)*0,3)*1</t>
  </si>
  <si>
    <t>612315111</t>
  </si>
  <si>
    <t>Vápenná hladká omítka rýh ve stěnách š do 150 mm</t>
  </si>
  <si>
    <t>158827723</t>
  </si>
  <si>
    <t>Vápenná omítka rýh hladká ve stěnách, šířky rýhy do 150 mm</t>
  </si>
  <si>
    <t>https://podminky.urs.cz/item/CS_URS_2022_02/612315111</t>
  </si>
  <si>
    <t>- vyrovnání ostění po vybourání výplní otvorů</t>
  </si>
  <si>
    <t>"P/1" ((1,5*2+1,35)*0,15)*88</t>
  </si>
  <si>
    <t>"P/2" ((1,5*2+0,9)*0,15)*9</t>
  </si>
  <si>
    <t>"P/3" ((2,6*2+2,4)*0,15)*8</t>
  </si>
  <si>
    <t>"P/4" ((2,1*2+2,1)*0,15)*3</t>
  </si>
  <si>
    <t>"P/5" ((0,6*3)*0,15)*8</t>
  </si>
  <si>
    <t>"P/6" ((0,9*2+2,25)*0,15)*1</t>
  </si>
  <si>
    <t>"P/7" ((1,2*2+1,35)*0,15)*11</t>
  </si>
  <si>
    <t>"Z/1" ((2,7*2+2,1))*0,15*1</t>
  </si>
  <si>
    <t>"Z/2" ((2,15*2+1,05)*0,15)*1</t>
  </si>
  <si>
    <t>"Z/3" ((2,1*2+1,35)*0,15)*1</t>
  </si>
  <si>
    <t>"Z/4" ((2,15*2+0,9)*0,15)*1</t>
  </si>
  <si>
    <t>612325302</t>
  </si>
  <si>
    <t>Vápenocementová štuková omítka ostění nebo nadpraží</t>
  </si>
  <si>
    <t>53202128</t>
  </si>
  <si>
    <t>Vápenocementová omítka ostění nebo nadpraží štuková</t>
  </si>
  <si>
    <t>https://podminky.urs.cz/item/CS_URS_2022_02/612325302</t>
  </si>
  <si>
    <t>612325422</t>
  </si>
  <si>
    <t>Oprava vnitřní vápenocementové štukové omítky stěn v rozsahu plochy přes 10 do 30 %</t>
  </si>
  <si>
    <t>1276742632</t>
  </si>
  <si>
    <t>Oprava vápenocementové omítky vnitřních ploch štukové dvouvrstvé, tloušťky do 20 mm a tloušťky štuku do 3 mm stěn, v rozsahu opravované plochy přes 10 do 30%</t>
  </si>
  <si>
    <t>https://podminky.urs.cz/item/CS_URS_2022_02/612325422</t>
  </si>
  <si>
    <t>- oprava vnitřních stěn v místě měněných výplní otvorů</t>
  </si>
  <si>
    <t>1220,0</t>
  </si>
  <si>
    <t>619991001</t>
  </si>
  <si>
    <t>Zakrytí podlah fólií přilepenou lepící páskou</t>
  </si>
  <si>
    <t>1007851690</t>
  </si>
  <si>
    <t>Zakrytí vnitřních ploch před znečištěním včetně pozdějšího odkrytí podlah fólií přilepenou lepící páskou</t>
  </si>
  <si>
    <t>https://podminky.urs.cz/item/CS_URS_2022_02/619991001</t>
  </si>
  <si>
    <t>- zakrytí podlah v místě opravy</t>
  </si>
  <si>
    <t>1500,0</t>
  </si>
  <si>
    <t>619991011</t>
  </si>
  <si>
    <t>Obalení konstrukcí a prvků fólií přilepenou lepící páskou</t>
  </si>
  <si>
    <t>-1473312806</t>
  </si>
  <si>
    <t>Zakrytí vnitřních ploch před znečištěním včetně pozdějšího odkrytí konstrukcí a prvků obalením fólií a přelepením páskou</t>
  </si>
  <si>
    <t>https://podminky.urs.cz/item/CS_URS_2022_02/619991011</t>
  </si>
  <si>
    <t>výplně otvorů</t>
  </si>
  <si>
    <t>1,35*1,5*88+0,9*1,5*9+2,4*2,6*8+2,1*2,1*3+0,6*0,6*8+2,25*0,9*1+1,35*1,2*11</t>
  </si>
  <si>
    <t>2,1*2,7*1+1,05*2,15*1+1,35*2,1*1+0,9*2,15*1</t>
  </si>
  <si>
    <t>619995001</t>
  </si>
  <si>
    <t>Začištění omítek kolem oken, dveří, podlah nebo obkladů</t>
  </si>
  <si>
    <t>951557388</t>
  </si>
  <si>
    <t>Začištění omítek (s dodáním hmot) kolem oken, dveří, podlah, obkladů apod.</t>
  </si>
  <si>
    <t>https://podminky.urs.cz/item/CS_URS_2022_02/619995001</t>
  </si>
  <si>
    <t>"P/1" (1,5*2+1,35)*88</t>
  </si>
  <si>
    <t>"P/2" (1,5*2+0,9)*9</t>
  </si>
  <si>
    <t>"P/3" (2,6*2+2,4)*8</t>
  </si>
  <si>
    <t>"P/4" (2,1*2+2,1)*3</t>
  </si>
  <si>
    <t>"P/5" (0,6*3)*8</t>
  </si>
  <si>
    <t>"P/6" (0,9*2+2,25)*1</t>
  </si>
  <si>
    <t>"P/7" (1,2*2+1,35)*11</t>
  </si>
  <si>
    <t>"Z/1" (2,7*2+2,1)*1</t>
  </si>
  <si>
    <t>"Z/2" (2,15*2+1,05)*1</t>
  </si>
  <si>
    <t>"Z/3" (2,1*2+1,35)*1</t>
  </si>
  <si>
    <t>"Z/4" (2,15*2+0,9)*1</t>
  </si>
  <si>
    <t>622143004</t>
  </si>
  <si>
    <t>Montáž omítkových samolepících začišťovacích profilů pro spojení s okenním rámem</t>
  </si>
  <si>
    <t>1518730279</t>
  </si>
  <si>
    <t>Montáž omítkových profilů plastových, pozinkovaných nebo dřevěných upevněných vtlačením do podkladní vrstvy nebo přibitím začišťovacích samolepících pro vytvoření dilatujícího spoje s okenním rámem</t>
  </si>
  <si>
    <t>https://podminky.urs.cz/item/CS_URS_2022_02/622143004</t>
  </si>
  <si>
    <t>omítková lišta</t>
  </si>
  <si>
    <t>59051516</t>
  </si>
  <si>
    <t>profil začišťovací PVC pro ostění vnitřních omítek</t>
  </si>
  <si>
    <t>-1337431981</t>
  </si>
  <si>
    <t>580,9*1,1 'Přepočtené koeficientem množství</t>
  </si>
  <si>
    <t>949101111</t>
  </si>
  <si>
    <t>Lešení pomocné pro objekty pozemních staveb s lešeňovou podlahou v do 1,9 m zatížení do 150 kg/m2</t>
  </si>
  <si>
    <t>-1389874178</t>
  </si>
  <si>
    <t>Lešení pomocné pracovní pro objekty pozemních staveb pro zatížení do 150 kg/m2, o výšce lešeňové podlahy do 1,9 m</t>
  </si>
  <si>
    <t>https://podminky.urs.cz/item/CS_URS_2022_02/949101111</t>
  </si>
  <si>
    <t>952901111</t>
  </si>
  <si>
    <t>Vyčištění budov bytové a občanské výstavby při výšce podlaží do 4 m</t>
  </si>
  <si>
    <t>-617551120</t>
  </si>
  <si>
    <t>Vyčištění budov nebo objektů před předáním do užívání budov bytové nebo občanské výstavby, světlé výšky podlaží do 4 m</t>
  </si>
  <si>
    <t>https://podminky.urs.cz/item/CS_URS_2022_02/952901111</t>
  </si>
  <si>
    <t>766441821</t>
  </si>
  <si>
    <t>Demontáž parapetních desek dřevěných nebo plastových šířky do 300 mm délky do 2000 mm</t>
  </si>
  <si>
    <t>1675358079</t>
  </si>
  <si>
    <t>Demontáž parapetních desek dřevěných nebo plastových šířky do 300 mm, délky přes 1000 do 2000 mm</t>
  </si>
  <si>
    <t>https://podminky.urs.cz/item/CS_URS_2022_02/766441821</t>
  </si>
  <si>
    <t>v.č. D.1.1.02-05</t>
  </si>
  <si>
    <t>88+9+8+1+11</t>
  </si>
  <si>
    <t>968062355</t>
  </si>
  <si>
    <t>Vybourání dřevěných rámů oken dvojitých včetně křídel pl do 2 m2</t>
  </si>
  <si>
    <t>1805782555</t>
  </si>
  <si>
    <t>Vybourání dřevěných rámů oken s křídly, dveřních zárubní, vrat, stěn, ostění nebo obkladů rámů oken s křídly dvojitých, plochy do 2 m2</t>
  </si>
  <si>
    <t>https://podminky.urs.cz/item/CS_URS_2022_02/968062355</t>
  </si>
  <si>
    <t>v.č. D.1.1.01-09</t>
  </si>
  <si>
    <t>"nově P/1" (1,5*1,35)*88</t>
  </si>
  <si>
    <t>"nově P/2" (1,5*0,9)*9</t>
  </si>
  <si>
    <t>"nově P/5" (0,6*0,6)*8</t>
  </si>
  <si>
    <t>"nově P/6" (0,9*2,25)*1</t>
  </si>
  <si>
    <t>"nově P/7" (1,2*1,35)*11</t>
  </si>
  <si>
    <t>968062356</t>
  </si>
  <si>
    <t>Vybourání dřevěných rámů oken dvojitých včetně křídel pl do 4 m2</t>
  </si>
  <si>
    <t>1834473290</t>
  </si>
  <si>
    <t>Vybourání dřevěných rámů oken s křídly, dveřních zárubní, vrat, stěn, ostění nebo obkladů rámů oken s křídly dvojitých, plochy do 4 m2</t>
  </si>
  <si>
    <t>https://podminky.urs.cz/item/CS_URS_2022_02/968062356</t>
  </si>
  <si>
    <t>"Z/1" (2,7*2,1)*1</t>
  </si>
  <si>
    <t>"Z/2" (2,15*1,05)*1</t>
  </si>
  <si>
    <t>"Z/3" (2,1*1,35)*1</t>
  </si>
  <si>
    <t>"Z/4" (2,15*0,9)*1</t>
  </si>
  <si>
    <t>968062357</t>
  </si>
  <si>
    <t>Vybourání dřevěných rámů oken dvojitých včetně křídel pl přes 4 m2</t>
  </si>
  <si>
    <t>-1496453118</t>
  </si>
  <si>
    <t>Vybourání dřevěných rámů oken s křídly, dveřních zárubní, vrat, stěn, ostění nebo obkladů rámů oken s křídly dvojitých, plochy přes 4 m2</t>
  </si>
  <si>
    <t>https://podminky.urs.cz/item/CS_URS_2022_02/968062357</t>
  </si>
  <si>
    <t>"nově P/3" (2,6*2,4)*8</t>
  </si>
  <si>
    <t>"nově P/4" (2,1*2,1)*3</t>
  </si>
  <si>
    <t>978013141</t>
  </si>
  <si>
    <t>Otlučení (osekání) vnitřní vápenné nebo vápenocementové omítky stěn v rozsahu přes 10 do 30 %</t>
  </si>
  <si>
    <t>42918391</t>
  </si>
  <si>
    <t>Otlučení vápenných nebo vápenocementových omítek vnitřních ploch stěn s vyškrabáním spar, s očištěním zdiva, v rozsahu přes 10 do 30 %</t>
  </si>
  <si>
    <t>https://podminky.urs.cz/item/CS_URS_2022_02/978013141</t>
  </si>
  <si>
    <t>997013113</t>
  </si>
  <si>
    <t>Vnitrostaveništní doprava suti a vybouraných hmot pro budovy v přes 9 do 12 m s použitím mechanizace</t>
  </si>
  <si>
    <t>-1997373219</t>
  </si>
  <si>
    <t>Vnitrostaveništní doprava suti a vybouraných hmot vodorovně do 50 m svisle s použitím mechanizace pro budovy a haly výšky přes 9 do 12 m</t>
  </si>
  <si>
    <t>https://podminky.urs.cz/item/CS_URS_2022_02/997013113</t>
  </si>
  <si>
    <t>889724776</t>
  </si>
  <si>
    <t>-117984798</t>
  </si>
  <si>
    <t>-1934163237</t>
  </si>
  <si>
    <t>30,028*19 'Přepočtené koeficientem množství</t>
  </si>
  <si>
    <t>-694375768</t>
  </si>
  <si>
    <t>998011002</t>
  </si>
  <si>
    <t>Přesun hmot pro budovy zděné v přes 6 do 12 m</t>
  </si>
  <si>
    <t>1207034761</t>
  </si>
  <si>
    <t>Přesun hmot pro budovy občanské výstavby, bydlení, výrobu a služby s nosnou svislou konstrukcí zděnou z cihel, tvárnic nebo kamene vodorovná dopravní vzdálenost do 100 m pro budovy výšky přes 6 do 12 m</t>
  </si>
  <si>
    <t>https://podminky.urs.cz/item/CS_URS_2022_02/998011002</t>
  </si>
  <si>
    <t>766622131</t>
  </si>
  <si>
    <t>Montáž plastových oken plochy přes 1 m2 otevíravých v do 1,5 m s rámem do zdiva</t>
  </si>
  <si>
    <t>-1642004365</t>
  </si>
  <si>
    <t>Montáž oken plastových včetně montáže rámu plochy přes 1 m2 otevíravých do zdiva, výšky do 1,5 m</t>
  </si>
  <si>
    <t>https://podminky.urs.cz/item/CS_URS_2022_02/766622131</t>
  </si>
  <si>
    <t>"P/5" (0,6*0,6)*8</t>
  </si>
  <si>
    <t>"P/6" (2,25*0,9)*1</t>
  </si>
  <si>
    <t>"P/7" (1,2*1,35)*11</t>
  </si>
  <si>
    <t>766622132</t>
  </si>
  <si>
    <t>Montáž plastových oken plochy přes 1 m2 otevíravých v do 2,5 m s rámem do zdiva</t>
  </si>
  <si>
    <t>936397337</t>
  </si>
  <si>
    <t>Montáž oken plastových včetně montáže rámu plochy přes 1 m2 otevíravých do zdiva, výšky přes 1,5 do 2,5 m</t>
  </si>
  <si>
    <t>https://podminky.urs.cz/item/CS_URS_2022_02/766622132</t>
  </si>
  <si>
    <t>"P/1" (1,5*1,35)*88</t>
  </si>
  <si>
    <t>"P/2" (1,5*0,9)*9</t>
  </si>
  <si>
    <t>766642161</t>
  </si>
  <si>
    <t>Montáž balkónových dveří dvojitých dvoukřídlových bez nadsvětlíku včetně rámu do zdiva</t>
  </si>
  <si>
    <t>1358707507</t>
  </si>
  <si>
    <t>Montáž balkónových dveří dřevěných nebo plastových včetně rámu dvojitých do zdiva dvoukřídlových bez nadsvětlíku,</t>
  </si>
  <si>
    <t>https://podminky.urs.cz/item/CS_URS_2022_02/766642161</t>
  </si>
  <si>
    <t>"P/4" 3</t>
  </si>
  <si>
    <t>766642163</t>
  </si>
  <si>
    <t>Montáž balkónových dveří dvojitých dvoukřídlových s nadsvětlíkem včetně rámu do zdiva</t>
  </si>
  <si>
    <t>1582763085</t>
  </si>
  <si>
    <t>Montáž balkónových dveří dřevěných nebo plastových včetně rámu dvojitých do zdiva dvoukřídlových s nadsvětlíkem</t>
  </si>
  <si>
    <t>https://podminky.urs.cz/item/CS_URS_2022_02/766642163</t>
  </si>
  <si>
    <t>"P/3" 8</t>
  </si>
  <si>
    <t>766694112</t>
  </si>
  <si>
    <t>Montáž parapetních desek dřevěných nebo plastových š do 30 cm dl přes 1,0 do 1,6 m</t>
  </si>
  <si>
    <t>-548732446</t>
  </si>
  <si>
    <t>Montáž ostatních truhlářských konstrukcí parapetních desek dřevěných nebo plastových šířky do 300 mm, délky přes 1000 do 1600 mm</t>
  </si>
  <si>
    <t>https://podminky.urs.cz/item/CS_URS_2022_02/766694112</t>
  </si>
  <si>
    <t>P/1</t>
  </si>
  <si>
    <t>Okno dvoudílné, otvíravé, sklopné, 1350 x 1500 mm vč. sítě proti hmyzu a vnitřních žaluzií</t>
  </si>
  <si>
    <t>-1347452615</t>
  </si>
  <si>
    <t>P/2</t>
  </si>
  <si>
    <t>Okno jednodílné, otvíravé, sklopné, 900 x 1500 mm vč. sítě proti hmyzu a vnitřních žaluzií</t>
  </si>
  <si>
    <t>-1824304009</t>
  </si>
  <si>
    <t>P/3</t>
  </si>
  <si>
    <t>Balkónová sestava, otvíravá, sklopná, dveře dvoukřídlé, 2600x2400 mm</t>
  </si>
  <si>
    <t>-1446548998</t>
  </si>
  <si>
    <t>P/4</t>
  </si>
  <si>
    <t>Balkonová sestava, otvíravá, sklopná, dveře dvoukřídlé, 2100 x 2100 mm</t>
  </si>
  <si>
    <t>-1406457193</t>
  </si>
  <si>
    <t>P/5</t>
  </si>
  <si>
    <t>Okno jednodílné, otvíravé, sklopné, 600 x 600 mm</t>
  </si>
  <si>
    <t>-910940484</t>
  </si>
  <si>
    <t>P/6</t>
  </si>
  <si>
    <t>Okno čtyřdílné, otvíravé, sklopné, 2250 x 900 mm</t>
  </si>
  <si>
    <t>6595103</t>
  </si>
  <si>
    <t>P/7</t>
  </si>
  <si>
    <t>Okno dvoudílné, otvíravé, sklopné, 1350 x 1200 mm vč. sítě proti hmyzu a vnitřních žaluzií</t>
  </si>
  <si>
    <t>1472672139</t>
  </si>
  <si>
    <t>61144403</t>
  </si>
  <si>
    <t>parapet plastový vnitřní komůrkový tl 20mm š 350mm</t>
  </si>
  <si>
    <t>-1387141861</t>
  </si>
  <si>
    <t>1,35*88</t>
  </si>
  <si>
    <t>0,9*9</t>
  </si>
  <si>
    <t>0,6*8</t>
  </si>
  <si>
    <t>2,25*1</t>
  </si>
  <si>
    <t>1,35*11</t>
  </si>
  <si>
    <t>61144019</t>
  </si>
  <si>
    <t>koncovka k parapetu plastovému vnitřnímu 1 pár</t>
  </si>
  <si>
    <t>sada</t>
  </si>
  <si>
    <t>-1602204567</t>
  </si>
  <si>
    <t>Systém difúzně otevřených a difúzně uzavřených těsnicích pásek pro napojení a utěsnění v místě připojovací spáry</t>
  </si>
  <si>
    <t>bm</t>
  </si>
  <si>
    <t>-1696415492</t>
  </si>
  <si>
    <t>998766102</t>
  </si>
  <si>
    <t>Přesun hmot tonážní pro kce truhlářské v objektech v přes 6 do 12 m</t>
  </si>
  <si>
    <t>-979761564</t>
  </si>
  <si>
    <t>Přesun hmot pro konstrukce truhlářské stanovený z hmotnosti přesunovaného materiálu vodorovná dopravní vzdálenost do 50 m v objektech výšky přes 6 do 12 m</t>
  </si>
  <si>
    <t>https://podminky.urs.cz/item/CS_URS_2022_02/998766102</t>
  </si>
  <si>
    <t>767640114</t>
  </si>
  <si>
    <t>Montáž dveří ocelových nebo hliníkových vchodových jednokřídlových s pevným bočním dílem a nadsvětlíkem</t>
  </si>
  <si>
    <t>-205045136</t>
  </si>
  <si>
    <t>Montáž dveří ocelových nebo hliníkových vchodových jednokřídlových s pevným bočním dílem a nadsvětlíkem</t>
  </si>
  <si>
    <t>https://podminky.urs.cz/item/CS_URS_2022_02/767640114</t>
  </si>
  <si>
    <t>"Z/1" 1</t>
  </si>
  <si>
    <t>767640111</t>
  </si>
  <si>
    <t>Montáž dveří ocelových nebo hliníkových vchodových jednokřídlových bez nadsvětlíku</t>
  </si>
  <si>
    <t>-234843652</t>
  </si>
  <si>
    <t>Montáž dveří ocelových nebo hliníkových vchodových jednokřídlových bez nadsvětlíku</t>
  </si>
  <si>
    <t>https://podminky.urs.cz/item/CS_URS_2022_02/767640111</t>
  </si>
  <si>
    <t xml:space="preserve">"Z/2" 1 </t>
  </si>
  <si>
    <t>"Z/3" 1</t>
  </si>
  <si>
    <t>"Z/4" 1</t>
  </si>
  <si>
    <t>Z/1</t>
  </si>
  <si>
    <t>Vstupní dveře s horním a bočními světlíky z Al. profilů 2100 x 2700 mm vč. uvedeného příslušenství</t>
  </si>
  <si>
    <t>-775278594</t>
  </si>
  <si>
    <t>Z/2</t>
  </si>
  <si>
    <t>Vstupní dveře s horním z Al. profilů 1050 x 2150 mm vč. uvedeného příslušenství</t>
  </si>
  <si>
    <t>-1211316838</t>
  </si>
  <si>
    <t>Z/3</t>
  </si>
  <si>
    <t>Vchodové dveře do 1.PP z Al. profilů, dvoukřídlé 1350 x 2100 mm vč. uvedeného příslušenství</t>
  </si>
  <si>
    <t>421875106</t>
  </si>
  <si>
    <t>Z/4</t>
  </si>
  <si>
    <t>Vchodové dveře z Al. profilů dvoukřídlé 900 x 2150 mm vč. uvedeného příslušenství</t>
  </si>
  <si>
    <t>-597148418</t>
  </si>
  <si>
    <t>-1013109371</t>
  </si>
  <si>
    <t>784</t>
  </si>
  <si>
    <t>Dokončovací práce - malby a tapety</t>
  </si>
  <si>
    <t>784121001</t>
  </si>
  <si>
    <t>Oškrabání malby v mísnostech v do 3,80 m</t>
  </si>
  <si>
    <t>-1257586025</t>
  </si>
  <si>
    <t>Oškrabání malby v místnostech výšky do 3,80 m</t>
  </si>
  <si>
    <t>https://podminky.urs.cz/item/CS_URS_2022_02/784121001</t>
  </si>
  <si>
    <t>784181111</t>
  </si>
  <si>
    <t>Základní silikátová jednonásobná bezbarvá penetrace podkladu v místnostech v do 3,80 m</t>
  </si>
  <si>
    <t>1363983656</t>
  </si>
  <si>
    <t>Penetrace podkladu jednonásobná základní silikátová bezbarvá v místnostech výšky do 3,80 m</t>
  </si>
  <si>
    <t>https://podminky.urs.cz/item/CS_URS_2022_02/784181111</t>
  </si>
  <si>
    <t>784221101</t>
  </si>
  <si>
    <t>Dvojnásobné bílé malby ze směsí za sucha dobře otěruvzdorných v místnostech do 3,80 m</t>
  </si>
  <si>
    <t>1285316448</t>
  </si>
  <si>
    <t>Malby z malířských směsí otěruvzdorných za sucha dvojnásobné, bílé za sucha otěruvzdorné dobře v místnostech výšky do 3,80 m</t>
  </si>
  <si>
    <t>https://podminky.urs.cz/item/CS_URS_2022_02/784221101</t>
  </si>
  <si>
    <t>D.1.4d - Silnoproudá elektroinstalace</t>
  </si>
  <si>
    <t>Úroveň 3:</t>
  </si>
  <si>
    <t>01 - LPS - Uzemnění, hromosvod</t>
  </si>
  <si>
    <t>UzM - Uzemňovací materiál</t>
  </si>
  <si>
    <t>JvS - Jímací vedení a svody</t>
  </si>
  <si>
    <t>OST - Ostatní</t>
  </si>
  <si>
    <t>UzM</t>
  </si>
  <si>
    <t>Uzemňovací materiál</t>
  </si>
  <si>
    <t>R-UZ-01</t>
  </si>
  <si>
    <t>Podpěra uzemňocavího vývodu</t>
  </si>
  <si>
    <t>R-UZ-02</t>
  </si>
  <si>
    <t>drát nerez V4A ø10mm</t>
  </si>
  <si>
    <t>R-UZ-03</t>
  </si>
  <si>
    <t>pásek nerez V4A 30/3,5</t>
  </si>
  <si>
    <t>R-UZ-04</t>
  </si>
  <si>
    <t>svorka páska-páska FeZn</t>
  </si>
  <si>
    <t>R-UZ-05</t>
  </si>
  <si>
    <t>svorka páska-drát nerez V4A</t>
  </si>
  <si>
    <t>R-UZ-06</t>
  </si>
  <si>
    <t>Zkušební svorka</t>
  </si>
  <si>
    <t>R-UZ-07</t>
  </si>
  <si>
    <t>Štítek pro označení svodu</t>
  </si>
  <si>
    <t>JvS</t>
  </si>
  <si>
    <t>Jímací vedení a svody</t>
  </si>
  <si>
    <t>R-JvS-01</t>
  </si>
  <si>
    <t>Drát AlMgSi Ø8mm</t>
  </si>
  <si>
    <t>R-JvS-02</t>
  </si>
  <si>
    <t>Jímací tyč Al 1,5m/ø16mm</t>
  </si>
  <si>
    <t>R-JvS-03</t>
  </si>
  <si>
    <t>Jímací tyč Al 2,5m/ø16mm</t>
  </si>
  <si>
    <t>R-JvS-04</t>
  </si>
  <si>
    <t>Svorka k jímací tyči ø16mm Al</t>
  </si>
  <si>
    <t>R-JvS-05</t>
  </si>
  <si>
    <t>Betonová podpěra FB vedení na ploché střechy</t>
  </si>
  <si>
    <t>R-JvS-06</t>
  </si>
  <si>
    <t>Svorka MV Al</t>
  </si>
  <si>
    <t>R-JvS-07</t>
  </si>
  <si>
    <t>Svorka okapová Al</t>
  </si>
  <si>
    <t>R-JvS-08</t>
  </si>
  <si>
    <t>Svorka na falc (zvolit dle typu falcu)</t>
  </si>
  <si>
    <t>R-JvS-09</t>
  </si>
  <si>
    <t>Držák jímací tyče 16mm na stěnu (komín)</t>
  </si>
  <si>
    <t>R-JvS-10</t>
  </si>
  <si>
    <t>Držák jímací tyče na hřeben Ø16 (upřesnit dle typu hřebenu)</t>
  </si>
  <si>
    <t>R-JvS-11</t>
  </si>
  <si>
    <t>Podpěra vedení výška 36mm</t>
  </si>
  <si>
    <t>R-JvS-12</t>
  </si>
  <si>
    <t>Hmoždinka do pěnového polystyrenu  L 85mm  PA</t>
  </si>
  <si>
    <t>Hmoždinka do pěnového polystyrenu L 85mm PA</t>
  </si>
  <si>
    <t>R-JvS-13</t>
  </si>
  <si>
    <t>Podpěra vedení na komín</t>
  </si>
  <si>
    <t>R-JvS-14</t>
  </si>
  <si>
    <t>Podpěra vedení na hřebenáč (typ dle krytiny)</t>
  </si>
  <si>
    <t>R-JvS-15</t>
  </si>
  <si>
    <t>Podpěra vedení do šikmých střech (dle typu kritiny)</t>
  </si>
  <si>
    <t>R-JvS-16</t>
  </si>
  <si>
    <t>Podpěra vedení na okapové roury</t>
  </si>
  <si>
    <t>OST</t>
  </si>
  <si>
    <t>Ostatní</t>
  </si>
  <si>
    <t>R-OST-01</t>
  </si>
  <si>
    <t>Ruční výkop rýhy 35/70cm, hornina 4</t>
  </si>
  <si>
    <t>262144</t>
  </si>
  <si>
    <t>R-OST-02</t>
  </si>
  <si>
    <t>Ruční zához  rýhy 35/70cm, hornina 4</t>
  </si>
  <si>
    <t>Ruční zához rýhy 35/70cm, hornina 4</t>
  </si>
  <si>
    <t>R-OST-03</t>
  </si>
  <si>
    <t>Řezání spáry v asfaltu nebo betonu, tl. 8-10 cm</t>
  </si>
  <si>
    <t>R-OST-04</t>
  </si>
  <si>
    <t>Ruční pokládka živičných či betonových ploch, včetně přípravy podloží</t>
  </si>
  <si>
    <t>R-OST-05</t>
  </si>
  <si>
    <t>Rozebrání dlažby</t>
  </si>
  <si>
    <t>R-OST-06</t>
  </si>
  <si>
    <t>Zpětné uložení dlažby, včetně udusání a přípravy podkladu</t>
  </si>
  <si>
    <t>R-OST-07</t>
  </si>
  <si>
    <t>Demontáže stávajících částí hromosvodu</t>
  </si>
  <si>
    <t>R-OST-08</t>
  </si>
  <si>
    <t>Provedení antikorózního ošetření stáv. zemního vývodu</t>
  </si>
  <si>
    <t>R-OST-09</t>
  </si>
  <si>
    <t>Koordinace a spolupráce s jinými profesemi</t>
  </si>
  <si>
    <t>R-OST-10</t>
  </si>
  <si>
    <t>Provedení elektrorevize, vyprac. reviz. zprávy</t>
  </si>
  <si>
    <t>R-OST-11</t>
  </si>
  <si>
    <t>HZS</t>
  </si>
  <si>
    <t>R-OST-14</t>
  </si>
  <si>
    <t>Mimostaveništní doprava 1,5%</t>
  </si>
  <si>
    <t>-534222885</t>
  </si>
  <si>
    <t>R-OST-15</t>
  </si>
  <si>
    <t>Přesun dodávek 1%</t>
  </si>
  <si>
    <t>-1729297083</t>
  </si>
  <si>
    <t>R-OST-16</t>
  </si>
  <si>
    <t>GZS  1%</t>
  </si>
  <si>
    <t>1201533727</t>
  </si>
  <si>
    <t>GZS 1%</t>
  </si>
  <si>
    <t>02 - SP - Silnoproudé instalace</t>
  </si>
  <si>
    <t>IM - Instalační materiál</t>
  </si>
  <si>
    <t>PEL - Pomocné práce při elektromontážích</t>
  </si>
  <si>
    <t>IM</t>
  </si>
  <si>
    <t>Instalační materiál</t>
  </si>
  <si>
    <t>R-IM-01</t>
  </si>
  <si>
    <t>Čidlo PIR nástěnné pro spínání LED</t>
  </si>
  <si>
    <t>R-IM-02</t>
  </si>
  <si>
    <t>Stropní detektor pohybu PIR 360° pro spínání LED</t>
  </si>
  <si>
    <t>R-IM-03</t>
  </si>
  <si>
    <t>Svítidlo A(A1) - Beghelli-Elplast A44-10160CM Lunako LED (24.0 W)</t>
  </si>
  <si>
    <t>R-IM-04</t>
  </si>
  <si>
    <t>Svítidlo nouzové noA1 - Beghelli SpA - Emergency Lighting 19328 L.LARG DWCL  AT OPT 24W SA LTO</t>
  </si>
  <si>
    <t>Svítidlo nouzové noA1 - Beghelli SpA - Emergency Lighting 19328 L.LARG DWCL AT OPT 24W SA LTO</t>
  </si>
  <si>
    <t>R-IM-05</t>
  </si>
  <si>
    <t>Svítidlo nouzové noA2 - Beghelli SpA 19328 L.LARG DWCL  AT OPT 24W SA LTO SYM</t>
  </si>
  <si>
    <t>Svítidlo nouzové noA2 - Beghelli SpA 19328 L.LARG DWCL AT OPT 24W SA LTO SYM</t>
  </si>
  <si>
    <t>R-IM-06</t>
  </si>
  <si>
    <t>Svítidlo nouzové N1 - Beghelli FORMULA65 19200N + 19044 Signalizační tabulky</t>
  </si>
  <si>
    <t>R-IM-07</t>
  </si>
  <si>
    <t>Svítidlo nouzové N2 - Beghelli FORMULA65 19202N</t>
  </si>
  <si>
    <t>R-IM-08</t>
  </si>
  <si>
    <t>Fixační páska AL/50</t>
  </si>
  <si>
    <t>PEL</t>
  </si>
  <si>
    <t>Pomocné práce při elektromontážích</t>
  </si>
  <si>
    <t>R-PEL-01</t>
  </si>
  <si>
    <t>CYKY-J 5x1,5</t>
  </si>
  <si>
    <t>R-PEL-02</t>
  </si>
  <si>
    <t>Vysekání drážky v cihl. zdi do hl. 30 mm, š. do 30 mm</t>
  </si>
  <si>
    <t>R-PEL-03</t>
  </si>
  <si>
    <t>Vyplnění a omítnutí drážky hl. 30 mm, š. do 30 mm</t>
  </si>
  <si>
    <t>R-PEL-04</t>
  </si>
  <si>
    <t>Vnitrostaveništní doprava suti a vybouraných hmot pro budovy v do 18 m ručně</t>
  </si>
  <si>
    <t>R-PEL-05</t>
  </si>
  <si>
    <t>Odvoz suti na skládku a vybouraných hmot nebo meziskládku do 1 km se složením</t>
  </si>
  <si>
    <t>R-PEL-06</t>
  </si>
  <si>
    <t>R-PEL-07</t>
  </si>
  <si>
    <t>Poplatek za uložení stavebního směsného odpadu na skládce (skládkovné)</t>
  </si>
  <si>
    <t>Demontáž a zpětná montáž svítidla</t>
  </si>
  <si>
    <t>Demontáž a zpětná tlačítek zvonku</t>
  </si>
  <si>
    <t>Výměna rozpojovací pojistkové skříně (provede ČEZ Distribuce a.s. na základě žádosti)- 30hod</t>
  </si>
  <si>
    <t>Úprava stávajících silnoproudých instalací (prodloužení kabeláže apod.)</t>
  </si>
  <si>
    <t>Přidružený materiál k úpravám stáv. elektroinstalací 5%</t>
  </si>
  <si>
    <t>Provedení vých. elektrorevize, vyprac. reviz. zprávy</t>
  </si>
  <si>
    <t>VRN/OS - Vedlejší rozpočtové a ostatní náklady</t>
  </si>
  <si>
    <t>VRN - Vedlejší rozpočtové náklady</t>
  </si>
  <si>
    <t>VRN9 - Ostatní náklady</t>
  </si>
  <si>
    <t>VRN</t>
  </si>
  <si>
    <t>Vedlejší rozpočtové náklady</t>
  </si>
  <si>
    <t>030001001</t>
  </si>
  <si>
    <t>Náklady na zřízení zařízení staveniště v souladu s dokumentací ZOV</t>
  </si>
  <si>
    <t>Kč</t>
  </si>
  <si>
    <t>534581569</t>
  </si>
  <si>
    <t>Náklady na dokumentaci ZS, na přípravu území pro ZS včetně odstranění materiálu a konstrukcí v prostoru staveniště, na vybudování odběrných míst, na zřízení přípojek médií, na vlastní vybudování objektů ZS, provizornich komunikací, oplocení a osvětlení pěších/dopravních koridorů apod.</t>
  </si>
  <si>
    <t>030001002</t>
  </si>
  <si>
    <t>Náklady na provoz a údržbu zařízení staveniště</t>
  </si>
  <si>
    <t>-26092757</t>
  </si>
  <si>
    <t>Náklady na vybavení/pronájem objektů ZS, náklady na energie, úklid, údržbu a opravy objektů ZS, čištění pojezdových a manipulačních ploch, zabezpečení staveniště apod.</t>
  </si>
  <si>
    <t>039001003</t>
  </si>
  <si>
    <t>Náklady na zrušení zařízení staveniště</t>
  </si>
  <si>
    <t>-327053844</t>
  </si>
  <si>
    <t>Náklady na demontáž/odstranění objektů ZS a jejich odvozu a náklady na uvedení pozemku do původního stavu včetně nákladů s tím spojených.</t>
  </si>
  <si>
    <t>041703002</t>
  </si>
  <si>
    <t>Náklady na zajištění kolektivní bezpečnosti osob</t>
  </si>
  <si>
    <t>-1739567476</t>
  </si>
  <si>
    <t>Náklady na zbudování, údržbu a zrušení prostředků a konstrukcí na zajištění kolektivní bezpečnosti osob.</t>
  </si>
  <si>
    <t>Poznámka k položce:_x000D_
Jedná se zejména o náklady na zajištění:_x000D_
- osazeníí výstaražných a informačních tabulí/tabulek_x000D_
- zabezpečení okrajů konstrukcí proti pádu osob_x000D_
- zabepečení  komunikací pro pohyb osob po staveništi_x000D_
- zabezpečení přechodů přes výkopy _x000D_
- a další prvky kolektivní ochrany osob.</t>
  </si>
  <si>
    <t>045203001</t>
  </si>
  <si>
    <t>Kompletační činnost</t>
  </si>
  <si>
    <t>278344839</t>
  </si>
  <si>
    <t>Náklad zhotovitele na řízení a koordinaci subdodavatelů.</t>
  </si>
  <si>
    <t>Poznámka k položce:_x000D_</t>
  </si>
  <si>
    <t>049103002R</t>
  </si>
  <si>
    <t>Náklady vzniklé v souvislosti s realizací stavby</t>
  </si>
  <si>
    <t>1024</t>
  </si>
  <si>
    <t>766574699</t>
  </si>
  <si>
    <t>Náklady vzniklé v průběhu stavebních prací vyplývající z povahy díla, a požadavků v SOD a VOP</t>
  </si>
  <si>
    <t>Poznámka k položce:_x000D_
Jedná se zejména o náklady na zajištění:_x000D_
- čištění veřejných komunikací znečištěných v souvislosti s realizací stavby,_x000D_
- zimní údržby komunikací přístupných veřejnosti v obvodu staveniště,_x000D_
- ochrany díla, apod.</t>
  </si>
  <si>
    <t>071002000</t>
  </si>
  <si>
    <t>Provoz investora, třetích osob</t>
  </si>
  <si>
    <t>kč</t>
  </si>
  <si>
    <t>-249004233</t>
  </si>
  <si>
    <t>Hlavní tituly průvodních činností a nákladů provozní vlivy provoz investora, třetích osob</t>
  </si>
  <si>
    <t>R-VRN-01</t>
  </si>
  <si>
    <t>Biologický dozor po dobu výstavby + závěrečná zpráva biologického dozoru</t>
  </si>
  <si>
    <t>-895289152</t>
  </si>
  <si>
    <t>R-VRN-01.1</t>
  </si>
  <si>
    <t>Stálá pamětní deska, rozměry 600x400mm - 1ks</t>
  </si>
  <si>
    <t>796151627</t>
  </si>
  <si>
    <t>R-VRN-02</t>
  </si>
  <si>
    <t>1817925610</t>
  </si>
  <si>
    <t>VRN-03</t>
  </si>
  <si>
    <t>Vzorky barev 3x3 od každého odstínu, Barevný vzorek bude natažen na plotnu izolantu o rozměru min. 500 x 500 mm</t>
  </si>
  <si>
    <t>-1791572823</t>
  </si>
  <si>
    <t>VRN-04</t>
  </si>
  <si>
    <t>Výstražné označení stavby informační tabule</t>
  </si>
  <si>
    <t>-2012974776</t>
  </si>
  <si>
    <t>VRN-05</t>
  </si>
  <si>
    <t>Výtažné zkoušky zateplovacího systému</t>
  </si>
  <si>
    <t>-21350958</t>
  </si>
  <si>
    <t>VRN-06</t>
  </si>
  <si>
    <t>Informační plachta o minimální velikosti 2500x1500 mm</t>
  </si>
  <si>
    <t>-374723211</t>
  </si>
  <si>
    <t>VRN-07</t>
  </si>
  <si>
    <t>Štítek o minimální velikosti 200x150 mm (štítek musí být proveden z ekologicky šetrného materiálu, např. kov, sklo nebo leštěný kámen)</t>
  </si>
  <si>
    <t>-1898563057</t>
  </si>
  <si>
    <t>VRN9</t>
  </si>
  <si>
    <t>Ostatní náklady</t>
  </si>
  <si>
    <t>013254001</t>
  </si>
  <si>
    <t>Náklady na vyhotovení dokumentace skutečného provedení stavby</t>
  </si>
  <si>
    <t>-542138848</t>
  </si>
  <si>
    <t>Náklad na projektové práce pro zhotovení dokumentace skutečného provedení stavby (výkresová a textová část)</t>
  </si>
  <si>
    <t>Poznámka k položce:_x000D_
Poznámka k položce:, Jedná se zejména o náklady na zajištění dokumentace skutečného provedení díla v rozsahu dle platné vyhlášky na dokumentaci staveb v počtu 4 x papírově a 1 x elektronicky ve formátu DWG a PDF.</t>
  </si>
  <si>
    <t>R-ON-01</t>
  </si>
  <si>
    <t>Úklid po dokončení stavby -  umytí oken, dvěří, podlah finální úklid</t>
  </si>
  <si>
    <t>-481777933</t>
  </si>
  <si>
    <t>Úklid po dokončení stavby - umytí oken, dvěří, podlah finální úklid</t>
  </si>
  <si>
    <t>051002000</t>
  </si>
  <si>
    <t>Pojistné</t>
  </si>
  <si>
    <t>-161278523</t>
  </si>
  <si>
    <t>056002000</t>
  </si>
  <si>
    <t>Bankovní záruka</t>
  </si>
  <si>
    <t>-778141045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</si>
  <si>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</si>
  <si>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</si>
  <si>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</si>
  <si>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</si>
  <si>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</si>
  <si>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</si>
  <si>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</si>
  <si>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</si>
  <si>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</si>
  <si>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</si>
  <si>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</si>
  <si>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</si>
  <si>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</si>
  <si>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</si>
  <si>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</si>
  <si>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</si>
  <si>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</si>
  <si>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</si>
  <si>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</si>
  <si>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</si>
  <si>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</si>
  <si>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</si>
  <si>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</si>
  <si>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</si>
  <si>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</si>
  <si>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</si>
  <si>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</si>
  <si>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</si>
  <si>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</si>
  <si>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</si>
  <si>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</si>
  <si>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</si>
  <si>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</si>
  <si>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</si>
  <si>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</si>
  <si>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</si>
  <si>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</si>
  <si>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</si>
  <si>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</si>
  <si>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</si>
  <si>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</si>
  <si>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</si>
  <si>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</si>
  <si>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</si>
  <si>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</si>
  <si>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</si>
  <si>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</si>
  <si>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</si>
  <si>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</si>
  <si>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</si>
  <si>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</si>
  <si>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</si>
  <si>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</si>
  <si>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</si>
  <si>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</si>
  <si>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</si>
  <si>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</si>
  <si>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</si>
  <si>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</si>
  <si>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</si>
  <si>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</si>
  <si>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</si>
  <si>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</si>
  <si>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</si>
  <si>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</si>
  <si>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</si>
  <si>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</si>
  <si>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</si>
  <si>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</si>
  <si>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</si>
  <si>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</si>
  <si>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</si>
  <si>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</si>
  <si>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</si>
  <si>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</si>
  <si>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</si>
  <si>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</si>
  <si>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</si>
  <si>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</si>
  <si>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</si>
  <si>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</si>
  <si>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</si>
  <si>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</si>
  <si>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</si>
  <si>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</si>
  <si>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</si>
  <si>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</si>
  <si>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</si>
  <si>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</si>
  <si>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</si>
  <si>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</si>
  <si>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</si>
  <si>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</si>
  <si>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</si>
  <si>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</si>
  <si>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</si>
  <si>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</si>
  <si>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</si>
  <si>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</si>
  <si>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</si>
  <si>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</si>
  <si>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</si>
  <si>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</si>
  <si>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</si>
  <si>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</si>
  <si>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</si>
  <si>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</si>
  <si>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</si>
  <si>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</si>
  <si>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</si>
  <si>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</si>
  <si>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</si>
  <si>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</si>
  <si>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</si>
  <si>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</si>
  <si>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</si>
  <si>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</si>
  <si>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</si>
  <si>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</si>
  <si>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</si>
  <si>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</si>
  <si>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</si>
  <si>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</si>
  <si>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</si>
  <si>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</si>
  <si>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</si>
  <si>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</si>
  <si>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</si>
  <si>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</si>
  <si>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</si>
  <si>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</si>
  <si>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</si>
  <si>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</si>
  <si>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</si>
  <si>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</si>
  <si>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</si>
  <si>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</si>
  <si>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</si>
  <si>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</si>
  <si>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</si>
  <si>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</si>
  <si>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</si>
  <si>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</si>
  <si>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</si>
  <si>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</si>
  <si>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</si>
  <si>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</si>
  <si>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</si>
  <si>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</si>
  <si>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</si>
  <si>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</si>
  <si>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</si>
  <si>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</si>
  <si>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</si>
  <si>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</si>
  <si>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</si>
  <si>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</si>
  <si>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</si>
  <si>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</si>
  <si>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</si>
  <si>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</si>
  <si>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</si>
  <si>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</si>
  <si>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</si>
  <si>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</si>
  <si>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</si>
  <si>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</si>
  <si>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</si>
  <si>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</si>
  <si>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</si>
  <si>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</si>
  <si>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</si>
  <si>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</si>
  <si>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</si>
  <si>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</si>
  <si>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</si>
  <si>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</si>
  <si>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</si>
  <si>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</si>
  <si>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</si>
  <si>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</si>
  <si>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</si>
  <si>
    <t>POZEMSTAV Prostějov, a.s., Pod Kosířem 73, 796 01 Prostějov</t>
  </si>
  <si>
    <t>25527380</t>
  </si>
  <si>
    <t>CZ25527380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</si>
</sst>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3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8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22" fillId="4" borderId="9" xfId="0" applyFont="1" applyFill="1" applyBorder="1" applyAlignment="1">
      <alignment horizontal="center" vertical="center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5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5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5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6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166" fontId="1" fillId="0" borderId="21" xfId="0" applyNumberFormat="1" applyFont="1" applyBorder="1" applyAlignment="1">
      <alignment vertical="center"/>
    </xf>
    <xf numFmtId="4" fontId="1" fillId="0" borderId="22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22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 wrapText="1"/>
    </xf>
    <xf numFmtId="4" fontId="24" fillId="0" borderId="0" xfId="0" applyNumberFormat="1" applyFont="1"/>
    <xf numFmtId="166" fontId="33" fillId="0" borderId="13" xfId="0" applyNumberFormat="1" applyFont="1" applyBorder="1"/>
    <xf numFmtId="166" fontId="33" fillId="0" borderId="14" xfId="0" applyNumberFormat="1" applyFont="1" applyBorder="1"/>
    <xf numFmtId="4" fontId="34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2" fillId="0" borderId="23" xfId="0" applyFont="1" applyBorder="1" applyAlignment="1">
      <alignment horizontal="center" vertical="center"/>
    </xf>
    <xf numFmtId="49" fontId="22" fillId="0" borderId="23" xfId="0" applyNumberFormat="1" applyFont="1" applyBorder="1" applyAlignment="1">
      <alignment horizontal="left" vertical="center" wrapText="1"/>
    </xf>
    <xf numFmtId="0" fontId="22" fillId="0" borderId="23" xfId="0" applyFont="1" applyBorder="1" applyAlignment="1">
      <alignment horizontal="left" vertical="center" wrapText="1"/>
    </xf>
    <xf numFmtId="0" fontId="22" fillId="0" borderId="23" xfId="0" applyFont="1" applyBorder="1" applyAlignment="1">
      <alignment horizontal="center" vertical="center" wrapText="1"/>
    </xf>
    <xf numFmtId="167" fontId="22" fillId="0" borderId="23" xfId="0" applyNumberFormat="1" applyFont="1" applyBorder="1" applyAlignment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6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37" fillId="0" borderId="0" xfId="0" applyFont="1" applyAlignment="1">
      <alignment horizontal="left" vertical="center"/>
    </xf>
    <xf numFmtId="0" fontId="38" fillId="0" borderId="0" xfId="1" applyFont="1" applyAlignment="1" applyProtection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39" fillId="0" borderId="23" xfId="0" applyFont="1" applyBorder="1" applyAlignment="1">
      <alignment horizontal="center" vertical="center"/>
    </xf>
    <xf numFmtId="49" fontId="39" fillId="0" borderId="23" xfId="0" applyNumberFormat="1" applyFont="1" applyBorder="1" applyAlignment="1">
      <alignment horizontal="left" vertical="center" wrapText="1"/>
    </xf>
    <xf numFmtId="0" fontId="39" fillId="0" borderId="23" xfId="0" applyFont="1" applyBorder="1" applyAlignment="1">
      <alignment horizontal="left" vertical="center" wrapText="1"/>
    </xf>
    <xf numFmtId="0" fontId="39" fillId="0" borderId="23" xfId="0" applyFont="1" applyBorder="1" applyAlignment="1">
      <alignment horizontal="center" vertical="center" wrapText="1"/>
    </xf>
    <xf numFmtId="167" fontId="39" fillId="0" borderId="23" xfId="0" applyNumberFormat="1" applyFont="1" applyBorder="1" applyAlignment="1">
      <alignment vertical="center"/>
    </xf>
    <xf numFmtId="4" fontId="39" fillId="2" borderId="23" xfId="0" applyNumberFormat="1" applyFont="1" applyFill="1" applyBorder="1" applyAlignment="1" applyProtection="1">
      <alignment vertical="center"/>
      <protection locked="0"/>
    </xf>
    <xf numFmtId="4" fontId="39" fillId="0" borderId="23" xfId="0" applyNumberFormat="1" applyFont="1" applyBorder="1" applyAlignment="1">
      <alignment vertical="center"/>
    </xf>
    <xf numFmtId="0" fontId="40" fillId="0" borderId="4" xfId="0" applyFont="1" applyBorder="1" applyAlignment="1">
      <alignment vertical="center"/>
    </xf>
    <xf numFmtId="0" fontId="39" fillId="2" borderId="15" xfId="0" applyFont="1" applyFill="1" applyBorder="1" applyAlignment="1" applyProtection="1">
      <alignment horizontal="left" vertical="center"/>
      <protection locked="0"/>
    </xf>
    <xf numFmtId="0" fontId="39" fillId="0" borderId="0" xfId="0" applyFont="1" applyAlignment="1">
      <alignment horizontal="center" vertical="center"/>
    </xf>
    <xf numFmtId="0" fontId="41" fillId="0" borderId="0" xfId="0" applyFont="1" applyAlignment="1">
      <alignment vertical="center" wrapText="1"/>
    </xf>
    <xf numFmtId="0" fontId="12" fillId="0" borderId="4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5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0" fillId="0" borderId="0" xfId="0" applyAlignment="1">
      <alignment vertical="top"/>
    </xf>
    <xf numFmtId="0" fontId="42" fillId="0" borderId="24" xfId="0" applyFont="1" applyBorder="1" applyAlignment="1">
      <alignment vertical="center" wrapText="1"/>
    </xf>
    <xf numFmtId="0" fontId="42" fillId="0" borderId="25" xfId="0" applyFont="1" applyBorder="1" applyAlignment="1">
      <alignment vertical="center" wrapText="1"/>
    </xf>
    <xf numFmtId="0" fontId="42" fillId="0" borderId="26" xfId="0" applyFont="1" applyBorder="1" applyAlignment="1">
      <alignment vertical="center" wrapText="1"/>
    </xf>
    <xf numFmtId="0" fontId="42" fillId="0" borderId="27" xfId="0" applyFont="1" applyBorder="1" applyAlignment="1">
      <alignment horizontal="center" vertical="center" wrapText="1"/>
    </xf>
    <xf numFmtId="0" fontId="42" fillId="0" borderId="28" xfId="0" applyFont="1" applyBorder="1" applyAlignment="1">
      <alignment horizontal="center" vertical="center" wrapText="1"/>
    </xf>
    <xf numFmtId="0" fontId="42" fillId="0" borderId="27" xfId="0" applyFont="1" applyBorder="1" applyAlignment="1">
      <alignment vertical="center" wrapText="1"/>
    </xf>
    <xf numFmtId="0" fontId="42" fillId="0" borderId="28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6" fillId="0" borderId="27" xfId="0" applyFont="1" applyBorder="1" applyAlignment="1">
      <alignment vertical="center" wrapText="1"/>
    </xf>
    <xf numFmtId="0" fontId="45" fillId="0" borderId="1" xfId="0" applyFont="1" applyBorder="1" applyAlignment="1">
      <alignment vertical="center" wrapText="1"/>
    </xf>
    <xf numFmtId="0" fontId="45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vertical="center"/>
    </xf>
    <xf numFmtId="49" fontId="45" fillId="0" borderId="1" xfId="0" applyNumberFormat="1" applyFont="1" applyBorder="1" applyAlignment="1">
      <alignment vertical="center" wrapText="1"/>
    </xf>
    <xf numFmtId="0" fontId="42" fillId="0" borderId="30" xfId="0" applyFont="1" applyBorder="1" applyAlignment="1">
      <alignment vertical="center" wrapText="1"/>
    </xf>
    <xf numFmtId="0" fontId="47" fillId="0" borderId="29" xfId="0" applyFont="1" applyBorder="1" applyAlignment="1">
      <alignment vertical="center" wrapText="1"/>
    </xf>
    <xf numFmtId="0" fontId="42" fillId="0" borderId="31" xfId="0" applyFont="1" applyBorder="1" applyAlignment="1">
      <alignment vertical="center" wrapText="1"/>
    </xf>
    <xf numFmtId="0" fontId="42" fillId="0" borderId="1" xfId="0" applyFont="1" applyBorder="1" applyAlignment="1">
      <alignment vertical="top"/>
    </xf>
    <xf numFmtId="0" fontId="42" fillId="0" borderId="0" xfId="0" applyFont="1" applyAlignment="1">
      <alignment vertical="top"/>
    </xf>
    <xf numFmtId="0" fontId="42" fillId="0" borderId="24" xfId="0" applyFont="1" applyBorder="1" applyAlignment="1">
      <alignment horizontal="left" vertical="center"/>
    </xf>
    <xf numFmtId="0" fontId="42" fillId="0" borderId="25" xfId="0" applyFont="1" applyBorder="1" applyAlignment="1">
      <alignment horizontal="left" vertical="center"/>
    </xf>
    <xf numFmtId="0" fontId="42" fillId="0" borderId="26" xfId="0" applyFont="1" applyBorder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2" fillId="0" borderId="28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4" fillId="0" borderId="29" xfId="0" applyFont="1" applyBorder="1" applyAlignment="1">
      <alignment horizontal="center" vertical="center"/>
    </xf>
    <xf numFmtId="0" fontId="48" fillId="0" borderId="29" xfId="0" applyFont="1" applyBorder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46" fillId="0" borderId="27" xfId="0" applyFont="1" applyBorder="1" applyAlignment="1">
      <alignment horizontal="left" vertical="center"/>
    </xf>
    <xf numFmtId="0" fontId="42" fillId="0" borderId="30" xfId="0" applyFont="1" applyBorder="1" applyAlignment="1">
      <alignment horizontal="left" vertical="center"/>
    </xf>
    <xf numFmtId="0" fontId="47" fillId="0" borderId="29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left" vertical="center" wrapText="1"/>
    </xf>
    <xf numFmtId="0" fontId="42" fillId="0" borderId="25" xfId="0" applyFont="1" applyBorder="1" applyAlignment="1">
      <alignment horizontal="left" vertical="center" wrapText="1"/>
    </xf>
    <xf numFmtId="0" fontId="42" fillId="0" borderId="26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48" fillId="0" borderId="27" xfId="0" applyFont="1" applyBorder="1" applyAlignment="1">
      <alignment horizontal="left" vertical="center" wrapText="1"/>
    </xf>
    <xf numFmtId="0" fontId="48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/>
    </xf>
    <xf numFmtId="0" fontId="46" fillId="0" borderId="28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/>
    </xf>
    <xf numFmtId="0" fontId="46" fillId="0" borderId="30" xfId="0" applyFont="1" applyBorder="1" applyAlignment="1">
      <alignment horizontal="left" vertical="center" wrapText="1"/>
    </xf>
    <xf numFmtId="0" fontId="46" fillId="0" borderId="29" xfId="0" applyFont="1" applyBorder="1" applyAlignment="1">
      <alignment horizontal="left" vertical="center" wrapText="1"/>
    </xf>
    <xf numFmtId="0" fontId="46" fillId="0" borderId="3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top"/>
    </xf>
    <xf numFmtId="0" fontId="45" fillId="0" borderId="1" xfId="0" applyFont="1" applyBorder="1" applyAlignment="1">
      <alignment horizontal="center" vertical="top"/>
    </xf>
    <xf numFmtId="0" fontId="46" fillId="0" borderId="30" xfId="0" applyFont="1" applyBorder="1" applyAlignment="1">
      <alignment horizontal="left" vertical="center"/>
    </xf>
    <xf numFmtId="0" fontId="46" fillId="0" borderId="31" xfId="0" applyFont="1" applyBorder="1" applyAlignment="1">
      <alignment horizontal="left" vertical="center"/>
    </xf>
    <xf numFmtId="0" fontId="46" fillId="0" borderId="1" xfId="0" applyFont="1" applyBorder="1" applyAlignment="1">
      <alignment horizontal="center" vertical="center"/>
    </xf>
    <xf numFmtId="0" fontId="48" fillId="0" borderId="0" xfId="0" applyFont="1" applyAlignment="1">
      <alignment vertical="center"/>
    </xf>
    <xf numFmtId="0" fontId="44" fillId="0" borderId="1" xfId="0" applyFont="1" applyBorder="1" applyAlignment="1">
      <alignment vertical="center"/>
    </xf>
    <xf numFmtId="0" fontId="48" fillId="0" borderId="29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5" fillId="0" borderId="1" xfId="0" applyFont="1" applyBorder="1" applyAlignment="1">
      <alignment vertical="top"/>
    </xf>
    <xf numFmtId="49" fontId="45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4" fillId="0" borderId="29" xfId="0" applyFont="1" applyBorder="1" applyAlignment="1">
      <alignment horizontal="left"/>
    </xf>
    <xf numFmtId="0" fontId="48" fillId="0" borderId="29" xfId="0" applyFont="1" applyBorder="1"/>
    <xf numFmtId="0" fontId="42" fillId="0" borderId="27" xfId="0" applyFont="1" applyBorder="1" applyAlignment="1">
      <alignment vertical="top"/>
    </xf>
    <xf numFmtId="0" fontId="42" fillId="0" borderId="28" xfId="0" applyFont="1" applyBorder="1" applyAlignment="1">
      <alignment vertical="top"/>
    </xf>
    <xf numFmtId="0" fontId="42" fillId="0" borderId="30" xfId="0" applyFont="1" applyBorder="1" applyAlignment="1">
      <alignment vertical="top"/>
    </xf>
    <xf numFmtId="0" fontId="42" fillId="0" borderId="29" xfId="0" applyFont="1" applyBorder="1" applyAlignment="1">
      <alignment vertical="top"/>
    </xf>
    <xf numFmtId="0" fontId="42" fillId="0" borderId="31" xfId="0" applyFont="1" applyBorder="1" applyAlignment="1">
      <alignment vertical="top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left" vertical="center"/>
    </xf>
    <xf numFmtId="0" fontId="22" fillId="4" borderId="8" xfId="0" applyFont="1" applyFill="1" applyBorder="1" applyAlignment="1">
      <alignment horizontal="right" vertical="center"/>
    </xf>
    <xf numFmtId="0" fontId="22" fillId="4" borderId="8" xfId="0" applyFont="1" applyFill="1" applyBorder="1" applyAlignment="1">
      <alignment horizontal="center" vertical="center"/>
    </xf>
    <xf numFmtId="4" fontId="27" fillId="0" borderId="0" xfId="0" applyNumberFormat="1" applyFont="1" applyAlignment="1">
      <alignment horizontal="right" vertical="center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30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4" fillId="3" borderId="8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43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 wrapText="1"/>
    </xf>
    <xf numFmtId="0" fontId="44" fillId="0" borderId="29" xfId="0" applyFont="1" applyBorder="1" applyAlignment="1">
      <alignment horizontal="left"/>
    </xf>
    <xf numFmtId="0" fontId="45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top"/>
    </xf>
    <xf numFmtId="0" fontId="45" fillId="0" borderId="1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wrapText="1"/>
    </xf>
    <xf numFmtId="49" fontId="45" fillId="0" borderId="1" xfId="0" applyNumberFormat="1" applyFont="1" applyBorder="1" applyAlignment="1">
      <alignment horizontal="left"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podminky.urs.cz/item/CS_URS_2022_02/621221021" TargetMode="External"/><Relationship Id="rId21" Type="http://schemas.openxmlformats.org/officeDocument/2006/relationships/hyperlink" Target="https://podminky.urs.cz/item/CS_URS_2022_02/622211031" TargetMode="External"/><Relationship Id="rId34" Type="http://schemas.openxmlformats.org/officeDocument/2006/relationships/hyperlink" Target="https://podminky.urs.cz/item/CS_URS_2022_02/622511122" TargetMode="External"/><Relationship Id="rId42" Type="http://schemas.openxmlformats.org/officeDocument/2006/relationships/hyperlink" Target="https://podminky.urs.cz/item/CS_URS_2022_02/629999011" TargetMode="External"/><Relationship Id="rId47" Type="http://schemas.openxmlformats.org/officeDocument/2006/relationships/hyperlink" Target="https://podminky.urs.cz/item/CS_URS_2022_02/644941121" TargetMode="External"/><Relationship Id="rId50" Type="http://schemas.openxmlformats.org/officeDocument/2006/relationships/hyperlink" Target="https://podminky.urs.cz/item/CS_URS_2022_02/941211812" TargetMode="External"/><Relationship Id="rId55" Type="http://schemas.openxmlformats.org/officeDocument/2006/relationships/hyperlink" Target="https://podminky.urs.cz/item/CS_URS_2022_02/944711212" TargetMode="External"/><Relationship Id="rId63" Type="http://schemas.openxmlformats.org/officeDocument/2006/relationships/hyperlink" Target="https://podminky.urs.cz/item/CS_URS_2022_02/764002851" TargetMode="External"/><Relationship Id="rId68" Type="http://schemas.openxmlformats.org/officeDocument/2006/relationships/hyperlink" Target="https://podminky.urs.cz/item/CS_URS_2022_02/978015341" TargetMode="External"/><Relationship Id="rId76" Type="http://schemas.openxmlformats.org/officeDocument/2006/relationships/hyperlink" Target="https://podminky.urs.cz/item/CS_URS_2022_02/711142559" TargetMode="External"/><Relationship Id="rId84" Type="http://schemas.openxmlformats.org/officeDocument/2006/relationships/hyperlink" Target="https://podminky.urs.cz/item/CS_URS_2022_02/998713102" TargetMode="External"/><Relationship Id="rId89" Type="http://schemas.openxmlformats.org/officeDocument/2006/relationships/hyperlink" Target="https://podminky.urs.cz/item/CS_URS_2022_02/764111641" TargetMode="External"/><Relationship Id="rId97" Type="http://schemas.openxmlformats.org/officeDocument/2006/relationships/hyperlink" Target="https://podminky.urs.cz/item/CS_URS_2022_02/783301311" TargetMode="External"/><Relationship Id="rId7" Type="http://schemas.openxmlformats.org/officeDocument/2006/relationships/hyperlink" Target="https://podminky.urs.cz/item/CS_URS_2022_02/181111111" TargetMode="External"/><Relationship Id="rId71" Type="http://schemas.openxmlformats.org/officeDocument/2006/relationships/hyperlink" Target="https://podminky.urs.cz/item/CS_URS_2022_02/997013509" TargetMode="External"/><Relationship Id="rId92" Type="http://schemas.openxmlformats.org/officeDocument/2006/relationships/hyperlink" Target="https://podminky.urs.cz/item/CS_URS_2022_02/764311604" TargetMode="External"/><Relationship Id="rId2" Type="http://schemas.openxmlformats.org/officeDocument/2006/relationships/hyperlink" Target="https://podminky.urs.cz/item/CS_URS_2022_02/162351104" TargetMode="External"/><Relationship Id="rId16" Type="http://schemas.openxmlformats.org/officeDocument/2006/relationships/hyperlink" Target="https://podminky.urs.cz/item/CS_URS_2022_02/622131121" TargetMode="External"/><Relationship Id="rId29" Type="http://schemas.openxmlformats.org/officeDocument/2006/relationships/hyperlink" Target="https://podminky.urs.cz/item/CS_URS_2022_02/622251107" TargetMode="External"/><Relationship Id="rId11" Type="http://schemas.openxmlformats.org/officeDocument/2006/relationships/hyperlink" Target="https://podminky.urs.cz/item/CS_URS_2022_02/621131121" TargetMode="External"/><Relationship Id="rId24" Type="http://schemas.openxmlformats.org/officeDocument/2006/relationships/hyperlink" Target="https://podminky.urs.cz/item/CS_URS_2022_02/622221011" TargetMode="External"/><Relationship Id="rId32" Type="http://schemas.openxmlformats.org/officeDocument/2006/relationships/hyperlink" Target="https://podminky.urs.cz/item/CS_URS_2022_02/622331111" TargetMode="External"/><Relationship Id="rId37" Type="http://schemas.openxmlformats.org/officeDocument/2006/relationships/hyperlink" Target="https://podminky.urs.cz/item/CS_URS_2022_02/622521002" TargetMode="External"/><Relationship Id="rId40" Type="http://schemas.openxmlformats.org/officeDocument/2006/relationships/hyperlink" Target="https://podminky.urs.cz/item/CS_URS_2022_02/629991011" TargetMode="External"/><Relationship Id="rId45" Type="http://schemas.openxmlformats.org/officeDocument/2006/relationships/hyperlink" Target="https://podminky.urs.cz/item/CS_URS_2022_02/637311122" TargetMode="External"/><Relationship Id="rId53" Type="http://schemas.openxmlformats.org/officeDocument/2006/relationships/hyperlink" Target="https://podminky.urs.cz/item/CS_URS_2022_02/944511811" TargetMode="External"/><Relationship Id="rId58" Type="http://schemas.openxmlformats.org/officeDocument/2006/relationships/hyperlink" Target="https://podminky.urs.cz/item/CS_URS_2022_02/HZS1331" TargetMode="External"/><Relationship Id="rId66" Type="http://schemas.openxmlformats.org/officeDocument/2006/relationships/hyperlink" Target="https://podminky.urs.cz/item/CS_URS_2022_02/767810811" TargetMode="External"/><Relationship Id="rId74" Type="http://schemas.openxmlformats.org/officeDocument/2006/relationships/hyperlink" Target="https://podminky.urs.cz/item/CS_URS_2022_02/998011003" TargetMode="External"/><Relationship Id="rId79" Type="http://schemas.openxmlformats.org/officeDocument/2006/relationships/hyperlink" Target="https://podminky.urs.cz/item/CS_URS_2022_02/998711102" TargetMode="External"/><Relationship Id="rId87" Type="http://schemas.openxmlformats.org/officeDocument/2006/relationships/hyperlink" Target="https://podminky.urs.cz/item/CS_URS_2022_02/721242805" TargetMode="External"/><Relationship Id="rId102" Type="http://schemas.openxmlformats.org/officeDocument/2006/relationships/drawing" Target="../drawings/drawing2.xml"/><Relationship Id="rId5" Type="http://schemas.openxmlformats.org/officeDocument/2006/relationships/hyperlink" Target="https://podminky.urs.cz/item/CS_URS_2022_02/171201221" TargetMode="External"/><Relationship Id="rId61" Type="http://schemas.openxmlformats.org/officeDocument/2006/relationships/hyperlink" Target="https://podminky.urs.cz/item/CS_URS_2022_02/764001821" TargetMode="External"/><Relationship Id="rId82" Type="http://schemas.openxmlformats.org/officeDocument/2006/relationships/hyperlink" Target="https://podminky.urs.cz/item/CS_URS_2022_02/998712102" TargetMode="External"/><Relationship Id="rId90" Type="http://schemas.openxmlformats.org/officeDocument/2006/relationships/hyperlink" Target="https://podminky.urs.cz/item/CS_URS_2022_02/764214604" TargetMode="External"/><Relationship Id="rId95" Type="http://schemas.openxmlformats.org/officeDocument/2006/relationships/hyperlink" Target="https://podminky.urs.cz/item/CS_URS_2022_02/764518623" TargetMode="External"/><Relationship Id="rId19" Type="http://schemas.openxmlformats.org/officeDocument/2006/relationships/hyperlink" Target="https://podminky.urs.cz/item/CS_URS_2022_02/622135091" TargetMode="External"/><Relationship Id="rId14" Type="http://schemas.openxmlformats.org/officeDocument/2006/relationships/hyperlink" Target="https://podminky.urs.cz/item/CS_URS_2022_02/621325102" TargetMode="External"/><Relationship Id="rId22" Type="http://schemas.openxmlformats.org/officeDocument/2006/relationships/hyperlink" Target="https://podminky.urs.cz/item/CS_URS_2022_02/622221031" TargetMode="External"/><Relationship Id="rId27" Type="http://schemas.openxmlformats.org/officeDocument/2006/relationships/hyperlink" Target="https://podminky.urs.cz/item/CS_URS_2022_02/622222051" TargetMode="External"/><Relationship Id="rId30" Type="http://schemas.openxmlformats.org/officeDocument/2006/relationships/hyperlink" Target="https://podminky.urs.cz/item/CS_URS_2022_02/622252002" TargetMode="External"/><Relationship Id="rId35" Type="http://schemas.openxmlformats.org/officeDocument/2006/relationships/hyperlink" Target="https://podminky.urs.cz/item/CS_URS_2022_02/622151011" TargetMode="External"/><Relationship Id="rId43" Type="http://schemas.openxmlformats.org/officeDocument/2006/relationships/hyperlink" Target="https://podminky.urs.cz/item/CS_URS_2022_02/985131311" TargetMode="External"/><Relationship Id="rId48" Type="http://schemas.openxmlformats.org/officeDocument/2006/relationships/hyperlink" Target="https://podminky.urs.cz/item/CS_URS_2022_02/941211112" TargetMode="External"/><Relationship Id="rId56" Type="http://schemas.openxmlformats.org/officeDocument/2006/relationships/hyperlink" Target="https://podminky.urs.cz/item/CS_URS_2022_02/944711812" TargetMode="External"/><Relationship Id="rId64" Type="http://schemas.openxmlformats.org/officeDocument/2006/relationships/hyperlink" Target="https://podminky.urs.cz/item/CS_URS_2022_02/764004821" TargetMode="External"/><Relationship Id="rId69" Type="http://schemas.openxmlformats.org/officeDocument/2006/relationships/hyperlink" Target="https://podminky.urs.cz/item/CS_URS_2022_02/997013115" TargetMode="External"/><Relationship Id="rId77" Type="http://schemas.openxmlformats.org/officeDocument/2006/relationships/hyperlink" Target="https://podminky.urs.cz/item/CS_URS_2022_02/711161212" TargetMode="External"/><Relationship Id="rId100" Type="http://schemas.openxmlformats.org/officeDocument/2006/relationships/hyperlink" Target="https://podminky.urs.cz/item/CS_URS_2022_02/783314201" TargetMode="External"/><Relationship Id="rId8" Type="http://schemas.openxmlformats.org/officeDocument/2006/relationships/hyperlink" Target="https://podminky.urs.cz/item/CS_URS_2022_02/181152302" TargetMode="External"/><Relationship Id="rId51" Type="http://schemas.openxmlformats.org/officeDocument/2006/relationships/hyperlink" Target="https://podminky.urs.cz/item/CS_URS_2022_02/944511111" TargetMode="External"/><Relationship Id="rId72" Type="http://schemas.openxmlformats.org/officeDocument/2006/relationships/hyperlink" Target="https://podminky.urs.cz/item/CS_URS_2022_02/997221611" TargetMode="External"/><Relationship Id="rId80" Type="http://schemas.openxmlformats.org/officeDocument/2006/relationships/hyperlink" Target="https://podminky.urs.cz/item/CS_URS_2022_02/712311101" TargetMode="External"/><Relationship Id="rId85" Type="http://schemas.openxmlformats.org/officeDocument/2006/relationships/hyperlink" Target="https://podminky.urs.cz/item/CS_URS_2022_02/721171917" TargetMode="External"/><Relationship Id="rId93" Type="http://schemas.openxmlformats.org/officeDocument/2006/relationships/hyperlink" Target="https://podminky.urs.cz/item/CS_URS_2022_02/764511643" TargetMode="External"/><Relationship Id="rId98" Type="http://schemas.openxmlformats.org/officeDocument/2006/relationships/hyperlink" Target="https://podminky.urs.cz/item/CS_URS_2022_02/783306807" TargetMode="External"/><Relationship Id="rId3" Type="http://schemas.openxmlformats.org/officeDocument/2006/relationships/hyperlink" Target="https://podminky.urs.cz/item/CS_URS_2022_02/162751119" TargetMode="External"/><Relationship Id="rId12" Type="http://schemas.openxmlformats.org/officeDocument/2006/relationships/hyperlink" Target="https://podminky.urs.cz/item/CS_URS_2022_02/621135001" TargetMode="External"/><Relationship Id="rId17" Type="http://schemas.openxmlformats.org/officeDocument/2006/relationships/hyperlink" Target="https://podminky.urs.cz/item/CS_URS_2022_02/622131321" TargetMode="External"/><Relationship Id="rId25" Type="http://schemas.openxmlformats.org/officeDocument/2006/relationships/hyperlink" Target="https://podminky.urs.cz/item/CS_URS_2022_02/622212051" TargetMode="External"/><Relationship Id="rId33" Type="http://schemas.openxmlformats.org/officeDocument/2006/relationships/hyperlink" Target="https://podminky.urs.cz/item/CS_URS_2022_02/622151021" TargetMode="External"/><Relationship Id="rId38" Type="http://schemas.openxmlformats.org/officeDocument/2006/relationships/hyperlink" Target="https://podminky.urs.cz/item/CS_URS_2022_02/623121100" TargetMode="External"/><Relationship Id="rId46" Type="http://schemas.openxmlformats.org/officeDocument/2006/relationships/hyperlink" Target="https://podminky.urs.cz/item/CS_URS_2022_02/644941111" TargetMode="External"/><Relationship Id="rId59" Type="http://schemas.openxmlformats.org/officeDocument/2006/relationships/hyperlink" Target="https://podminky.urs.cz/item/CS_URS_2022_02/113107111" TargetMode="External"/><Relationship Id="rId67" Type="http://schemas.openxmlformats.org/officeDocument/2006/relationships/hyperlink" Target="https://podminky.urs.cz/item/CS_URS_2022_02/962031132" TargetMode="External"/><Relationship Id="rId20" Type="http://schemas.openxmlformats.org/officeDocument/2006/relationships/hyperlink" Target="https://podminky.urs.cz/item/CS_URS_2022_02/622142001" TargetMode="External"/><Relationship Id="rId41" Type="http://schemas.openxmlformats.org/officeDocument/2006/relationships/hyperlink" Target="https://podminky.urs.cz/item/CS_URS_2022_02/629995101" TargetMode="External"/><Relationship Id="rId54" Type="http://schemas.openxmlformats.org/officeDocument/2006/relationships/hyperlink" Target="https://podminky.urs.cz/item/CS_URS_2022_02/944711112" TargetMode="External"/><Relationship Id="rId62" Type="http://schemas.openxmlformats.org/officeDocument/2006/relationships/hyperlink" Target="https://podminky.urs.cz/item/CS_URS_2022_02/764002841" TargetMode="External"/><Relationship Id="rId70" Type="http://schemas.openxmlformats.org/officeDocument/2006/relationships/hyperlink" Target="https://podminky.urs.cz/item/CS_URS_2022_02/997013501" TargetMode="External"/><Relationship Id="rId75" Type="http://schemas.openxmlformats.org/officeDocument/2006/relationships/hyperlink" Target="https://podminky.urs.cz/item/CS_URS_2022_02/711112002" TargetMode="External"/><Relationship Id="rId83" Type="http://schemas.openxmlformats.org/officeDocument/2006/relationships/hyperlink" Target="https://podminky.urs.cz/item/CS_URS_2022_02/713131141" TargetMode="External"/><Relationship Id="rId88" Type="http://schemas.openxmlformats.org/officeDocument/2006/relationships/hyperlink" Target="https://podminky.urs.cz/item/CS_URS_2022_02/998721102" TargetMode="External"/><Relationship Id="rId91" Type="http://schemas.openxmlformats.org/officeDocument/2006/relationships/hyperlink" Target="https://podminky.urs.cz/item/CS_URS_2022_02/764216645" TargetMode="External"/><Relationship Id="rId96" Type="http://schemas.openxmlformats.org/officeDocument/2006/relationships/hyperlink" Target="https://podminky.urs.cz/item/CS_URS_2022_02/998764102" TargetMode="External"/><Relationship Id="rId1" Type="http://schemas.openxmlformats.org/officeDocument/2006/relationships/hyperlink" Target="https://podminky.urs.cz/item/CS_URS_2022_02/132151101" TargetMode="External"/><Relationship Id="rId6" Type="http://schemas.openxmlformats.org/officeDocument/2006/relationships/hyperlink" Target="https://podminky.urs.cz/item/CS_URS_2022_02/174151101" TargetMode="External"/><Relationship Id="rId15" Type="http://schemas.openxmlformats.org/officeDocument/2006/relationships/hyperlink" Target="https://podminky.urs.cz/item/CS_URS_2022_02/621531002" TargetMode="External"/><Relationship Id="rId23" Type="http://schemas.openxmlformats.org/officeDocument/2006/relationships/hyperlink" Target="https://podminky.urs.cz/item/CS_URS_2022_02/622231121" TargetMode="External"/><Relationship Id="rId28" Type="http://schemas.openxmlformats.org/officeDocument/2006/relationships/hyperlink" Target="https://podminky.urs.cz/item/CS_URS_2022_02/622251105" TargetMode="External"/><Relationship Id="rId36" Type="http://schemas.openxmlformats.org/officeDocument/2006/relationships/hyperlink" Target="https://podminky.urs.cz/item/CS_URS_2022_02/621151011" TargetMode="External"/><Relationship Id="rId49" Type="http://schemas.openxmlformats.org/officeDocument/2006/relationships/hyperlink" Target="https://podminky.urs.cz/item/CS_URS_2022_02/941211211" TargetMode="External"/><Relationship Id="rId57" Type="http://schemas.openxmlformats.org/officeDocument/2006/relationships/hyperlink" Target="https://podminky.urs.cz/item/CS_URS_2022_02/953941209" TargetMode="External"/><Relationship Id="rId10" Type="http://schemas.openxmlformats.org/officeDocument/2006/relationships/hyperlink" Target="https://podminky.urs.cz/item/CS_URS_2022_02/564231111" TargetMode="External"/><Relationship Id="rId31" Type="http://schemas.openxmlformats.org/officeDocument/2006/relationships/hyperlink" Target="https://podminky.urs.cz/item/CS_URS_2022_02/622325102" TargetMode="External"/><Relationship Id="rId44" Type="http://schemas.openxmlformats.org/officeDocument/2006/relationships/hyperlink" Target="https://podminky.urs.cz/item/CS_URS_2022_02/637211122" TargetMode="External"/><Relationship Id="rId52" Type="http://schemas.openxmlformats.org/officeDocument/2006/relationships/hyperlink" Target="https://podminky.urs.cz/item/CS_URS_2022_02/944511211" TargetMode="External"/><Relationship Id="rId60" Type="http://schemas.openxmlformats.org/officeDocument/2006/relationships/hyperlink" Target="https://podminky.urs.cz/item/CS_URS_2022_02/113106121" TargetMode="External"/><Relationship Id="rId65" Type="http://schemas.openxmlformats.org/officeDocument/2006/relationships/hyperlink" Target="https://podminky.urs.cz/item/CS_URS_2022_02/764004861" TargetMode="External"/><Relationship Id="rId73" Type="http://schemas.openxmlformats.org/officeDocument/2006/relationships/hyperlink" Target="https://podminky.urs.cz/item/CS_URS_2022_02/997013871" TargetMode="External"/><Relationship Id="rId78" Type="http://schemas.openxmlformats.org/officeDocument/2006/relationships/hyperlink" Target="https://podminky.urs.cz/item/CS_URS_2022_02/711161384" TargetMode="External"/><Relationship Id="rId81" Type="http://schemas.openxmlformats.org/officeDocument/2006/relationships/hyperlink" Target="https://podminky.urs.cz/item/CS_URS_2022_02/712341559" TargetMode="External"/><Relationship Id="rId86" Type="http://schemas.openxmlformats.org/officeDocument/2006/relationships/hyperlink" Target="https://podminky.urs.cz/item/CS_URS_2022_02/721242106" TargetMode="External"/><Relationship Id="rId94" Type="http://schemas.openxmlformats.org/officeDocument/2006/relationships/hyperlink" Target="https://podminky.urs.cz/item/CS_URS_2022_02/764513407" TargetMode="External"/><Relationship Id="rId99" Type="http://schemas.openxmlformats.org/officeDocument/2006/relationships/hyperlink" Target="https://podminky.urs.cz/item/CS_URS_2022_02/783306809" TargetMode="External"/><Relationship Id="rId101" Type="http://schemas.openxmlformats.org/officeDocument/2006/relationships/hyperlink" Target="https://podminky.urs.cz/item/CS_URS_2022_02/783317101" TargetMode="External"/><Relationship Id="rId4" Type="http://schemas.openxmlformats.org/officeDocument/2006/relationships/hyperlink" Target="https://podminky.urs.cz/item/CS_URS_2022_02/162251101" TargetMode="External"/><Relationship Id="rId9" Type="http://schemas.openxmlformats.org/officeDocument/2006/relationships/hyperlink" Target="https://podminky.urs.cz/item/CS_URS_2022_02/181411131" TargetMode="External"/><Relationship Id="rId13" Type="http://schemas.openxmlformats.org/officeDocument/2006/relationships/hyperlink" Target="https://podminky.urs.cz/item/CS_URS_2022_02/621221001" TargetMode="External"/><Relationship Id="rId18" Type="http://schemas.openxmlformats.org/officeDocument/2006/relationships/hyperlink" Target="https://podminky.urs.cz/item/CS_URS_2022_02/622135001" TargetMode="External"/><Relationship Id="rId39" Type="http://schemas.openxmlformats.org/officeDocument/2006/relationships/hyperlink" Target="https://podminky.urs.cz/item/CS_URS_2022_02/628195001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2_02/713191133" TargetMode="External"/><Relationship Id="rId2" Type="http://schemas.openxmlformats.org/officeDocument/2006/relationships/hyperlink" Target="https://podminky.urs.cz/item/CS_URS_2022_02/713121121" TargetMode="External"/><Relationship Id="rId1" Type="http://schemas.openxmlformats.org/officeDocument/2006/relationships/hyperlink" Target="https://podminky.urs.cz/item/CS_URS_2022_02/952902021" TargetMode="External"/><Relationship Id="rId5" Type="http://schemas.openxmlformats.org/officeDocument/2006/relationships/drawing" Target="../drawings/drawing3.xml"/><Relationship Id="rId4" Type="http://schemas.openxmlformats.org/officeDocument/2006/relationships/hyperlink" Target="https://podminky.urs.cz/item/CS_URS_2022_02/998713102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2_02/767162811" TargetMode="External"/><Relationship Id="rId18" Type="http://schemas.openxmlformats.org/officeDocument/2006/relationships/hyperlink" Target="https://podminky.urs.cz/item/CS_URS_2022_02/978015351" TargetMode="External"/><Relationship Id="rId26" Type="http://schemas.openxmlformats.org/officeDocument/2006/relationships/hyperlink" Target="https://podminky.urs.cz/item/CS_URS_2022_02/985323111" TargetMode="External"/><Relationship Id="rId39" Type="http://schemas.openxmlformats.org/officeDocument/2006/relationships/hyperlink" Target="https://podminky.urs.cz/item/CS_URS_2022_02/998713102" TargetMode="External"/><Relationship Id="rId3" Type="http://schemas.openxmlformats.org/officeDocument/2006/relationships/hyperlink" Target="https://podminky.urs.cz/item/CS_URS_2022_02/632459122" TargetMode="External"/><Relationship Id="rId21" Type="http://schemas.openxmlformats.org/officeDocument/2006/relationships/hyperlink" Target="https://podminky.urs.cz/item/CS_URS_2022_02/985311912" TargetMode="External"/><Relationship Id="rId34" Type="http://schemas.openxmlformats.org/officeDocument/2006/relationships/hyperlink" Target="https://podminky.urs.cz/item/CS_URS_2022_02/711112001" TargetMode="External"/><Relationship Id="rId42" Type="http://schemas.openxmlformats.org/officeDocument/2006/relationships/hyperlink" Target="https://podminky.urs.cz/item/CS_URS_2022_02/771111011" TargetMode="External"/><Relationship Id="rId47" Type="http://schemas.openxmlformats.org/officeDocument/2006/relationships/hyperlink" Target="https://podminky.urs.cz/item/CS_URS_2022_02/771577111" TargetMode="External"/><Relationship Id="rId50" Type="http://schemas.openxmlformats.org/officeDocument/2006/relationships/hyperlink" Target="https://podminky.urs.cz/item/CS_URS_2022_02/771591237" TargetMode="External"/><Relationship Id="rId7" Type="http://schemas.openxmlformats.org/officeDocument/2006/relationships/hyperlink" Target="https://podminky.urs.cz/item/CS_URS_2022_02/632681113" TargetMode="External"/><Relationship Id="rId12" Type="http://schemas.openxmlformats.org/officeDocument/2006/relationships/hyperlink" Target="https://podminky.urs.cz/item/CS_URS_2022_02/764002811" TargetMode="External"/><Relationship Id="rId17" Type="http://schemas.openxmlformats.org/officeDocument/2006/relationships/hyperlink" Target="https://podminky.urs.cz/item/CS_URS_2022_02/965081611" TargetMode="External"/><Relationship Id="rId25" Type="http://schemas.openxmlformats.org/officeDocument/2006/relationships/hyperlink" Target="https://podminky.urs.cz/item/CS_URS_2022_02/985321912" TargetMode="External"/><Relationship Id="rId33" Type="http://schemas.openxmlformats.org/officeDocument/2006/relationships/hyperlink" Target="https://podminky.urs.cz/item/CS_URS_2022_02/711111001" TargetMode="External"/><Relationship Id="rId38" Type="http://schemas.openxmlformats.org/officeDocument/2006/relationships/hyperlink" Target="https://podminky.urs.cz/item/CS_URS_2022_02/713121111" TargetMode="External"/><Relationship Id="rId46" Type="http://schemas.openxmlformats.org/officeDocument/2006/relationships/hyperlink" Target="https://podminky.urs.cz/item/CS_URS_2022_02/771574263" TargetMode="External"/><Relationship Id="rId2" Type="http://schemas.openxmlformats.org/officeDocument/2006/relationships/hyperlink" Target="https://podminky.urs.cz/item/CS_URS_2022_02/632452519" TargetMode="External"/><Relationship Id="rId16" Type="http://schemas.openxmlformats.org/officeDocument/2006/relationships/hyperlink" Target="https://podminky.urs.cz/item/CS_URS_2022_02/965081223" TargetMode="External"/><Relationship Id="rId20" Type="http://schemas.openxmlformats.org/officeDocument/2006/relationships/hyperlink" Target="https://podminky.urs.cz/item/CS_URS_2022_02/985311213" TargetMode="External"/><Relationship Id="rId29" Type="http://schemas.openxmlformats.org/officeDocument/2006/relationships/hyperlink" Target="https://podminky.urs.cz/item/CS_URS_2022_02/997002611" TargetMode="External"/><Relationship Id="rId41" Type="http://schemas.openxmlformats.org/officeDocument/2006/relationships/hyperlink" Target="https://podminky.urs.cz/item/CS_URS_2022_02/998767102" TargetMode="External"/><Relationship Id="rId54" Type="http://schemas.openxmlformats.org/officeDocument/2006/relationships/drawing" Target="../drawings/drawing4.xml"/><Relationship Id="rId1" Type="http://schemas.openxmlformats.org/officeDocument/2006/relationships/hyperlink" Target="https://podminky.urs.cz/item/CS_URS_2022_02/632452513" TargetMode="External"/><Relationship Id="rId6" Type="http://schemas.openxmlformats.org/officeDocument/2006/relationships/hyperlink" Target="https://podminky.urs.cz/item/CS_URS_2022_02/632459175" TargetMode="External"/><Relationship Id="rId11" Type="http://schemas.openxmlformats.org/officeDocument/2006/relationships/hyperlink" Target="https://podminky.urs.cz/item/CS_URS_2022_02/711131811" TargetMode="External"/><Relationship Id="rId24" Type="http://schemas.openxmlformats.org/officeDocument/2006/relationships/hyperlink" Target="https://podminky.urs.cz/item/CS_URS_2022_02/985321111" TargetMode="External"/><Relationship Id="rId32" Type="http://schemas.openxmlformats.org/officeDocument/2006/relationships/hyperlink" Target="https://podminky.urs.cz/item/CS_URS_2022_02/997013631" TargetMode="External"/><Relationship Id="rId37" Type="http://schemas.openxmlformats.org/officeDocument/2006/relationships/hyperlink" Target="https://podminky.urs.cz/item/CS_URS_2022_02/998711102" TargetMode="External"/><Relationship Id="rId40" Type="http://schemas.openxmlformats.org/officeDocument/2006/relationships/hyperlink" Target="https://podminky.urs.cz/item/CS_URS_2022_02/767162114" TargetMode="External"/><Relationship Id="rId45" Type="http://schemas.openxmlformats.org/officeDocument/2006/relationships/hyperlink" Target="https://podminky.urs.cz/item/CS_URS_2022_02/771474113" TargetMode="External"/><Relationship Id="rId53" Type="http://schemas.openxmlformats.org/officeDocument/2006/relationships/hyperlink" Target="https://podminky.urs.cz/item/CS_URS_2022_02/998771102" TargetMode="External"/><Relationship Id="rId5" Type="http://schemas.openxmlformats.org/officeDocument/2006/relationships/hyperlink" Target="https://podminky.urs.cz/item/CS_URS_2022_02/632459172" TargetMode="External"/><Relationship Id="rId15" Type="http://schemas.openxmlformats.org/officeDocument/2006/relationships/hyperlink" Target="https://podminky.urs.cz/item/CS_URS_2022_02/965046111" TargetMode="External"/><Relationship Id="rId23" Type="http://schemas.openxmlformats.org/officeDocument/2006/relationships/hyperlink" Target="https://podminky.urs.cz/item/CS_URS_2022_02/985312192" TargetMode="External"/><Relationship Id="rId28" Type="http://schemas.openxmlformats.org/officeDocument/2006/relationships/hyperlink" Target="https://podminky.urs.cz/item/CS_URS_2022_02/997013322" TargetMode="External"/><Relationship Id="rId36" Type="http://schemas.openxmlformats.org/officeDocument/2006/relationships/hyperlink" Target="https://podminky.urs.cz/item/CS_URS_2022_02/711192101" TargetMode="External"/><Relationship Id="rId49" Type="http://schemas.openxmlformats.org/officeDocument/2006/relationships/hyperlink" Target="https://podminky.urs.cz/item/CS_URS_2022_02/771591115" TargetMode="External"/><Relationship Id="rId10" Type="http://schemas.openxmlformats.org/officeDocument/2006/relationships/hyperlink" Target="https://podminky.urs.cz/item/CS_URS_2022_02/952902021" TargetMode="External"/><Relationship Id="rId19" Type="http://schemas.openxmlformats.org/officeDocument/2006/relationships/hyperlink" Target="https://podminky.urs.cz/item/CS_URS_2022_02/985121201" TargetMode="External"/><Relationship Id="rId31" Type="http://schemas.openxmlformats.org/officeDocument/2006/relationships/hyperlink" Target="https://podminky.urs.cz/item/CS_URS_2022_02/997013509" TargetMode="External"/><Relationship Id="rId44" Type="http://schemas.openxmlformats.org/officeDocument/2006/relationships/hyperlink" Target="https://podminky.urs.cz/item/CS_URS_2022_02/771161023" TargetMode="External"/><Relationship Id="rId52" Type="http://schemas.openxmlformats.org/officeDocument/2006/relationships/hyperlink" Target="https://podminky.urs.cz/item/CS_URS_2022_02/781674113" TargetMode="External"/><Relationship Id="rId4" Type="http://schemas.openxmlformats.org/officeDocument/2006/relationships/hyperlink" Target="https://podminky.urs.cz/item/CS_URS_2022_02/632459125" TargetMode="External"/><Relationship Id="rId9" Type="http://schemas.openxmlformats.org/officeDocument/2006/relationships/hyperlink" Target="https://podminky.urs.cz/item/CS_URS_2022_02/952901114" TargetMode="External"/><Relationship Id="rId14" Type="http://schemas.openxmlformats.org/officeDocument/2006/relationships/hyperlink" Target="https://podminky.urs.cz/item/CS_URS_2022_02/965042131" TargetMode="External"/><Relationship Id="rId22" Type="http://schemas.openxmlformats.org/officeDocument/2006/relationships/hyperlink" Target="https://podminky.urs.cz/item/CS_URS_2022_02/985312122" TargetMode="External"/><Relationship Id="rId27" Type="http://schemas.openxmlformats.org/officeDocument/2006/relationships/hyperlink" Target="https://podminky.urs.cz/item/CS_URS_2022_02/997013312" TargetMode="External"/><Relationship Id="rId30" Type="http://schemas.openxmlformats.org/officeDocument/2006/relationships/hyperlink" Target="https://podminky.urs.cz/item/CS_URS_2022_02/997013501" TargetMode="External"/><Relationship Id="rId35" Type="http://schemas.openxmlformats.org/officeDocument/2006/relationships/hyperlink" Target="https://podminky.urs.cz/item/CS_URS_2022_02/711191101" TargetMode="External"/><Relationship Id="rId43" Type="http://schemas.openxmlformats.org/officeDocument/2006/relationships/hyperlink" Target="https://podminky.urs.cz/item/CS_URS_2022_02/771121011" TargetMode="External"/><Relationship Id="rId48" Type="http://schemas.openxmlformats.org/officeDocument/2006/relationships/hyperlink" Target="https://podminky.urs.cz/item/CS_URS_2022_02/771577114" TargetMode="External"/><Relationship Id="rId8" Type="http://schemas.openxmlformats.org/officeDocument/2006/relationships/hyperlink" Target="https://podminky.urs.cz/item/CS_URS_2022_02/783933161" TargetMode="External"/><Relationship Id="rId51" Type="http://schemas.openxmlformats.org/officeDocument/2006/relationships/hyperlink" Target="https://podminky.urs.cz/item/CS_URS_2022_02/771591247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2_02/622143004" TargetMode="External"/><Relationship Id="rId13" Type="http://schemas.openxmlformats.org/officeDocument/2006/relationships/hyperlink" Target="https://podminky.urs.cz/item/CS_URS_2022_02/968062356" TargetMode="External"/><Relationship Id="rId18" Type="http://schemas.openxmlformats.org/officeDocument/2006/relationships/hyperlink" Target="https://podminky.urs.cz/item/CS_URS_2022_02/997013501" TargetMode="External"/><Relationship Id="rId26" Type="http://schemas.openxmlformats.org/officeDocument/2006/relationships/hyperlink" Target="https://podminky.urs.cz/item/CS_URS_2022_02/766694112" TargetMode="External"/><Relationship Id="rId3" Type="http://schemas.openxmlformats.org/officeDocument/2006/relationships/hyperlink" Target="https://podminky.urs.cz/item/CS_URS_2022_02/612325302" TargetMode="External"/><Relationship Id="rId21" Type="http://schemas.openxmlformats.org/officeDocument/2006/relationships/hyperlink" Target="https://podminky.urs.cz/item/CS_URS_2022_02/998011002" TargetMode="External"/><Relationship Id="rId34" Type="http://schemas.openxmlformats.org/officeDocument/2006/relationships/drawing" Target="../drawings/drawing5.xml"/><Relationship Id="rId7" Type="http://schemas.openxmlformats.org/officeDocument/2006/relationships/hyperlink" Target="https://podminky.urs.cz/item/CS_URS_2022_02/619995001" TargetMode="External"/><Relationship Id="rId12" Type="http://schemas.openxmlformats.org/officeDocument/2006/relationships/hyperlink" Target="https://podminky.urs.cz/item/CS_URS_2022_02/968062355" TargetMode="External"/><Relationship Id="rId17" Type="http://schemas.openxmlformats.org/officeDocument/2006/relationships/hyperlink" Target="https://podminky.urs.cz/item/CS_URS_2022_02/997221611" TargetMode="External"/><Relationship Id="rId25" Type="http://schemas.openxmlformats.org/officeDocument/2006/relationships/hyperlink" Target="https://podminky.urs.cz/item/CS_URS_2022_02/766642163" TargetMode="External"/><Relationship Id="rId33" Type="http://schemas.openxmlformats.org/officeDocument/2006/relationships/hyperlink" Target="https://podminky.urs.cz/item/CS_URS_2022_02/784221101" TargetMode="External"/><Relationship Id="rId2" Type="http://schemas.openxmlformats.org/officeDocument/2006/relationships/hyperlink" Target="https://podminky.urs.cz/item/CS_URS_2022_02/612315111" TargetMode="External"/><Relationship Id="rId16" Type="http://schemas.openxmlformats.org/officeDocument/2006/relationships/hyperlink" Target="https://podminky.urs.cz/item/CS_URS_2022_02/997013113" TargetMode="External"/><Relationship Id="rId20" Type="http://schemas.openxmlformats.org/officeDocument/2006/relationships/hyperlink" Target="https://podminky.urs.cz/item/CS_URS_2022_02/997013631" TargetMode="External"/><Relationship Id="rId29" Type="http://schemas.openxmlformats.org/officeDocument/2006/relationships/hyperlink" Target="https://podminky.urs.cz/item/CS_URS_2022_02/767640111" TargetMode="External"/><Relationship Id="rId1" Type="http://schemas.openxmlformats.org/officeDocument/2006/relationships/hyperlink" Target="https://podminky.urs.cz/item/CS_URS_2022_02/612131121" TargetMode="External"/><Relationship Id="rId6" Type="http://schemas.openxmlformats.org/officeDocument/2006/relationships/hyperlink" Target="https://podminky.urs.cz/item/CS_URS_2022_02/619991011" TargetMode="External"/><Relationship Id="rId11" Type="http://schemas.openxmlformats.org/officeDocument/2006/relationships/hyperlink" Target="https://podminky.urs.cz/item/CS_URS_2022_02/766441821" TargetMode="External"/><Relationship Id="rId24" Type="http://schemas.openxmlformats.org/officeDocument/2006/relationships/hyperlink" Target="https://podminky.urs.cz/item/CS_URS_2022_02/766642161" TargetMode="External"/><Relationship Id="rId32" Type="http://schemas.openxmlformats.org/officeDocument/2006/relationships/hyperlink" Target="https://podminky.urs.cz/item/CS_URS_2022_02/784181111" TargetMode="External"/><Relationship Id="rId5" Type="http://schemas.openxmlformats.org/officeDocument/2006/relationships/hyperlink" Target="https://podminky.urs.cz/item/CS_URS_2022_02/619991001" TargetMode="External"/><Relationship Id="rId15" Type="http://schemas.openxmlformats.org/officeDocument/2006/relationships/hyperlink" Target="https://podminky.urs.cz/item/CS_URS_2022_02/978013141" TargetMode="External"/><Relationship Id="rId23" Type="http://schemas.openxmlformats.org/officeDocument/2006/relationships/hyperlink" Target="https://podminky.urs.cz/item/CS_URS_2022_02/766622132" TargetMode="External"/><Relationship Id="rId28" Type="http://schemas.openxmlformats.org/officeDocument/2006/relationships/hyperlink" Target="https://podminky.urs.cz/item/CS_URS_2022_02/767640114" TargetMode="External"/><Relationship Id="rId10" Type="http://schemas.openxmlformats.org/officeDocument/2006/relationships/hyperlink" Target="https://podminky.urs.cz/item/CS_URS_2022_02/952901111" TargetMode="External"/><Relationship Id="rId19" Type="http://schemas.openxmlformats.org/officeDocument/2006/relationships/hyperlink" Target="https://podminky.urs.cz/item/CS_URS_2022_02/997013509" TargetMode="External"/><Relationship Id="rId31" Type="http://schemas.openxmlformats.org/officeDocument/2006/relationships/hyperlink" Target="https://podminky.urs.cz/item/CS_URS_2022_02/784121001" TargetMode="External"/><Relationship Id="rId4" Type="http://schemas.openxmlformats.org/officeDocument/2006/relationships/hyperlink" Target="https://podminky.urs.cz/item/CS_URS_2022_02/612325422" TargetMode="External"/><Relationship Id="rId9" Type="http://schemas.openxmlformats.org/officeDocument/2006/relationships/hyperlink" Target="https://podminky.urs.cz/item/CS_URS_2022_02/949101111" TargetMode="External"/><Relationship Id="rId14" Type="http://schemas.openxmlformats.org/officeDocument/2006/relationships/hyperlink" Target="https://podminky.urs.cz/item/CS_URS_2022_02/968062357" TargetMode="External"/><Relationship Id="rId22" Type="http://schemas.openxmlformats.org/officeDocument/2006/relationships/hyperlink" Target="https://podminky.urs.cz/item/CS_URS_2022_02/766622131" TargetMode="External"/><Relationship Id="rId27" Type="http://schemas.openxmlformats.org/officeDocument/2006/relationships/hyperlink" Target="https://podminky.urs.cz/item/CS_URS_2022_02/998766102" TargetMode="External"/><Relationship Id="rId30" Type="http://schemas.openxmlformats.org/officeDocument/2006/relationships/hyperlink" Target="https://podminky.urs.cz/item/CS_URS_2022_02/998767102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65"/>
  <sheetViews>
    <sheetView showGridLines="0" tabSelected="1" topLeftCell="A49" workbookViewId="0">
      <selection activeCell="AO20" sqref="AO20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ht="36.950000000000003" customHeight="1"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S2" s="18" t="s">
        <v>6</v>
      </c>
      <c r="BT2" s="18" t="s">
        <v>7</v>
      </c>
    </row>
    <row r="3" spans="1:74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ht="24.95" customHeight="1">
      <c r="B4" s="21"/>
      <c r="D4" s="22" t="s">
        <v>9</v>
      </c>
      <c r="AR4" s="21"/>
      <c r="AS4" s="23" t="s">
        <v>10</v>
      </c>
      <c r="BE4" s="24" t="s">
        <v>11</v>
      </c>
      <c r="BS4" s="18" t="s">
        <v>12</v>
      </c>
    </row>
    <row r="5" spans="1:74" ht="12" customHeight="1">
      <c r="B5" s="21"/>
      <c r="D5" s="25" t="s">
        <v>13</v>
      </c>
      <c r="K5" s="303" t="s">
        <v>14</v>
      </c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  <c r="AD5" s="304"/>
      <c r="AE5" s="304"/>
      <c r="AF5" s="304"/>
      <c r="AG5" s="304"/>
      <c r="AH5" s="304"/>
      <c r="AI5" s="304"/>
      <c r="AJ5" s="304"/>
      <c r="AK5" s="304"/>
      <c r="AL5" s="304"/>
      <c r="AM5" s="304"/>
      <c r="AN5" s="304"/>
      <c r="AO5" s="304"/>
      <c r="AR5" s="21"/>
      <c r="BE5" s="300" t="s">
        <v>15</v>
      </c>
      <c r="BS5" s="18" t="s">
        <v>6</v>
      </c>
    </row>
    <row r="6" spans="1:74" ht="36.950000000000003" customHeight="1">
      <c r="B6" s="21"/>
      <c r="D6" s="27" t="s">
        <v>16</v>
      </c>
      <c r="K6" s="305" t="s">
        <v>17</v>
      </c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  <c r="Z6" s="304"/>
      <c r="AA6" s="304"/>
      <c r="AB6" s="304"/>
      <c r="AC6" s="304"/>
      <c r="AD6" s="304"/>
      <c r="AE6" s="304"/>
      <c r="AF6" s="304"/>
      <c r="AG6" s="304"/>
      <c r="AH6" s="304"/>
      <c r="AI6" s="304"/>
      <c r="AJ6" s="304"/>
      <c r="AK6" s="304"/>
      <c r="AL6" s="304"/>
      <c r="AM6" s="304"/>
      <c r="AN6" s="304"/>
      <c r="AO6" s="304"/>
      <c r="AR6" s="21"/>
      <c r="BE6" s="301"/>
      <c r="BS6" s="18" t="s">
        <v>6</v>
      </c>
    </row>
    <row r="7" spans="1:74" ht="12" customHeight="1">
      <c r="B7" s="21"/>
      <c r="D7" s="28" t="s">
        <v>18</v>
      </c>
      <c r="K7" s="26" t="s">
        <v>19</v>
      </c>
      <c r="AK7" s="28" t="s">
        <v>20</v>
      </c>
      <c r="AN7" s="26" t="s">
        <v>19</v>
      </c>
      <c r="AR7" s="21"/>
      <c r="BE7" s="301"/>
      <c r="BS7" s="18" t="s">
        <v>6</v>
      </c>
    </row>
    <row r="8" spans="1:74" ht="12" customHeight="1">
      <c r="B8" s="21"/>
      <c r="D8" s="28" t="s">
        <v>21</v>
      </c>
      <c r="K8" s="26" t="s">
        <v>22</v>
      </c>
      <c r="AK8" s="28" t="s">
        <v>23</v>
      </c>
      <c r="AN8" s="29" t="s">
        <v>24</v>
      </c>
      <c r="AR8" s="21"/>
      <c r="BE8" s="301"/>
      <c r="BS8" s="18" t="s">
        <v>6</v>
      </c>
    </row>
    <row r="9" spans="1:74" ht="14.45" customHeight="1">
      <c r="B9" s="21"/>
      <c r="AR9" s="21"/>
      <c r="BE9" s="301"/>
      <c r="BS9" s="18" t="s">
        <v>6</v>
      </c>
    </row>
    <row r="10" spans="1:74" ht="12" customHeight="1">
      <c r="B10" s="21"/>
      <c r="D10" s="28" t="s">
        <v>25</v>
      </c>
      <c r="AK10" s="28" t="s">
        <v>26</v>
      </c>
      <c r="AN10" s="26" t="s">
        <v>27</v>
      </c>
      <c r="AR10" s="21"/>
      <c r="BE10" s="301"/>
      <c r="BS10" s="18" t="s">
        <v>6</v>
      </c>
    </row>
    <row r="11" spans="1:74" ht="18.399999999999999" customHeight="1">
      <c r="B11" s="21"/>
      <c r="E11" s="26" t="s">
        <v>28</v>
      </c>
      <c r="AK11" s="28" t="s">
        <v>29</v>
      </c>
      <c r="AN11" s="26" t="s">
        <v>30</v>
      </c>
      <c r="AR11" s="21"/>
      <c r="BE11" s="301"/>
      <c r="BS11" s="18" t="s">
        <v>6</v>
      </c>
    </row>
    <row r="12" spans="1:74" ht="6.95" customHeight="1">
      <c r="B12" s="21"/>
      <c r="AR12" s="21"/>
      <c r="BE12" s="301"/>
      <c r="BS12" s="18" t="s">
        <v>6</v>
      </c>
    </row>
    <row r="13" spans="1:74" ht="12" customHeight="1">
      <c r="B13" s="21"/>
      <c r="D13" s="28" t="s">
        <v>31</v>
      </c>
      <c r="AK13" s="28" t="s">
        <v>26</v>
      </c>
      <c r="AN13" s="30" t="s">
        <v>2215</v>
      </c>
      <c r="AR13" s="21"/>
      <c r="BE13" s="301"/>
      <c r="BS13" s="18" t="s">
        <v>6</v>
      </c>
    </row>
    <row r="14" spans="1:74" ht="12.75">
      <c r="B14" s="21"/>
      <c r="E14" s="306" t="s">
        <v>2214</v>
      </c>
      <c r="F14" s="307"/>
      <c r="G14" s="307"/>
      <c r="H14" s="307"/>
      <c r="I14" s="307"/>
      <c r="J14" s="307"/>
      <c r="K14" s="307"/>
      <c r="L14" s="307"/>
      <c r="M14" s="307"/>
      <c r="N14" s="307"/>
      <c r="O14" s="307"/>
      <c r="P14" s="307"/>
      <c r="Q14" s="307"/>
      <c r="R14" s="307"/>
      <c r="S14" s="307"/>
      <c r="T14" s="307"/>
      <c r="U14" s="307"/>
      <c r="V14" s="307"/>
      <c r="W14" s="307"/>
      <c r="X14" s="307"/>
      <c r="Y14" s="307"/>
      <c r="Z14" s="307"/>
      <c r="AA14" s="307"/>
      <c r="AB14" s="307"/>
      <c r="AC14" s="307"/>
      <c r="AD14" s="307"/>
      <c r="AE14" s="307"/>
      <c r="AF14" s="307"/>
      <c r="AG14" s="307"/>
      <c r="AH14" s="307"/>
      <c r="AI14" s="307"/>
      <c r="AJ14" s="307"/>
      <c r="AK14" s="28" t="s">
        <v>29</v>
      </c>
      <c r="AN14" s="30" t="s">
        <v>2216</v>
      </c>
      <c r="AR14" s="21"/>
      <c r="BE14" s="301"/>
      <c r="BS14" s="18" t="s">
        <v>6</v>
      </c>
    </row>
    <row r="15" spans="1:74" ht="6.95" customHeight="1">
      <c r="B15" s="21"/>
      <c r="AR15" s="21"/>
      <c r="BE15" s="301"/>
      <c r="BS15" s="18" t="s">
        <v>4</v>
      </c>
    </row>
    <row r="16" spans="1:74" ht="12" customHeight="1">
      <c r="B16" s="21"/>
      <c r="D16" s="28" t="s">
        <v>32</v>
      </c>
      <c r="AK16" s="28" t="s">
        <v>26</v>
      </c>
      <c r="AN16" s="26" t="s">
        <v>33</v>
      </c>
      <c r="AR16" s="21"/>
      <c r="BE16" s="301"/>
      <c r="BS16" s="18" t="s">
        <v>4</v>
      </c>
    </row>
    <row r="17" spans="2:71" ht="18.399999999999999" customHeight="1">
      <c r="B17" s="21"/>
      <c r="E17" s="26" t="s">
        <v>34</v>
      </c>
      <c r="AK17" s="28" t="s">
        <v>29</v>
      </c>
      <c r="AN17" s="26" t="s">
        <v>35</v>
      </c>
      <c r="AR17" s="21"/>
      <c r="BE17" s="301"/>
      <c r="BS17" s="18" t="s">
        <v>36</v>
      </c>
    </row>
    <row r="18" spans="2:71" ht="6.95" customHeight="1">
      <c r="B18" s="21"/>
      <c r="AR18" s="21"/>
      <c r="BE18" s="301"/>
      <c r="BS18" s="18" t="s">
        <v>6</v>
      </c>
    </row>
    <row r="19" spans="2:71" ht="12" customHeight="1">
      <c r="B19" s="21"/>
      <c r="D19" s="28" t="s">
        <v>37</v>
      </c>
      <c r="AK19" s="28" t="s">
        <v>26</v>
      </c>
      <c r="AN19" s="26" t="s">
        <v>19</v>
      </c>
      <c r="AR19" s="21"/>
      <c r="BE19" s="301"/>
      <c r="BS19" s="18" t="s">
        <v>6</v>
      </c>
    </row>
    <row r="20" spans="2:71" ht="18.399999999999999" customHeight="1">
      <c r="B20" s="21"/>
      <c r="E20" s="26" t="s">
        <v>38</v>
      </c>
      <c r="AK20" s="28" t="s">
        <v>29</v>
      </c>
      <c r="AN20" s="26" t="s">
        <v>19</v>
      </c>
      <c r="AR20" s="21"/>
      <c r="BE20" s="301"/>
      <c r="BS20" s="18" t="s">
        <v>36</v>
      </c>
    </row>
    <row r="21" spans="2:71" ht="6.95" customHeight="1">
      <c r="B21" s="21"/>
      <c r="AR21" s="21"/>
      <c r="BE21" s="301"/>
    </row>
    <row r="22" spans="2:71" ht="12" customHeight="1">
      <c r="B22" s="21"/>
      <c r="D22" s="28" t="s">
        <v>39</v>
      </c>
      <c r="AR22" s="21"/>
      <c r="BE22" s="301"/>
    </row>
    <row r="23" spans="2:71" ht="47.25" customHeight="1">
      <c r="B23" s="21"/>
      <c r="E23" s="308" t="s">
        <v>40</v>
      </c>
      <c r="F23" s="308"/>
      <c r="G23" s="308"/>
      <c r="H23" s="308"/>
      <c r="I23" s="308"/>
      <c r="J23" s="308"/>
      <c r="K23" s="308"/>
      <c r="L23" s="308"/>
      <c r="M23" s="308"/>
      <c r="N23" s="308"/>
      <c r="O23" s="308"/>
      <c r="P23" s="308"/>
      <c r="Q23" s="308"/>
      <c r="R23" s="308"/>
      <c r="S23" s="308"/>
      <c r="T23" s="308"/>
      <c r="U23" s="308"/>
      <c r="V23" s="308"/>
      <c r="W23" s="308"/>
      <c r="X23" s="308"/>
      <c r="Y23" s="308"/>
      <c r="Z23" s="308"/>
      <c r="AA23" s="308"/>
      <c r="AB23" s="308"/>
      <c r="AC23" s="308"/>
      <c r="AD23" s="308"/>
      <c r="AE23" s="308"/>
      <c r="AF23" s="308"/>
      <c r="AG23" s="308"/>
      <c r="AH23" s="308"/>
      <c r="AI23" s="308"/>
      <c r="AJ23" s="308"/>
      <c r="AK23" s="308"/>
      <c r="AL23" s="308"/>
      <c r="AM23" s="308"/>
      <c r="AN23" s="308"/>
      <c r="AR23" s="21"/>
      <c r="BE23" s="301"/>
    </row>
    <row r="24" spans="2:71" ht="6.95" customHeight="1">
      <c r="B24" s="21"/>
      <c r="AR24" s="21"/>
      <c r="BE24" s="301"/>
    </row>
    <row r="25" spans="2:71" ht="6.95" customHeight="1">
      <c r="B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R25" s="21"/>
      <c r="BE25" s="301"/>
    </row>
    <row r="26" spans="2:71" s="1" customFormat="1" ht="25.9" customHeight="1">
      <c r="B26" s="33"/>
      <c r="D26" s="34" t="s">
        <v>41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09">
        <f>ROUND(AG54,2)</f>
        <v>11998784.720000001</v>
      </c>
      <c r="AL26" s="310"/>
      <c r="AM26" s="310"/>
      <c r="AN26" s="310"/>
      <c r="AO26" s="310"/>
      <c r="AR26" s="33"/>
      <c r="BE26" s="301"/>
    </row>
    <row r="27" spans="2:71" s="1" customFormat="1" ht="6.95" customHeight="1">
      <c r="B27" s="33"/>
      <c r="AR27" s="33"/>
      <c r="BE27" s="301"/>
    </row>
    <row r="28" spans="2:71" s="1" customFormat="1" ht="12.75">
      <c r="B28" s="33"/>
      <c r="L28" s="311" t="s">
        <v>42</v>
      </c>
      <c r="M28" s="311"/>
      <c r="N28" s="311"/>
      <c r="O28" s="311"/>
      <c r="P28" s="311"/>
      <c r="W28" s="311" t="s">
        <v>43</v>
      </c>
      <c r="X28" s="311"/>
      <c r="Y28" s="311"/>
      <c r="Z28" s="311"/>
      <c r="AA28" s="311"/>
      <c r="AB28" s="311"/>
      <c r="AC28" s="311"/>
      <c r="AD28" s="311"/>
      <c r="AE28" s="311"/>
      <c r="AK28" s="311" t="s">
        <v>44</v>
      </c>
      <c r="AL28" s="311"/>
      <c r="AM28" s="311"/>
      <c r="AN28" s="311"/>
      <c r="AO28" s="311"/>
      <c r="AR28" s="33"/>
      <c r="BE28" s="301"/>
    </row>
    <row r="29" spans="2:71" s="2" customFormat="1" ht="14.45" customHeight="1">
      <c r="B29" s="37"/>
      <c r="D29" s="28" t="s">
        <v>45</v>
      </c>
      <c r="F29" s="28" t="s">
        <v>46</v>
      </c>
      <c r="L29" s="314">
        <v>0.21</v>
      </c>
      <c r="M29" s="313"/>
      <c r="N29" s="313"/>
      <c r="O29" s="313"/>
      <c r="P29" s="313"/>
      <c r="W29" s="312">
        <f>ROUND(AZ54, 2)</f>
        <v>11998784.720000001</v>
      </c>
      <c r="X29" s="313"/>
      <c r="Y29" s="313"/>
      <c r="Z29" s="313"/>
      <c r="AA29" s="313"/>
      <c r="AB29" s="313"/>
      <c r="AC29" s="313"/>
      <c r="AD29" s="313"/>
      <c r="AE29" s="313"/>
      <c r="AK29" s="312">
        <f>ROUND(AV54, 2)</f>
        <v>2519744.79</v>
      </c>
      <c r="AL29" s="313"/>
      <c r="AM29" s="313"/>
      <c r="AN29" s="313"/>
      <c r="AO29" s="313"/>
      <c r="AR29" s="37"/>
      <c r="BE29" s="302"/>
    </row>
    <row r="30" spans="2:71" s="2" customFormat="1" ht="14.45" customHeight="1">
      <c r="B30" s="37"/>
      <c r="F30" s="28" t="s">
        <v>47</v>
      </c>
      <c r="L30" s="314">
        <v>0.15</v>
      </c>
      <c r="M30" s="313"/>
      <c r="N30" s="313"/>
      <c r="O30" s="313"/>
      <c r="P30" s="313"/>
      <c r="W30" s="312">
        <f>ROUND(BA54, 2)</f>
        <v>0</v>
      </c>
      <c r="X30" s="313"/>
      <c r="Y30" s="313"/>
      <c r="Z30" s="313"/>
      <c r="AA30" s="313"/>
      <c r="AB30" s="313"/>
      <c r="AC30" s="313"/>
      <c r="AD30" s="313"/>
      <c r="AE30" s="313"/>
      <c r="AK30" s="312">
        <f>ROUND(AW54, 2)</f>
        <v>0</v>
      </c>
      <c r="AL30" s="313"/>
      <c r="AM30" s="313"/>
      <c r="AN30" s="313"/>
      <c r="AO30" s="313"/>
      <c r="AR30" s="37"/>
      <c r="BE30" s="302"/>
    </row>
    <row r="31" spans="2:71" s="2" customFormat="1" ht="14.45" hidden="1" customHeight="1">
      <c r="B31" s="37"/>
      <c r="F31" s="28" t="s">
        <v>48</v>
      </c>
      <c r="L31" s="314">
        <v>0.21</v>
      </c>
      <c r="M31" s="313"/>
      <c r="N31" s="313"/>
      <c r="O31" s="313"/>
      <c r="P31" s="313"/>
      <c r="W31" s="312">
        <f>ROUND(BB54, 2)</f>
        <v>0</v>
      </c>
      <c r="X31" s="313"/>
      <c r="Y31" s="313"/>
      <c r="Z31" s="313"/>
      <c r="AA31" s="313"/>
      <c r="AB31" s="313"/>
      <c r="AC31" s="313"/>
      <c r="AD31" s="313"/>
      <c r="AE31" s="313"/>
      <c r="AK31" s="312">
        <v>0</v>
      </c>
      <c r="AL31" s="313"/>
      <c r="AM31" s="313"/>
      <c r="AN31" s="313"/>
      <c r="AO31" s="313"/>
      <c r="AR31" s="37"/>
      <c r="BE31" s="302"/>
    </row>
    <row r="32" spans="2:71" s="2" customFormat="1" ht="14.45" hidden="1" customHeight="1">
      <c r="B32" s="37"/>
      <c r="F32" s="28" t="s">
        <v>49</v>
      </c>
      <c r="L32" s="314">
        <v>0.15</v>
      </c>
      <c r="M32" s="313"/>
      <c r="N32" s="313"/>
      <c r="O32" s="313"/>
      <c r="P32" s="313"/>
      <c r="W32" s="312">
        <f>ROUND(BC54, 2)</f>
        <v>0</v>
      </c>
      <c r="X32" s="313"/>
      <c r="Y32" s="313"/>
      <c r="Z32" s="313"/>
      <c r="AA32" s="313"/>
      <c r="AB32" s="313"/>
      <c r="AC32" s="313"/>
      <c r="AD32" s="313"/>
      <c r="AE32" s="313"/>
      <c r="AK32" s="312">
        <v>0</v>
      </c>
      <c r="AL32" s="313"/>
      <c r="AM32" s="313"/>
      <c r="AN32" s="313"/>
      <c r="AO32" s="313"/>
      <c r="AR32" s="37"/>
      <c r="BE32" s="302"/>
    </row>
    <row r="33" spans="2:44" s="2" customFormat="1" ht="14.45" hidden="1" customHeight="1">
      <c r="B33" s="37"/>
      <c r="F33" s="28" t="s">
        <v>50</v>
      </c>
      <c r="L33" s="314">
        <v>0</v>
      </c>
      <c r="M33" s="313"/>
      <c r="N33" s="313"/>
      <c r="O33" s="313"/>
      <c r="P33" s="313"/>
      <c r="W33" s="312">
        <f>ROUND(BD54, 2)</f>
        <v>0</v>
      </c>
      <c r="X33" s="313"/>
      <c r="Y33" s="313"/>
      <c r="Z33" s="313"/>
      <c r="AA33" s="313"/>
      <c r="AB33" s="313"/>
      <c r="AC33" s="313"/>
      <c r="AD33" s="313"/>
      <c r="AE33" s="313"/>
      <c r="AK33" s="312">
        <v>0</v>
      </c>
      <c r="AL33" s="313"/>
      <c r="AM33" s="313"/>
      <c r="AN33" s="313"/>
      <c r="AO33" s="313"/>
      <c r="AR33" s="37"/>
    </row>
    <row r="34" spans="2:44" s="1" customFormat="1" ht="6.95" customHeight="1">
      <c r="B34" s="33"/>
      <c r="AR34" s="33"/>
    </row>
    <row r="35" spans="2:44" s="1" customFormat="1" ht="25.9" customHeight="1">
      <c r="B35" s="33"/>
      <c r="C35" s="38"/>
      <c r="D35" s="39" t="s">
        <v>51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52</v>
      </c>
      <c r="U35" s="40"/>
      <c r="V35" s="40"/>
      <c r="W35" s="40"/>
      <c r="X35" s="318" t="s">
        <v>53</v>
      </c>
      <c r="Y35" s="316"/>
      <c r="Z35" s="316"/>
      <c r="AA35" s="316"/>
      <c r="AB35" s="316"/>
      <c r="AC35" s="40"/>
      <c r="AD35" s="40"/>
      <c r="AE35" s="40"/>
      <c r="AF35" s="40"/>
      <c r="AG35" s="40"/>
      <c r="AH35" s="40"/>
      <c r="AI35" s="40"/>
      <c r="AJ35" s="40"/>
      <c r="AK35" s="315">
        <f>SUM(AK26:AK33)</f>
        <v>14518529.510000002</v>
      </c>
      <c r="AL35" s="316"/>
      <c r="AM35" s="316"/>
      <c r="AN35" s="316"/>
      <c r="AO35" s="317"/>
      <c r="AP35" s="38"/>
      <c r="AQ35" s="38"/>
      <c r="AR35" s="33"/>
    </row>
    <row r="36" spans="2:44" s="1" customFormat="1" ht="6.95" customHeight="1">
      <c r="B36" s="33"/>
      <c r="AR36" s="33"/>
    </row>
    <row r="37" spans="2:44" s="1" customFormat="1" ht="6.95" customHeight="1">
      <c r="B37" s="42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33"/>
    </row>
    <row r="41" spans="2:44" s="1" customFormat="1" ht="6.95" customHeight="1">
      <c r="B41" s="44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33"/>
    </row>
    <row r="42" spans="2:44" s="1" customFormat="1" ht="24.95" customHeight="1">
      <c r="B42" s="33"/>
      <c r="C42" s="22" t="s">
        <v>54</v>
      </c>
      <c r="AR42" s="33"/>
    </row>
    <row r="43" spans="2:44" s="1" customFormat="1" ht="6.95" customHeight="1">
      <c r="B43" s="33"/>
      <c r="AR43" s="33"/>
    </row>
    <row r="44" spans="2:44" s="3" customFormat="1" ht="12" customHeight="1">
      <c r="B44" s="46"/>
      <c r="C44" s="28" t="s">
        <v>13</v>
      </c>
      <c r="L44" s="3" t="str">
        <f>K5</f>
        <v>TRU-MB-15/2-22</v>
      </c>
      <c r="AR44" s="46"/>
    </row>
    <row r="45" spans="2:44" s="4" customFormat="1" ht="36.950000000000003" customHeight="1">
      <c r="B45" s="47"/>
      <c r="C45" s="48" t="s">
        <v>16</v>
      </c>
      <c r="L45" s="277" t="str">
        <f>K6</f>
        <v>Zateplení ubytoven a Dětské kliniky FNOL - Snížení energetické náročnosti (YA)</v>
      </c>
      <c r="M45" s="278"/>
      <c r="N45" s="278"/>
      <c r="O45" s="278"/>
      <c r="P45" s="278"/>
      <c r="Q45" s="278"/>
      <c r="R45" s="278"/>
      <c r="S45" s="278"/>
      <c r="T45" s="278"/>
      <c r="U45" s="278"/>
      <c r="V45" s="278"/>
      <c r="W45" s="278"/>
      <c r="X45" s="278"/>
      <c r="Y45" s="278"/>
      <c r="Z45" s="278"/>
      <c r="AA45" s="278"/>
      <c r="AB45" s="278"/>
      <c r="AC45" s="278"/>
      <c r="AD45" s="278"/>
      <c r="AE45" s="278"/>
      <c r="AF45" s="278"/>
      <c r="AG45" s="278"/>
      <c r="AH45" s="278"/>
      <c r="AI45" s="278"/>
      <c r="AJ45" s="278"/>
      <c r="AK45" s="278"/>
      <c r="AL45" s="278"/>
      <c r="AM45" s="278"/>
      <c r="AN45" s="278"/>
      <c r="AO45" s="278"/>
      <c r="AR45" s="47"/>
    </row>
    <row r="46" spans="2:44" s="1" customFormat="1" ht="6.95" customHeight="1">
      <c r="B46" s="33"/>
      <c r="AR46" s="33"/>
    </row>
    <row r="47" spans="2:44" s="1" customFormat="1" ht="12" customHeight="1">
      <c r="B47" s="33"/>
      <c r="C47" s="28" t="s">
        <v>21</v>
      </c>
      <c r="L47" s="49" t="str">
        <f>IF(K8="","",K8)</f>
        <v>Fakultní nemocnice Olomouc</v>
      </c>
      <c r="AI47" s="28" t="s">
        <v>23</v>
      </c>
      <c r="AM47" s="279" t="str">
        <f>IF(AN8= "","",AN8)</f>
        <v>28. 8. 2022</v>
      </c>
      <c r="AN47" s="279"/>
      <c r="AR47" s="33"/>
    </row>
    <row r="48" spans="2:44" s="1" customFormat="1" ht="6.95" customHeight="1">
      <c r="B48" s="33"/>
      <c r="AR48" s="33"/>
    </row>
    <row r="49" spans="1:91" s="1" customFormat="1" ht="25.7" customHeight="1">
      <c r="B49" s="33"/>
      <c r="C49" s="28" t="s">
        <v>25</v>
      </c>
      <c r="L49" s="3" t="str">
        <f>IF(E11= "","",E11)</f>
        <v>FNOL, I.P.Pavlova 185/6, 779 00 Olomouc</v>
      </c>
      <c r="AI49" s="28" t="s">
        <v>32</v>
      </c>
      <c r="AM49" s="284" t="str">
        <f>IF(E17="","",E17)</f>
        <v>M&amp;B eProjekce s.r.o., Čechova 106/2a, Přerov</v>
      </c>
      <c r="AN49" s="285"/>
      <c r="AO49" s="285"/>
      <c r="AP49" s="285"/>
      <c r="AR49" s="33"/>
      <c r="AS49" s="280" t="s">
        <v>55</v>
      </c>
      <c r="AT49" s="281"/>
      <c r="AU49" s="51"/>
      <c r="AV49" s="51"/>
      <c r="AW49" s="51"/>
      <c r="AX49" s="51"/>
      <c r="AY49" s="51"/>
      <c r="AZ49" s="51"/>
      <c r="BA49" s="51"/>
      <c r="BB49" s="51"/>
      <c r="BC49" s="51"/>
      <c r="BD49" s="52"/>
    </row>
    <row r="50" spans="1:91" s="1" customFormat="1" ht="15.2" customHeight="1">
      <c r="B50" s="33"/>
      <c r="C50" s="28" t="s">
        <v>31</v>
      </c>
      <c r="L50" s="3" t="str">
        <f>IF(E14= "Vyplň údaj","",E14)</f>
        <v>POZEMSTAV Prostějov, a.s., Pod Kosířem 73, 796 01 Prostějov</v>
      </c>
      <c r="AI50" s="28" t="s">
        <v>37</v>
      </c>
      <c r="AM50" s="284" t="str">
        <f>IF(E20="","",E20)</f>
        <v xml:space="preserve"> </v>
      </c>
      <c r="AN50" s="285"/>
      <c r="AO50" s="285"/>
      <c r="AP50" s="285"/>
      <c r="AR50" s="33"/>
      <c r="AS50" s="282"/>
      <c r="AT50" s="283"/>
      <c r="BD50" s="54"/>
    </row>
    <row r="51" spans="1:91" s="1" customFormat="1" ht="10.9" customHeight="1">
      <c r="B51" s="33"/>
      <c r="AR51" s="33"/>
      <c r="AS51" s="282"/>
      <c r="AT51" s="283"/>
      <c r="BD51" s="54"/>
    </row>
    <row r="52" spans="1:91" s="1" customFormat="1" ht="29.25" customHeight="1">
      <c r="B52" s="33"/>
      <c r="C52" s="286" t="s">
        <v>56</v>
      </c>
      <c r="D52" s="287"/>
      <c r="E52" s="287"/>
      <c r="F52" s="287"/>
      <c r="G52" s="287"/>
      <c r="H52" s="55"/>
      <c r="I52" s="289" t="s">
        <v>57</v>
      </c>
      <c r="J52" s="287"/>
      <c r="K52" s="287"/>
      <c r="L52" s="287"/>
      <c r="M52" s="287"/>
      <c r="N52" s="287"/>
      <c r="O52" s="287"/>
      <c r="P52" s="287"/>
      <c r="Q52" s="287"/>
      <c r="R52" s="287"/>
      <c r="S52" s="287"/>
      <c r="T52" s="287"/>
      <c r="U52" s="287"/>
      <c r="V52" s="287"/>
      <c r="W52" s="287"/>
      <c r="X52" s="287"/>
      <c r="Y52" s="287"/>
      <c r="Z52" s="287"/>
      <c r="AA52" s="287"/>
      <c r="AB52" s="287"/>
      <c r="AC52" s="287"/>
      <c r="AD52" s="287"/>
      <c r="AE52" s="287"/>
      <c r="AF52" s="287"/>
      <c r="AG52" s="288" t="s">
        <v>58</v>
      </c>
      <c r="AH52" s="287"/>
      <c r="AI52" s="287"/>
      <c r="AJ52" s="287"/>
      <c r="AK52" s="287"/>
      <c r="AL52" s="287"/>
      <c r="AM52" s="287"/>
      <c r="AN52" s="289" t="s">
        <v>59</v>
      </c>
      <c r="AO52" s="287"/>
      <c r="AP52" s="287"/>
      <c r="AQ52" s="56" t="s">
        <v>60</v>
      </c>
      <c r="AR52" s="33"/>
      <c r="AS52" s="57" t="s">
        <v>61</v>
      </c>
      <c r="AT52" s="58" t="s">
        <v>62</v>
      </c>
      <c r="AU52" s="58" t="s">
        <v>63</v>
      </c>
      <c r="AV52" s="58" t="s">
        <v>64</v>
      </c>
      <c r="AW52" s="58" t="s">
        <v>65</v>
      </c>
      <c r="AX52" s="58" t="s">
        <v>66</v>
      </c>
      <c r="AY52" s="58" t="s">
        <v>67</v>
      </c>
      <c r="AZ52" s="58" t="s">
        <v>68</v>
      </c>
      <c r="BA52" s="58" t="s">
        <v>69</v>
      </c>
      <c r="BB52" s="58" t="s">
        <v>70</v>
      </c>
      <c r="BC52" s="58" t="s">
        <v>71</v>
      </c>
      <c r="BD52" s="59" t="s">
        <v>72</v>
      </c>
    </row>
    <row r="53" spans="1:91" s="1" customFormat="1" ht="10.9" customHeight="1">
      <c r="B53" s="33"/>
      <c r="AR53" s="33"/>
      <c r="AS53" s="60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2"/>
    </row>
    <row r="54" spans="1:91" s="5" customFormat="1" ht="32.450000000000003" customHeight="1">
      <c r="B54" s="61"/>
      <c r="C54" s="62" t="s">
        <v>73</v>
      </c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298">
        <f>ROUND(AG55,2)</f>
        <v>11998784.720000001</v>
      </c>
      <c r="AH54" s="298"/>
      <c r="AI54" s="298"/>
      <c r="AJ54" s="298"/>
      <c r="AK54" s="298"/>
      <c r="AL54" s="298"/>
      <c r="AM54" s="298"/>
      <c r="AN54" s="299">
        <f t="shared" ref="AN54:AN63" si="0">SUM(AG54,AT54)</f>
        <v>14518529.510000002</v>
      </c>
      <c r="AO54" s="299"/>
      <c r="AP54" s="299"/>
      <c r="AQ54" s="65" t="s">
        <v>19</v>
      </c>
      <c r="AR54" s="61"/>
      <c r="AS54" s="66">
        <f>ROUND(AS55,2)</f>
        <v>0</v>
      </c>
      <c r="AT54" s="67">
        <f t="shared" ref="AT54:AT63" si="1">ROUND(SUM(AV54:AW54),2)</f>
        <v>2519744.79</v>
      </c>
      <c r="AU54" s="68">
        <f>ROUND(AU55,5)</f>
        <v>0</v>
      </c>
      <c r="AV54" s="67">
        <f>ROUND(AZ54*L29,2)</f>
        <v>2519744.79</v>
      </c>
      <c r="AW54" s="67">
        <f>ROUND(BA54*L30,2)</f>
        <v>0</v>
      </c>
      <c r="AX54" s="67">
        <f>ROUND(BB54*L29,2)</f>
        <v>0</v>
      </c>
      <c r="AY54" s="67">
        <f>ROUND(BC54*L30,2)</f>
        <v>0</v>
      </c>
      <c r="AZ54" s="67">
        <f>ROUND(AZ55,2)</f>
        <v>11998784.720000001</v>
      </c>
      <c r="BA54" s="67">
        <f>ROUND(BA55,2)</f>
        <v>0</v>
      </c>
      <c r="BB54" s="67">
        <f>ROUND(BB55,2)</f>
        <v>0</v>
      </c>
      <c r="BC54" s="67">
        <f>ROUND(BC55,2)</f>
        <v>0</v>
      </c>
      <c r="BD54" s="69">
        <f>ROUND(BD55,2)</f>
        <v>0</v>
      </c>
      <c r="BS54" s="70" t="s">
        <v>74</v>
      </c>
      <c r="BT54" s="70" t="s">
        <v>75</v>
      </c>
      <c r="BU54" s="71" t="s">
        <v>76</v>
      </c>
      <c r="BV54" s="70" t="s">
        <v>77</v>
      </c>
      <c r="BW54" s="70" t="s">
        <v>5</v>
      </c>
      <c r="BX54" s="70" t="s">
        <v>78</v>
      </c>
      <c r="CL54" s="70" t="s">
        <v>19</v>
      </c>
    </row>
    <row r="55" spans="1:91" s="6" customFormat="1" ht="24.75" customHeight="1">
      <c r="B55" s="72"/>
      <c r="C55" s="73"/>
      <c r="D55" s="293" t="s">
        <v>79</v>
      </c>
      <c r="E55" s="293"/>
      <c r="F55" s="293"/>
      <c r="G55" s="293"/>
      <c r="H55" s="293"/>
      <c r="I55" s="74"/>
      <c r="J55" s="293" t="s">
        <v>80</v>
      </c>
      <c r="K55" s="293"/>
      <c r="L55" s="293"/>
      <c r="M55" s="293"/>
      <c r="N55" s="293"/>
      <c r="O55" s="293"/>
      <c r="P55" s="293"/>
      <c r="Q55" s="293"/>
      <c r="R55" s="293"/>
      <c r="S55" s="293"/>
      <c r="T55" s="293"/>
      <c r="U55" s="293"/>
      <c r="V55" s="293"/>
      <c r="W55" s="293"/>
      <c r="X55" s="293"/>
      <c r="Y55" s="293"/>
      <c r="Z55" s="293"/>
      <c r="AA55" s="293"/>
      <c r="AB55" s="293"/>
      <c r="AC55" s="293"/>
      <c r="AD55" s="293"/>
      <c r="AE55" s="293"/>
      <c r="AF55" s="293"/>
      <c r="AG55" s="290">
        <f>ROUND(AG56+SUM(AG57:AG60)+AG63,2)</f>
        <v>11998784.720000001</v>
      </c>
      <c r="AH55" s="291"/>
      <c r="AI55" s="291"/>
      <c r="AJ55" s="291"/>
      <c r="AK55" s="291"/>
      <c r="AL55" s="291"/>
      <c r="AM55" s="291"/>
      <c r="AN55" s="292">
        <f t="shared" si="0"/>
        <v>14518529.510000002</v>
      </c>
      <c r="AO55" s="291"/>
      <c r="AP55" s="291"/>
      <c r="AQ55" s="75" t="s">
        <v>81</v>
      </c>
      <c r="AR55" s="72"/>
      <c r="AS55" s="76">
        <f>ROUND(AS56+SUM(AS57:AS60)+AS63,2)</f>
        <v>0</v>
      </c>
      <c r="AT55" s="77">
        <f t="shared" si="1"/>
        <v>2519744.79</v>
      </c>
      <c r="AU55" s="78">
        <f>ROUND(AU56+SUM(AU57:AU60)+AU63,5)</f>
        <v>0</v>
      </c>
      <c r="AV55" s="77">
        <f>ROUND(AZ55*L29,2)</f>
        <v>2519744.79</v>
      </c>
      <c r="AW55" s="77">
        <f>ROUND(BA55*L30,2)</f>
        <v>0</v>
      </c>
      <c r="AX55" s="77">
        <f>ROUND(BB55*L29,2)</f>
        <v>0</v>
      </c>
      <c r="AY55" s="77">
        <f>ROUND(BC55*L30,2)</f>
        <v>0</v>
      </c>
      <c r="AZ55" s="77">
        <f>ROUND(AZ56+SUM(AZ57:AZ60)+AZ63,2)</f>
        <v>11998784.720000001</v>
      </c>
      <c r="BA55" s="77">
        <f>ROUND(BA56+SUM(BA57:BA60)+BA63,2)</f>
        <v>0</v>
      </c>
      <c r="BB55" s="77">
        <f>ROUND(BB56+SUM(BB57:BB60)+BB63,2)</f>
        <v>0</v>
      </c>
      <c r="BC55" s="77">
        <f>ROUND(BC56+SUM(BC57:BC60)+BC63,2)</f>
        <v>0</v>
      </c>
      <c r="BD55" s="79">
        <f>ROUND(BD56+SUM(BD57:BD60)+BD63,2)</f>
        <v>0</v>
      </c>
      <c r="BS55" s="80" t="s">
        <v>74</v>
      </c>
      <c r="BT55" s="80" t="s">
        <v>82</v>
      </c>
      <c r="BU55" s="80" t="s">
        <v>76</v>
      </c>
      <c r="BV55" s="80" t="s">
        <v>77</v>
      </c>
      <c r="BW55" s="80" t="s">
        <v>83</v>
      </c>
      <c r="BX55" s="80" t="s">
        <v>5</v>
      </c>
      <c r="CL55" s="80" t="s">
        <v>19</v>
      </c>
      <c r="CM55" s="80" t="s">
        <v>84</v>
      </c>
    </row>
    <row r="56" spans="1:91" s="3" customFormat="1" ht="16.5" customHeight="1">
      <c r="A56" s="81" t="s">
        <v>85</v>
      </c>
      <c r="B56" s="46"/>
      <c r="C56" s="9"/>
      <c r="D56" s="9"/>
      <c r="E56" s="296" t="s">
        <v>86</v>
      </c>
      <c r="F56" s="296"/>
      <c r="G56" s="296"/>
      <c r="H56" s="296"/>
      <c r="I56" s="296"/>
      <c r="J56" s="9"/>
      <c r="K56" s="296" t="s">
        <v>87</v>
      </c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  <c r="AF56" s="296"/>
      <c r="AG56" s="294">
        <f>'D.1.1.-01 - Zateplovací s...'!J32</f>
        <v>5882136.5</v>
      </c>
      <c r="AH56" s="295"/>
      <c r="AI56" s="295"/>
      <c r="AJ56" s="295"/>
      <c r="AK56" s="295"/>
      <c r="AL56" s="295"/>
      <c r="AM56" s="295"/>
      <c r="AN56" s="294">
        <f t="shared" si="0"/>
        <v>7117385.1699999999</v>
      </c>
      <c r="AO56" s="295"/>
      <c r="AP56" s="295"/>
      <c r="AQ56" s="82" t="s">
        <v>88</v>
      </c>
      <c r="AR56" s="46"/>
      <c r="AS56" s="83">
        <v>0</v>
      </c>
      <c r="AT56" s="84">
        <f t="shared" si="1"/>
        <v>1235248.67</v>
      </c>
      <c r="AU56" s="85">
        <f>'D.1.1.-01 - Zateplovací s...'!P103</f>
        <v>0</v>
      </c>
      <c r="AV56" s="84">
        <f>'D.1.1.-01 - Zateplovací s...'!J35</f>
        <v>1235248.67</v>
      </c>
      <c r="AW56" s="84">
        <f>'D.1.1.-01 - Zateplovací s...'!J36</f>
        <v>0</v>
      </c>
      <c r="AX56" s="84">
        <f>'D.1.1.-01 - Zateplovací s...'!J37</f>
        <v>0</v>
      </c>
      <c r="AY56" s="84">
        <f>'D.1.1.-01 - Zateplovací s...'!J38</f>
        <v>0</v>
      </c>
      <c r="AZ56" s="84">
        <f>'D.1.1.-01 - Zateplovací s...'!F35</f>
        <v>5882136.5</v>
      </c>
      <c r="BA56" s="84">
        <f>'D.1.1.-01 - Zateplovací s...'!F36</f>
        <v>0</v>
      </c>
      <c r="BB56" s="84">
        <f>'D.1.1.-01 - Zateplovací s...'!F37</f>
        <v>0</v>
      </c>
      <c r="BC56" s="84">
        <f>'D.1.1.-01 - Zateplovací s...'!F38</f>
        <v>0</v>
      </c>
      <c r="BD56" s="86">
        <f>'D.1.1.-01 - Zateplovací s...'!F39</f>
        <v>0</v>
      </c>
      <c r="BT56" s="26" t="s">
        <v>84</v>
      </c>
      <c r="BV56" s="26" t="s">
        <v>77</v>
      </c>
      <c r="BW56" s="26" t="s">
        <v>89</v>
      </c>
      <c r="BX56" s="26" t="s">
        <v>83</v>
      </c>
      <c r="CL56" s="26" t="s">
        <v>19</v>
      </c>
    </row>
    <row r="57" spans="1:91" s="3" customFormat="1" ht="16.5" customHeight="1">
      <c r="A57" s="81" t="s">
        <v>85</v>
      </c>
      <c r="B57" s="46"/>
      <c r="C57" s="9"/>
      <c r="D57" s="9"/>
      <c r="E57" s="296" t="s">
        <v>90</v>
      </c>
      <c r="F57" s="296"/>
      <c r="G57" s="296"/>
      <c r="H57" s="296"/>
      <c r="I57" s="296"/>
      <c r="J57" s="9"/>
      <c r="K57" s="296" t="s">
        <v>91</v>
      </c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4">
        <f>'D.1.1.-02 - Podlaha půdy'!J32</f>
        <v>445091.66</v>
      </c>
      <c r="AH57" s="295"/>
      <c r="AI57" s="295"/>
      <c r="AJ57" s="295"/>
      <c r="AK57" s="295"/>
      <c r="AL57" s="295"/>
      <c r="AM57" s="295"/>
      <c r="AN57" s="294">
        <f t="shared" si="0"/>
        <v>538560.90999999992</v>
      </c>
      <c r="AO57" s="295"/>
      <c r="AP57" s="295"/>
      <c r="AQ57" s="82" t="s">
        <v>88</v>
      </c>
      <c r="AR57" s="46"/>
      <c r="AS57" s="83">
        <v>0</v>
      </c>
      <c r="AT57" s="84">
        <f t="shared" si="1"/>
        <v>93469.25</v>
      </c>
      <c r="AU57" s="85">
        <f>'D.1.1.-02 - Podlaha půdy'!P90</f>
        <v>0</v>
      </c>
      <c r="AV57" s="84">
        <f>'D.1.1.-02 - Podlaha půdy'!J35</f>
        <v>93469.25</v>
      </c>
      <c r="AW57" s="84">
        <f>'D.1.1.-02 - Podlaha půdy'!J36</f>
        <v>0</v>
      </c>
      <c r="AX57" s="84">
        <f>'D.1.1.-02 - Podlaha půdy'!J37</f>
        <v>0</v>
      </c>
      <c r="AY57" s="84">
        <f>'D.1.1.-02 - Podlaha půdy'!J38</f>
        <v>0</v>
      </c>
      <c r="AZ57" s="84">
        <f>'D.1.1.-02 - Podlaha půdy'!F35</f>
        <v>445091.66</v>
      </c>
      <c r="BA57" s="84">
        <f>'D.1.1.-02 - Podlaha půdy'!F36</f>
        <v>0</v>
      </c>
      <c r="BB57" s="84">
        <f>'D.1.1.-02 - Podlaha půdy'!F37</f>
        <v>0</v>
      </c>
      <c r="BC57" s="84">
        <f>'D.1.1.-02 - Podlaha půdy'!F38</f>
        <v>0</v>
      </c>
      <c r="BD57" s="86">
        <f>'D.1.1.-02 - Podlaha půdy'!F39</f>
        <v>0</v>
      </c>
      <c r="BT57" s="26" t="s">
        <v>84</v>
      </c>
      <c r="BV57" s="26" t="s">
        <v>77</v>
      </c>
      <c r="BW57" s="26" t="s">
        <v>92</v>
      </c>
      <c r="BX57" s="26" t="s">
        <v>83</v>
      </c>
      <c r="CL57" s="26" t="s">
        <v>19</v>
      </c>
    </row>
    <row r="58" spans="1:91" s="3" customFormat="1" ht="16.5" customHeight="1">
      <c r="A58" s="81" t="s">
        <v>85</v>
      </c>
      <c r="B58" s="46"/>
      <c r="C58" s="9"/>
      <c r="D58" s="9"/>
      <c r="E58" s="296" t="s">
        <v>93</v>
      </c>
      <c r="F58" s="296"/>
      <c r="G58" s="296"/>
      <c r="H58" s="296"/>
      <c r="I58" s="296"/>
      <c r="J58" s="9"/>
      <c r="K58" s="296" t="s">
        <v>94</v>
      </c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  <c r="AF58" s="296"/>
      <c r="AG58" s="294">
        <f>'D.1.1.-03 - Lodžie'!J32</f>
        <v>727773.88</v>
      </c>
      <c r="AH58" s="295"/>
      <c r="AI58" s="295"/>
      <c r="AJ58" s="295"/>
      <c r="AK58" s="295"/>
      <c r="AL58" s="295"/>
      <c r="AM58" s="295"/>
      <c r="AN58" s="294">
        <f t="shared" si="0"/>
        <v>880606.39</v>
      </c>
      <c r="AO58" s="295"/>
      <c r="AP58" s="295"/>
      <c r="AQ58" s="82" t="s">
        <v>88</v>
      </c>
      <c r="AR58" s="46"/>
      <c r="AS58" s="83">
        <v>0</v>
      </c>
      <c r="AT58" s="84">
        <f t="shared" si="1"/>
        <v>152832.51</v>
      </c>
      <c r="AU58" s="85">
        <f>'D.1.1.-03 - Lodžie'!P97</f>
        <v>0</v>
      </c>
      <c r="AV58" s="84">
        <f>'D.1.1.-03 - Lodžie'!J35</f>
        <v>152832.51</v>
      </c>
      <c r="AW58" s="84">
        <f>'D.1.1.-03 - Lodžie'!J36</f>
        <v>0</v>
      </c>
      <c r="AX58" s="84">
        <f>'D.1.1.-03 - Lodžie'!J37</f>
        <v>0</v>
      </c>
      <c r="AY58" s="84">
        <f>'D.1.1.-03 - Lodžie'!J38</f>
        <v>0</v>
      </c>
      <c r="AZ58" s="84">
        <f>'D.1.1.-03 - Lodžie'!F35</f>
        <v>727773.88</v>
      </c>
      <c r="BA58" s="84">
        <f>'D.1.1.-03 - Lodžie'!F36</f>
        <v>0</v>
      </c>
      <c r="BB58" s="84">
        <f>'D.1.1.-03 - Lodžie'!F37</f>
        <v>0</v>
      </c>
      <c r="BC58" s="84">
        <f>'D.1.1.-03 - Lodžie'!F38</f>
        <v>0</v>
      </c>
      <c r="BD58" s="86">
        <f>'D.1.1.-03 - Lodžie'!F39</f>
        <v>0</v>
      </c>
      <c r="BT58" s="26" t="s">
        <v>84</v>
      </c>
      <c r="BV58" s="26" t="s">
        <v>77</v>
      </c>
      <c r="BW58" s="26" t="s">
        <v>95</v>
      </c>
      <c r="BX58" s="26" t="s">
        <v>83</v>
      </c>
      <c r="CL58" s="26" t="s">
        <v>19</v>
      </c>
    </row>
    <row r="59" spans="1:91" s="3" customFormat="1" ht="16.5" customHeight="1">
      <c r="A59" s="81" t="s">
        <v>85</v>
      </c>
      <c r="B59" s="46"/>
      <c r="C59" s="9"/>
      <c r="D59" s="9"/>
      <c r="E59" s="296" t="s">
        <v>96</v>
      </c>
      <c r="F59" s="296"/>
      <c r="G59" s="296"/>
      <c r="H59" s="296"/>
      <c r="I59" s="296"/>
      <c r="J59" s="9"/>
      <c r="K59" s="296" t="s">
        <v>97</v>
      </c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  <c r="AF59" s="296"/>
      <c r="AG59" s="294">
        <f>'D.1.1.-04 - Výměna otvorů'!J32</f>
        <v>4119786.52</v>
      </c>
      <c r="AH59" s="295"/>
      <c r="AI59" s="295"/>
      <c r="AJ59" s="295"/>
      <c r="AK59" s="295"/>
      <c r="AL59" s="295"/>
      <c r="AM59" s="295"/>
      <c r="AN59" s="294">
        <f t="shared" si="0"/>
        <v>4984941.6900000004</v>
      </c>
      <c r="AO59" s="295"/>
      <c r="AP59" s="295"/>
      <c r="AQ59" s="82" t="s">
        <v>88</v>
      </c>
      <c r="AR59" s="46"/>
      <c r="AS59" s="83">
        <v>0</v>
      </c>
      <c r="AT59" s="84">
        <f t="shared" si="1"/>
        <v>865155.17</v>
      </c>
      <c r="AU59" s="85">
        <f>'D.1.1.-04 - Výměna otvorů'!P96</f>
        <v>0</v>
      </c>
      <c r="AV59" s="84">
        <f>'D.1.1.-04 - Výměna otvorů'!J35</f>
        <v>865155.17</v>
      </c>
      <c r="AW59" s="84">
        <f>'D.1.1.-04 - Výměna otvorů'!J36</f>
        <v>0</v>
      </c>
      <c r="AX59" s="84">
        <f>'D.1.1.-04 - Výměna otvorů'!J37</f>
        <v>0</v>
      </c>
      <c r="AY59" s="84">
        <f>'D.1.1.-04 - Výměna otvorů'!J38</f>
        <v>0</v>
      </c>
      <c r="AZ59" s="84">
        <f>'D.1.1.-04 - Výměna otvorů'!F35</f>
        <v>4119786.52</v>
      </c>
      <c r="BA59" s="84">
        <f>'D.1.1.-04 - Výměna otvorů'!F36</f>
        <v>0</v>
      </c>
      <c r="BB59" s="84">
        <f>'D.1.1.-04 - Výměna otvorů'!F37</f>
        <v>0</v>
      </c>
      <c r="BC59" s="84">
        <f>'D.1.1.-04 - Výměna otvorů'!F38</f>
        <v>0</v>
      </c>
      <c r="BD59" s="86">
        <f>'D.1.1.-04 - Výměna otvorů'!F39</f>
        <v>0</v>
      </c>
      <c r="BT59" s="26" t="s">
        <v>84</v>
      </c>
      <c r="BV59" s="26" t="s">
        <v>77</v>
      </c>
      <c r="BW59" s="26" t="s">
        <v>98</v>
      </c>
      <c r="BX59" s="26" t="s">
        <v>83</v>
      </c>
      <c r="CL59" s="26" t="s">
        <v>19</v>
      </c>
    </row>
    <row r="60" spans="1:91" s="3" customFormat="1" ht="16.5" customHeight="1">
      <c r="B60" s="46"/>
      <c r="C60" s="9"/>
      <c r="D60" s="9"/>
      <c r="E60" s="296" t="s">
        <v>99</v>
      </c>
      <c r="F60" s="296"/>
      <c r="G60" s="296"/>
      <c r="H60" s="296"/>
      <c r="I60" s="296"/>
      <c r="J60" s="9"/>
      <c r="K60" s="296" t="s">
        <v>100</v>
      </c>
      <c r="L60" s="296"/>
      <c r="M60" s="296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  <c r="AF60" s="296"/>
      <c r="AG60" s="297">
        <f>ROUND(SUM(AG61:AG62),2)</f>
        <v>657046.16</v>
      </c>
      <c r="AH60" s="295"/>
      <c r="AI60" s="295"/>
      <c r="AJ60" s="295"/>
      <c r="AK60" s="295"/>
      <c r="AL60" s="295"/>
      <c r="AM60" s="295"/>
      <c r="AN60" s="294">
        <f t="shared" si="0"/>
        <v>795025.85000000009</v>
      </c>
      <c r="AO60" s="295"/>
      <c r="AP60" s="295"/>
      <c r="AQ60" s="82" t="s">
        <v>88</v>
      </c>
      <c r="AR60" s="46"/>
      <c r="AS60" s="83">
        <f>ROUND(SUM(AS61:AS62),2)</f>
        <v>0</v>
      </c>
      <c r="AT60" s="84">
        <f t="shared" si="1"/>
        <v>137979.69</v>
      </c>
      <c r="AU60" s="85">
        <f>ROUND(SUM(AU61:AU62),5)</f>
        <v>0</v>
      </c>
      <c r="AV60" s="84">
        <f>ROUND(AZ60*L29,2)</f>
        <v>137979.69</v>
      </c>
      <c r="AW60" s="84">
        <f>ROUND(BA60*L30,2)</f>
        <v>0</v>
      </c>
      <c r="AX60" s="84">
        <f>ROUND(BB60*L29,2)</f>
        <v>0</v>
      </c>
      <c r="AY60" s="84">
        <f>ROUND(BC60*L30,2)</f>
        <v>0</v>
      </c>
      <c r="AZ60" s="84">
        <f>ROUND(SUM(AZ61:AZ62),2)</f>
        <v>657046.16</v>
      </c>
      <c r="BA60" s="84">
        <f>ROUND(SUM(BA61:BA62),2)</f>
        <v>0</v>
      </c>
      <c r="BB60" s="84">
        <f>ROUND(SUM(BB61:BB62),2)</f>
        <v>0</v>
      </c>
      <c r="BC60" s="84">
        <f>ROUND(SUM(BC61:BC62),2)</f>
        <v>0</v>
      </c>
      <c r="BD60" s="86">
        <f>ROUND(SUM(BD61:BD62),2)</f>
        <v>0</v>
      </c>
      <c r="BS60" s="26" t="s">
        <v>74</v>
      </c>
      <c r="BT60" s="26" t="s">
        <v>84</v>
      </c>
      <c r="BU60" s="26" t="s">
        <v>76</v>
      </c>
      <c r="BV60" s="26" t="s">
        <v>77</v>
      </c>
      <c r="BW60" s="26" t="s">
        <v>101</v>
      </c>
      <c r="BX60" s="26" t="s">
        <v>83</v>
      </c>
      <c r="CL60" s="26" t="s">
        <v>19</v>
      </c>
    </row>
    <row r="61" spans="1:91" s="3" customFormat="1" ht="16.5" customHeight="1">
      <c r="A61" s="81" t="s">
        <v>85</v>
      </c>
      <c r="B61" s="46"/>
      <c r="C61" s="9"/>
      <c r="D61" s="9"/>
      <c r="E61" s="9"/>
      <c r="F61" s="296" t="s">
        <v>102</v>
      </c>
      <c r="G61" s="296"/>
      <c r="H61" s="296"/>
      <c r="I61" s="296"/>
      <c r="J61" s="296"/>
      <c r="K61" s="9"/>
      <c r="L61" s="296" t="s">
        <v>103</v>
      </c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  <c r="AG61" s="294">
        <f>'01 - LPS - Uzemnění, hrom...'!J34</f>
        <v>261081.9</v>
      </c>
      <c r="AH61" s="295"/>
      <c r="AI61" s="295"/>
      <c r="AJ61" s="295"/>
      <c r="AK61" s="295"/>
      <c r="AL61" s="295"/>
      <c r="AM61" s="295"/>
      <c r="AN61" s="294">
        <f t="shared" si="0"/>
        <v>315909.09999999998</v>
      </c>
      <c r="AO61" s="295"/>
      <c r="AP61" s="295"/>
      <c r="AQ61" s="82" t="s">
        <v>88</v>
      </c>
      <c r="AR61" s="46"/>
      <c r="AS61" s="83">
        <v>0</v>
      </c>
      <c r="AT61" s="84">
        <f t="shared" si="1"/>
        <v>54827.199999999997</v>
      </c>
      <c r="AU61" s="85">
        <f>'01 - LPS - Uzemnění, hrom...'!P94</f>
        <v>0</v>
      </c>
      <c r="AV61" s="84">
        <f>'01 - LPS - Uzemnění, hrom...'!J37</f>
        <v>54827.199999999997</v>
      </c>
      <c r="AW61" s="84">
        <f>'01 - LPS - Uzemnění, hrom...'!J38</f>
        <v>0</v>
      </c>
      <c r="AX61" s="84">
        <f>'01 - LPS - Uzemnění, hrom...'!J39</f>
        <v>0</v>
      </c>
      <c r="AY61" s="84">
        <f>'01 - LPS - Uzemnění, hrom...'!J40</f>
        <v>0</v>
      </c>
      <c r="AZ61" s="84">
        <f>'01 - LPS - Uzemnění, hrom...'!F37</f>
        <v>261081.9</v>
      </c>
      <c r="BA61" s="84">
        <f>'01 - LPS - Uzemnění, hrom...'!F38</f>
        <v>0</v>
      </c>
      <c r="BB61" s="84">
        <f>'01 - LPS - Uzemnění, hrom...'!F39</f>
        <v>0</v>
      </c>
      <c r="BC61" s="84">
        <f>'01 - LPS - Uzemnění, hrom...'!F40</f>
        <v>0</v>
      </c>
      <c r="BD61" s="86">
        <f>'01 - LPS - Uzemnění, hrom...'!F41</f>
        <v>0</v>
      </c>
      <c r="BT61" s="26" t="s">
        <v>104</v>
      </c>
      <c r="BV61" s="26" t="s">
        <v>77</v>
      </c>
      <c r="BW61" s="26" t="s">
        <v>105</v>
      </c>
      <c r="BX61" s="26" t="s">
        <v>101</v>
      </c>
      <c r="CL61" s="26" t="s">
        <v>19</v>
      </c>
    </row>
    <row r="62" spans="1:91" s="3" customFormat="1" ht="16.5" customHeight="1">
      <c r="A62" s="81" t="s">
        <v>85</v>
      </c>
      <c r="B62" s="46"/>
      <c r="C62" s="9"/>
      <c r="D62" s="9"/>
      <c r="E62" s="9"/>
      <c r="F62" s="296" t="s">
        <v>106</v>
      </c>
      <c r="G62" s="296"/>
      <c r="H62" s="296"/>
      <c r="I62" s="296"/>
      <c r="J62" s="296"/>
      <c r="K62" s="9"/>
      <c r="L62" s="296" t="s">
        <v>107</v>
      </c>
      <c r="M62" s="296"/>
      <c r="N62" s="296"/>
      <c r="O62" s="296"/>
      <c r="P62" s="296"/>
      <c r="Q62" s="296"/>
      <c r="R62" s="296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  <c r="AF62" s="296"/>
      <c r="AG62" s="294">
        <f>'02 - SP - Silnoproudé ins...'!J34</f>
        <v>395964.26</v>
      </c>
      <c r="AH62" s="295"/>
      <c r="AI62" s="295"/>
      <c r="AJ62" s="295"/>
      <c r="AK62" s="295"/>
      <c r="AL62" s="295"/>
      <c r="AM62" s="295"/>
      <c r="AN62" s="294">
        <f t="shared" si="0"/>
        <v>479116.75</v>
      </c>
      <c r="AO62" s="295"/>
      <c r="AP62" s="295"/>
      <c r="AQ62" s="82" t="s">
        <v>88</v>
      </c>
      <c r="AR62" s="46"/>
      <c r="AS62" s="83">
        <v>0</v>
      </c>
      <c r="AT62" s="84">
        <f t="shared" si="1"/>
        <v>83152.490000000005</v>
      </c>
      <c r="AU62" s="85">
        <f>'02 - SP - Silnoproudé ins...'!P94</f>
        <v>0</v>
      </c>
      <c r="AV62" s="84">
        <f>'02 - SP - Silnoproudé ins...'!J37</f>
        <v>83152.490000000005</v>
      </c>
      <c r="AW62" s="84">
        <f>'02 - SP - Silnoproudé ins...'!J38</f>
        <v>0</v>
      </c>
      <c r="AX62" s="84">
        <f>'02 - SP - Silnoproudé ins...'!J39</f>
        <v>0</v>
      </c>
      <c r="AY62" s="84">
        <f>'02 - SP - Silnoproudé ins...'!J40</f>
        <v>0</v>
      </c>
      <c r="AZ62" s="84">
        <f>'02 - SP - Silnoproudé ins...'!F37</f>
        <v>395964.26</v>
      </c>
      <c r="BA62" s="84">
        <f>'02 - SP - Silnoproudé ins...'!F38</f>
        <v>0</v>
      </c>
      <c r="BB62" s="84">
        <f>'02 - SP - Silnoproudé ins...'!F39</f>
        <v>0</v>
      </c>
      <c r="BC62" s="84">
        <f>'02 - SP - Silnoproudé ins...'!F40</f>
        <v>0</v>
      </c>
      <c r="BD62" s="86">
        <f>'02 - SP - Silnoproudé ins...'!F41</f>
        <v>0</v>
      </c>
      <c r="BT62" s="26" t="s">
        <v>104</v>
      </c>
      <c r="BV62" s="26" t="s">
        <v>77</v>
      </c>
      <c r="BW62" s="26" t="s">
        <v>108</v>
      </c>
      <c r="BX62" s="26" t="s">
        <v>101</v>
      </c>
      <c r="CL62" s="26" t="s">
        <v>19</v>
      </c>
    </row>
    <row r="63" spans="1:91" s="3" customFormat="1" ht="16.5" customHeight="1">
      <c r="A63" s="81" t="s">
        <v>85</v>
      </c>
      <c r="B63" s="46"/>
      <c r="C63" s="9"/>
      <c r="D63" s="9"/>
      <c r="E63" s="296" t="s">
        <v>109</v>
      </c>
      <c r="F63" s="296"/>
      <c r="G63" s="296"/>
      <c r="H63" s="296"/>
      <c r="I63" s="296"/>
      <c r="J63" s="9"/>
      <c r="K63" s="296" t="s">
        <v>110</v>
      </c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F63" s="296"/>
      <c r="AG63" s="294">
        <f>'VRN-OS - Vedlejší rozpočt...'!J32</f>
        <v>166950</v>
      </c>
      <c r="AH63" s="295"/>
      <c r="AI63" s="295"/>
      <c r="AJ63" s="295"/>
      <c r="AK63" s="295"/>
      <c r="AL63" s="295"/>
      <c r="AM63" s="295"/>
      <c r="AN63" s="294">
        <f t="shared" si="0"/>
        <v>202009.5</v>
      </c>
      <c r="AO63" s="295"/>
      <c r="AP63" s="295"/>
      <c r="AQ63" s="82" t="s">
        <v>88</v>
      </c>
      <c r="AR63" s="46"/>
      <c r="AS63" s="87">
        <v>0</v>
      </c>
      <c r="AT63" s="88">
        <f t="shared" si="1"/>
        <v>35059.5</v>
      </c>
      <c r="AU63" s="89">
        <f>'VRN-OS - Vedlejší rozpočt...'!P87</f>
        <v>0</v>
      </c>
      <c r="AV63" s="88">
        <f>'VRN-OS - Vedlejší rozpočt...'!J35</f>
        <v>35059.5</v>
      </c>
      <c r="AW63" s="88">
        <f>'VRN-OS - Vedlejší rozpočt...'!J36</f>
        <v>0</v>
      </c>
      <c r="AX63" s="88">
        <f>'VRN-OS - Vedlejší rozpočt...'!J37</f>
        <v>0</v>
      </c>
      <c r="AY63" s="88">
        <f>'VRN-OS - Vedlejší rozpočt...'!J38</f>
        <v>0</v>
      </c>
      <c r="AZ63" s="88">
        <f>'VRN-OS - Vedlejší rozpočt...'!F35</f>
        <v>166950</v>
      </c>
      <c r="BA63" s="88">
        <f>'VRN-OS - Vedlejší rozpočt...'!F36</f>
        <v>0</v>
      </c>
      <c r="BB63" s="88">
        <f>'VRN-OS - Vedlejší rozpočt...'!F37</f>
        <v>0</v>
      </c>
      <c r="BC63" s="88">
        <f>'VRN-OS - Vedlejší rozpočt...'!F38</f>
        <v>0</v>
      </c>
      <c r="BD63" s="90">
        <f>'VRN-OS - Vedlejší rozpočt...'!F39</f>
        <v>0</v>
      </c>
      <c r="BT63" s="26" t="s">
        <v>84</v>
      </c>
      <c r="BV63" s="26" t="s">
        <v>77</v>
      </c>
      <c r="BW63" s="26" t="s">
        <v>111</v>
      </c>
      <c r="BX63" s="26" t="s">
        <v>83</v>
      </c>
      <c r="CL63" s="26" t="s">
        <v>19</v>
      </c>
    </row>
    <row r="64" spans="1:91" s="1" customFormat="1" ht="30" customHeight="1">
      <c r="B64" s="33"/>
      <c r="AR64" s="33"/>
    </row>
    <row r="65" spans="2:44" s="1" customFormat="1" ht="6.95" customHeight="1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33"/>
    </row>
  </sheetData>
  <sheetProtection algorithmName="SHA-512" hashValue="0FwDfcL8PV1TIyEO4RXE7W4E2SUEE82gDBdO3R74q0Nn5e9/AfNnfyWaQnDiHoHaQi90Tb75GrcO3q7H6WnKzw==" saltValue="iN0zTmFvvz4xN2paeTfaVh4Q7zqegJammURJ94RD7cy5lmnZD+j5kZJdRDqDW1i2BNf0BOgC9QefA5lljQeljQ==" spinCount="100000" sheet="1" objects="1" scenarios="1" formatColumns="0" formatRows="0"/>
  <mergeCells count="74">
    <mergeCell ref="AR2:BE2"/>
    <mergeCell ref="L33:P33"/>
    <mergeCell ref="AK33:AO33"/>
    <mergeCell ref="W33:AE33"/>
    <mergeCell ref="AK35:AO35"/>
    <mergeCell ref="X35:AB35"/>
    <mergeCell ref="W31:AE31"/>
    <mergeCell ref="L31:P31"/>
    <mergeCell ref="L32:P32"/>
    <mergeCell ref="W32:AE32"/>
    <mergeCell ref="AK32:AO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AN62:AP62"/>
    <mergeCell ref="AG62:AM62"/>
    <mergeCell ref="F62:J62"/>
    <mergeCell ref="L62:AF62"/>
    <mergeCell ref="AN63:AP63"/>
    <mergeCell ref="AG63:AM63"/>
    <mergeCell ref="E63:I63"/>
    <mergeCell ref="K63:AF63"/>
    <mergeCell ref="AN60:AP60"/>
    <mergeCell ref="AG60:AM60"/>
    <mergeCell ref="E60:I60"/>
    <mergeCell ref="K60:AF60"/>
    <mergeCell ref="AN61:AP61"/>
    <mergeCell ref="AG61:AM61"/>
    <mergeCell ref="F61:J61"/>
    <mergeCell ref="L61:AF61"/>
    <mergeCell ref="AG58:AM58"/>
    <mergeCell ref="AN58:AP58"/>
    <mergeCell ref="E58:I58"/>
    <mergeCell ref="K58:AF58"/>
    <mergeCell ref="AN59:AP59"/>
    <mergeCell ref="AG59:AM59"/>
    <mergeCell ref="E59:I59"/>
    <mergeCell ref="K59:AF59"/>
    <mergeCell ref="AN56:AP56"/>
    <mergeCell ref="E56:I56"/>
    <mergeCell ref="K56:AF56"/>
    <mergeCell ref="AG56:AM56"/>
    <mergeCell ref="K57:AF57"/>
    <mergeCell ref="AN57:AP57"/>
    <mergeCell ref="E57:I57"/>
    <mergeCell ref="AG57:AM57"/>
    <mergeCell ref="C52:G52"/>
    <mergeCell ref="AG52:AM52"/>
    <mergeCell ref="AN52:AP52"/>
    <mergeCell ref="I52:AF52"/>
    <mergeCell ref="AG55:AM55"/>
    <mergeCell ref="AN55:AP55"/>
    <mergeCell ref="J55:AF55"/>
    <mergeCell ref="D55:H55"/>
    <mergeCell ref="AG54:AM54"/>
    <mergeCell ref="AN54:AP54"/>
    <mergeCell ref="L45:AO45"/>
    <mergeCell ref="AM47:AN47"/>
    <mergeCell ref="AS49:AT51"/>
    <mergeCell ref="AM49:AP49"/>
    <mergeCell ref="AM50:AP50"/>
  </mergeCells>
  <hyperlinks>
    <hyperlink ref="A56" location="'D.1.1.-01 - Zateplovací s...'!C2" display="/" xr:uid="{00000000-0004-0000-0000-000000000000}"/>
    <hyperlink ref="A57" location="'D.1.1.-02 - Podlaha půdy'!C2" display="/" xr:uid="{00000000-0004-0000-0000-000001000000}"/>
    <hyperlink ref="A58" location="'D.1.1.-03 - Lodžie'!C2" display="/" xr:uid="{00000000-0004-0000-0000-000002000000}"/>
    <hyperlink ref="A59" location="'D.1.1.-04 - Výměna otvorů'!C2" display="/" xr:uid="{00000000-0004-0000-0000-000003000000}"/>
    <hyperlink ref="A61" location="'01 - LPS - Uzemnění, hrom...'!C2" display="/" xr:uid="{00000000-0004-0000-0000-000004000000}"/>
    <hyperlink ref="A62" location="'02 - SP - Silnoproudé ins...'!C2" display="/" xr:uid="{00000000-0004-0000-0000-000005000000}"/>
    <hyperlink ref="A63" location="'VRN-OS - Vedlejší rozpočt...'!C2" display="/" xr:uid="{00000000-0004-0000-0000-000006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421"/>
  <sheetViews>
    <sheetView showGridLines="0" topLeftCell="F8" workbookViewId="0">
      <selection activeCell="I1339" sqref="I1339:I1413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AT2" s="18" t="s">
        <v>89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84</v>
      </c>
    </row>
    <row r="4" spans="2:46" ht="24.95" customHeight="1">
      <c r="B4" s="21"/>
      <c r="D4" s="22" t="s">
        <v>112</v>
      </c>
      <c r="L4" s="21"/>
      <c r="M4" s="91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16.5" customHeight="1">
      <c r="B7" s="21"/>
      <c r="E7" s="319" t="str">
        <f>'Rekapitulace stavby'!K6</f>
        <v>Zateplení ubytoven a Dětské kliniky FNOL - Snížení energetické náročnosti (YA)</v>
      </c>
      <c r="F7" s="320"/>
      <c r="G7" s="320"/>
      <c r="H7" s="320"/>
      <c r="L7" s="21"/>
    </row>
    <row r="8" spans="2:46" ht="12" customHeight="1">
      <c r="B8" s="21"/>
      <c r="D8" s="28" t="s">
        <v>113</v>
      </c>
      <c r="L8" s="21"/>
    </row>
    <row r="9" spans="2:46" s="1" customFormat="1" ht="16.5" customHeight="1">
      <c r="B9" s="33"/>
      <c r="E9" s="319" t="s">
        <v>114</v>
      </c>
      <c r="F9" s="321"/>
      <c r="G9" s="321"/>
      <c r="H9" s="321"/>
      <c r="L9" s="33"/>
    </row>
    <row r="10" spans="2:46" s="1" customFormat="1" ht="12" customHeight="1">
      <c r="B10" s="33"/>
      <c r="D10" s="28" t="s">
        <v>115</v>
      </c>
      <c r="L10" s="33"/>
    </row>
    <row r="11" spans="2:46" s="1" customFormat="1" ht="16.5" customHeight="1">
      <c r="B11" s="33"/>
      <c r="E11" s="277" t="s">
        <v>116</v>
      </c>
      <c r="F11" s="321"/>
      <c r="G11" s="321"/>
      <c r="H11" s="321"/>
      <c r="L11" s="33"/>
    </row>
    <row r="12" spans="2:46" s="1" customFormat="1" ht="11.25">
      <c r="B12" s="33"/>
      <c r="L12" s="33"/>
    </row>
    <row r="13" spans="2:46" s="1" customFormat="1" ht="12" customHeight="1">
      <c r="B13" s="33"/>
      <c r="D13" s="28" t="s">
        <v>18</v>
      </c>
      <c r="F13" s="26" t="s">
        <v>19</v>
      </c>
      <c r="I13" s="28" t="s">
        <v>20</v>
      </c>
      <c r="J13" s="26" t="s">
        <v>19</v>
      </c>
      <c r="L13" s="33"/>
    </row>
    <row r="14" spans="2:46" s="1" customFormat="1" ht="12" customHeight="1">
      <c r="B14" s="33"/>
      <c r="D14" s="28" t="s">
        <v>21</v>
      </c>
      <c r="F14" s="26" t="s">
        <v>117</v>
      </c>
      <c r="I14" s="28" t="s">
        <v>23</v>
      </c>
      <c r="J14" s="50" t="str">
        <f>'Rekapitulace stavby'!AN8</f>
        <v>28. 8. 2022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8" t="s">
        <v>25</v>
      </c>
      <c r="I16" s="28" t="s">
        <v>26</v>
      </c>
      <c r="J16" s="26" t="s">
        <v>27</v>
      </c>
      <c r="L16" s="33"/>
    </row>
    <row r="17" spans="2:12" s="1" customFormat="1" ht="18" customHeight="1">
      <c r="B17" s="33"/>
      <c r="E17" s="26" t="s">
        <v>118</v>
      </c>
      <c r="I17" s="28" t="s">
        <v>29</v>
      </c>
      <c r="J17" s="26" t="s">
        <v>30</v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8" t="s">
        <v>31</v>
      </c>
      <c r="I19" s="28" t="s">
        <v>26</v>
      </c>
      <c r="J19" s="29" t="str">
        <f>'Rekapitulace stavby'!AN13</f>
        <v>25527380</v>
      </c>
      <c r="L19" s="33"/>
    </row>
    <row r="20" spans="2:12" s="1" customFormat="1" ht="18" customHeight="1">
      <c r="B20" s="33"/>
      <c r="E20" s="322" t="str">
        <f>'Rekapitulace stavby'!E14</f>
        <v>POZEMSTAV Prostějov, a.s., Pod Kosířem 73, 796 01 Prostějov</v>
      </c>
      <c r="F20" s="303"/>
      <c r="G20" s="303"/>
      <c r="H20" s="303"/>
      <c r="I20" s="28" t="s">
        <v>29</v>
      </c>
      <c r="J20" s="29" t="str">
        <f>'Rekapitulace stavby'!AN14</f>
        <v>CZ25527380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8" t="s">
        <v>32</v>
      </c>
      <c r="I22" s="28" t="s">
        <v>26</v>
      </c>
      <c r="J22" s="26" t="s">
        <v>33</v>
      </c>
      <c r="L22" s="33"/>
    </row>
    <row r="23" spans="2:12" s="1" customFormat="1" ht="18" customHeight="1">
      <c r="B23" s="33"/>
      <c r="E23" s="26" t="s">
        <v>119</v>
      </c>
      <c r="I23" s="28" t="s">
        <v>29</v>
      </c>
      <c r="J23" s="26" t="s">
        <v>35</v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8" t="s">
        <v>37</v>
      </c>
      <c r="I25" s="28" t="s">
        <v>26</v>
      </c>
      <c r="J25" s="26" t="s">
        <v>19</v>
      </c>
      <c r="L25" s="33"/>
    </row>
    <row r="26" spans="2:12" s="1" customFormat="1" ht="18" customHeight="1">
      <c r="B26" s="33"/>
      <c r="E26" s="26" t="s">
        <v>38</v>
      </c>
      <c r="I26" s="28" t="s">
        <v>29</v>
      </c>
      <c r="J26" s="26" t="s">
        <v>19</v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8" t="s">
        <v>39</v>
      </c>
      <c r="L28" s="33"/>
    </row>
    <row r="29" spans="2:12" s="7" customFormat="1" ht="16.5" customHeight="1">
      <c r="B29" s="92"/>
      <c r="E29" s="308" t="s">
        <v>19</v>
      </c>
      <c r="F29" s="308"/>
      <c r="G29" s="308"/>
      <c r="H29" s="308"/>
      <c r="L29" s="92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25.35" customHeight="1">
      <c r="B32" s="33"/>
      <c r="D32" s="93" t="s">
        <v>41</v>
      </c>
      <c r="J32" s="64">
        <f>ROUND(J103, 2)</f>
        <v>5882136.5</v>
      </c>
      <c r="L32" s="33"/>
    </row>
    <row r="33" spans="2:12" s="1" customFormat="1" ht="6.95" customHeight="1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14.45" customHeight="1">
      <c r="B34" s="33"/>
      <c r="F34" s="36" t="s">
        <v>43</v>
      </c>
      <c r="I34" s="36" t="s">
        <v>42</v>
      </c>
      <c r="J34" s="36" t="s">
        <v>44</v>
      </c>
      <c r="L34" s="33"/>
    </row>
    <row r="35" spans="2:12" s="1" customFormat="1" ht="14.45" customHeight="1">
      <c r="B35" s="33"/>
      <c r="D35" s="53" t="s">
        <v>45</v>
      </c>
      <c r="E35" s="28" t="s">
        <v>46</v>
      </c>
      <c r="F35" s="84">
        <f>ROUND((SUM(BE103:BE1420)),  2)</f>
        <v>5882136.5</v>
      </c>
      <c r="I35" s="94">
        <v>0.21</v>
      </c>
      <c r="J35" s="84">
        <f>ROUND(((SUM(BE103:BE1420))*I35),  2)</f>
        <v>1235248.67</v>
      </c>
      <c r="L35" s="33"/>
    </row>
    <row r="36" spans="2:12" s="1" customFormat="1" ht="14.45" customHeight="1">
      <c r="B36" s="33"/>
      <c r="E36" s="28" t="s">
        <v>47</v>
      </c>
      <c r="F36" s="84">
        <f>ROUND((SUM(BF103:BF1420)),  2)</f>
        <v>0</v>
      </c>
      <c r="I36" s="94">
        <v>0.15</v>
      </c>
      <c r="J36" s="84">
        <f>ROUND(((SUM(BF103:BF1420))*I36),  2)</f>
        <v>0</v>
      </c>
      <c r="L36" s="33"/>
    </row>
    <row r="37" spans="2:12" s="1" customFormat="1" ht="14.45" hidden="1" customHeight="1">
      <c r="B37" s="33"/>
      <c r="E37" s="28" t="s">
        <v>48</v>
      </c>
      <c r="F37" s="84">
        <f>ROUND((SUM(BG103:BG1420)),  2)</f>
        <v>0</v>
      </c>
      <c r="I37" s="94">
        <v>0.21</v>
      </c>
      <c r="J37" s="84">
        <f>0</f>
        <v>0</v>
      </c>
      <c r="L37" s="33"/>
    </row>
    <row r="38" spans="2:12" s="1" customFormat="1" ht="14.45" hidden="1" customHeight="1">
      <c r="B38" s="33"/>
      <c r="E38" s="28" t="s">
        <v>49</v>
      </c>
      <c r="F38" s="84">
        <f>ROUND((SUM(BH103:BH1420)),  2)</f>
        <v>0</v>
      </c>
      <c r="I38" s="94">
        <v>0.15</v>
      </c>
      <c r="J38" s="84">
        <f>0</f>
        <v>0</v>
      </c>
      <c r="L38" s="33"/>
    </row>
    <row r="39" spans="2:12" s="1" customFormat="1" ht="14.45" hidden="1" customHeight="1">
      <c r="B39" s="33"/>
      <c r="E39" s="28" t="s">
        <v>50</v>
      </c>
      <c r="F39" s="84">
        <f>ROUND((SUM(BI103:BI1420)),  2)</f>
        <v>0</v>
      </c>
      <c r="I39" s="94">
        <v>0</v>
      </c>
      <c r="J39" s="84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5"/>
      <c r="D41" s="96" t="s">
        <v>51</v>
      </c>
      <c r="E41" s="55"/>
      <c r="F41" s="55"/>
      <c r="G41" s="97" t="s">
        <v>52</v>
      </c>
      <c r="H41" s="98" t="s">
        <v>53</v>
      </c>
      <c r="I41" s="55"/>
      <c r="J41" s="99">
        <f>SUM(J32:J39)</f>
        <v>7117385.1699999999</v>
      </c>
      <c r="K41" s="100"/>
      <c r="L41" s="33"/>
    </row>
    <row r="42" spans="2:12" s="1" customFormat="1" ht="14.45" customHeight="1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33"/>
    </row>
    <row r="46" spans="2:12" s="1" customFormat="1" ht="6.95" customHeight="1"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33"/>
    </row>
    <row r="47" spans="2:12" s="1" customFormat="1" ht="24.95" customHeight="1">
      <c r="B47" s="33"/>
      <c r="C47" s="22" t="s">
        <v>120</v>
      </c>
      <c r="L47" s="33"/>
    </row>
    <row r="48" spans="2:12" s="1" customFormat="1" ht="6.95" customHeight="1">
      <c r="B48" s="33"/>
      <c r="L48" s="33"/>
    </row>
    <row r="49" spans="2:47" s="1" customFormat="1" ht="12" customHeight="1">
      <c r="B49" s="33"/>
      <c r="C49" s="28" t="s">
        <v>16</v>
      </c>
      <c r="L49" s="33"/>
    </row>
    <row r="50" spans="2:47" s="1" customFormat="1" ht="16.5" customHeight="1">
      <c r="B50" s="33"/>
      <c r="E50" s="319" t="str">
        <f>E7</f>
        <v>Zateplení ubytoven a Dětské kliniky FNOL - Snížení energetické náročnosti (YA)</v>
      </c>
      <c r="F50" s="320"/>
      <c r="G50" s="320"/>
      <c r="H50" s="320"/>
      <c r="L50" s="33"/>
    </row>
    <row r="51" spans="2:47" ht="12" customHeight="1">
      <c r="B51" s="21"/>
      <c r="C51" s="28" t="s">
        <v>113</v>
      </c>
      <c r="L51" s="21"/>
    </row>
    <row r="52" spans="2:47" s="1" customFormat="1" ht="16.5" customHeight="1">
      <c r="B52" s="33"/>
      <c r="E52" s="319" t="s">
        <v>114</v>
      </c>
      <c r="F52" s="321"/>
      <c r="G52" s="321"/>
      <c r="H52" s="321"/>
      <c r="L52" s="33"/>
    </row>
    <row r="53" spans="2:47" s="1" customFormat="1" ht="12" customHeight="1">
      <c r="B53" s="33"/>
      <c r="C53" s="28" t="s">
        <v>115</v>
      </c>
      <c r="L53" s="33"/>
    </row>
    <row r="54" spans="2:47" s="1" customFormat="1" ht="16.5" customHeight="1">
      <c r="B54" s="33"/>
      <c r="E54" s="277" t="str">
        <f>E11</f>
        <v>D.1.1.-01 - Zateplovací systém fasády</v>
      </c>
      <c r="F54" s="321"/>
      <c r="G54" s="321"/>
      <c r="H54" s="321"/>
      <c r="L54" s="33"/>
    </row>
    <row r="55" spans="2:47" s="1" customFormat="1" ht="6.95" customHeight="1">
      <c r="B55" s="33"/>
      <c r="L55" s="33"/>
    </row>
    <row r="56" spans="2:47" s="1" customFormat="1" ht="12" customHeight="1">
      <c r="B56" s="33"/>
      <c r="C56" s="28" t="s">
        <v>21</v>
      </c>
      <c r="F56" s="26" t="str">
        <f>F14</f>
        <v>ulice I.P. Pavlova č. p. 842, 779 00 Olomouc</v>
      </c>
      <c r="I56" s="28" t="s">
        <v>23</v>
      </c>
      <c r="J56" s="50" t="str">
        <f>IF(J14="","",J14)</f>
        <v>28. 8. 2022</v>
      </c>
      <c r="L56" s="33"/>
    </row>
    <row r="57" spans="2:47" s="1" customFormat="1" ht="6.95" customHeight="1">
      <c r="B57" s="33"/>
      <c r="L57" s="33"/>
    </row>
    <row r="58" spans="2:47" s="1" customFormat="1" ht="40.15" customHeight="1">
      <c r="B58" s="33"/>
      <c r="C58" s="28" t="s">
        <v>25</v>
      </c>
      <c r="F58" s="26" t="str">
        <f>E17</f>
        <v>FNOL, I.P. Pavlova 185/6, 779 00 Olomouc</v>
      </c>
      <c r="I58" s="28" t="s">
        <v>32</v>
      </c>
      <c r="J58" s="31" t="str">
        <f>E23</f>
        <v>M&amp;B e Projekce s.r.o., Čechova 106/2a, Přerov</v>
      </c>
      <c r="L58" s="33"/>
    </row>
    <row r="59" spans="2:47" s="1" customFormat="1" ht="15.2" customHeight="1">
      <c r="B59" s="33"/>
      <c r="C59" s="28" t="s">
        <v>31</v>
      </c>
      <c r="F59" s="26" t="str">
        <f>IF(E20="","",E20)</f>
        <v>POZEMSTAV Prostějov, a.s., Pod Kosířem 73, 796 01 Prostějov</v>
      </c>
      <c r="I59" s="28" t="s">
        <v>37</v>
      </c>
      <c r="J59" s="31" t="str">
        <f>E26</f>
        <v xml:space="preserve"> 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101" t="s">
        <v>121</v>
      </c>
      <c r="D61" s="95"/>
      <c r="E61" s="95"/>
      <c r="F61" s="95"/>
      <c r="G61" s="95"/>
      <c r="H61" s="95"/>
      <c r="I61" s="95"/>
      <c r="J61" s="102" t="s">
        <v>122</v>
      </c>
      <c r="K61" s="95"/>
      <c r="L61" s="33"/>
    </row>
    <row r="62" spans="2:47" s="1" customFormat="1" ht="10.35" customHeight="1">
      <c r="B62" s="33"/>
      <c r="L62" s="33"/>
    </row>
    <row r="63" spans="2:47" s="1" customFormat="1" ht="22.9" customHeight="1">
      <c r="B63" s="33"/>
      <c r="C63" s="103" t="s">
        <v>73</v>
      </c>
      <c r="J63" s="64">
        <f>J103</f>
        <v>5882136.5000000009</v>
      </c>
      <c r="L63" s="33"/>
      <c r="AU63" s="18" t="s">
        <v>123</v>
      </c>
    </row>
    <row r="64" spans="2:47" s="8" customFormat="1" ht="24.95" customHeight="1">
      <c r="B64" s="104"/>
      <c r="D64" s="105" t="s">
        <v>124</v>
      </c>
      <c r="E64" s="106"/>
      <c r="F64" s="106"/>
      <c r="G64" s="106"/>
      <c r="H64" s="106"/>
      <c r="I64" s="106"/>
      <c r="J64" s="107">
        <f>J104</f>
        <v>5414030.6700000009</v>
      </c>
      <c r="L64" s="104"/>
    </row>
    <row r="65" spans="2:12" s="9" customFormat="1" ht="19.899999999999999" customHeight="1">
      <c r="B65" s="108"/>
      <c r="D65" s="109" t="s">
        <v>125</v>
      </c>
      <c r="E65" s="110"/>
      <c r="F65" s="110"/>
      <c r="G65" s="110"/>
      <c r="H65" s="110"/>
      <c r="I65" s="110"/>
      <c r="J65" s="111">
        <f>J105</f>
        <v>51696.7</v>
      </c>
      <c r="L65" s="108"/>
    </row>
    <row r="66" spans="2:12" s="9" customFormat="1" ht="19.899999999999999" customHeight="1">
      <c r="B66" s="108"/>
      <c r="D66" s="109" t="s">
        <v>126</v>
      </c>
      <c r="E66" s="110"/>
      <c r="F66" s="110"/>
      <c r="G66" s="110"/>
      <c r="H66" s="110"/>
      <c r="I66" s="110"/>
      <c r="J66" s="111">
        <f>J164</f>
        <v>5512.47</v>
      </c>
      <c r="L66" s="108"/>
    </row>
    <row r="67" spans="2:12" s="9" customFormat="1" ht="19.899999999999999" customHeight="1">
      <c r="B67" s="108"/>
      <c r="D67" s="109" t="s">
        <v>127</v>
      </c>
      <c r="E67" s="110"/>
      <c r="F67" s="110"/>
      <c r="G67" s="110"/>
      <c r="H67" s="110"/>
      <c r="I67" s="110"/>
      <c r="J67" s="111">
        <f>J172</f>
        <v>4393119.7500000009</v>
      </c>
      <c r="L67" s="108"/>
    </row>
    <row r="68" spans="2:12" s="9" customFormat="1" ht="19.899999999999999" customHeight="1">
      <c r="B68" s="108"/>
      <c r="D68" s="109" t="s">
        <v>128</v>
      </c>
      <c r="E68" s="110"/>
      <c r="F68" s="110"/>
      <c r="G68" s="110"/>
      <c r="H68" s="110"/>
      <c r="I68" s="110"/>
      <c r="J68" s="111">
        <f>J996</f>
        <v>92375.63</v>
      </c>
      <c r="L68" s="108"/>
    </row>
    <row r="69" spans="2:12" s="9" customFormat="1" ht="19.899999999999999" customHeight="1">
      <c r="B69" s="108"/>
      <c r="D69" s="109" t="s">
        <v>129</v>
      </c>
      <c r="E69" s="110"/>
      <c r="F69" s="110"/>
      <c r="G69" s="110"/>
      <c r="H69" s="110"/>
      <c r="I69" s="110"/>
      <c r="J69" s="111">
        <f>J1011</f>
        <v>2380</v>
      </c>
      <c r="L69" s="108"/>
    </row>
    <row r="70" spans="2:12" s="9" customFormat="1" ht="19.899999999999999" customHeight="1">
      <c r="B70" s="108"/>
      <c r="D70" s="109" t="s">
        <v>130</v>
      </c>
      <c r="E70" s="110"/>
      <c r="F70" s="110"/>
      <c r="G70" s="110"/>
      <c r="H70" s="110"/>
      <c r="I70" s="110"/>
      <c r="J70" s="111">
        <f>J1042</f>
        <v>581665.85</v>
      </c>
      <c r="L70" s="108"/>
    </row>
    <row r="71" spans="2:12" s="9" customFormat="1" ht="19.899999999999999" customHeight="1">
      <c r="B71" s="108"/>
      <c r="D71" s="109" t="s">
        <v>131</v>
      </c>
      <c r="E71" s="110"/>
      <c r="F71" s="110"/>
      <c r="G71" s="110"/>
      <c r="H71" s="110"/>
      <c r="I71" s="110"/>
      <c r="J71" s="111">
        <f>J1098</f>
        <v>22272</v>
      </c>
      <c r="L71" s="108"/>
    </row>
    <row r="72" spans="2:12" s="9" customFormat="1" ht="19.899999999999999" customHeight="1">
      <c r="B72" s="108"/>
      <c r="D72" s="109" t="s">
        <v>132</v>
      </c>
      <c r="E72" s="110"/>
      <c r="F72" s="110"/>
      <c r="G72" s="110"/>
      <c r="H72" s="110"/>
      <c r="I72" s="110"/>
      <c r="J72" s="111">
        <f>J1122</f>
        <v>96045.65</v>
      </c>
      <c r="L72" s="108"/>
    </row>
    <row r="73" spans="2:12" s="9" customFormat="1" ht="19.899999999999999" customHeight="1">
      <c r="B73" s="108"/>
      <c r="D73" s="109" t="s">
        <v>133</v>
      </c>
      <c r="E73" s="110"/>
      <c r="F73" s="110"/>
      <c r="G73" s="110"/>
      <c r="H73" s="110"/>
      <c r="I73" s="110"/>
      <c r="J73" s="111">
        <f>J1199</f>
        <v>102735.69</v>
      </c>
      <c r="L73" s="108"/>
    </row>
    <row r="74" spans="2:12" s="9" customFormat="1" ht="19.899999999999999" customHeight="1">
      <c r="B74" s="108"/>
      <c r="D74" s="109" t="s">
        <v>134</v>
      </c>
      <c r="E74" s="110"/>
      <c r="F74" s="110"/>
      <c r="G74" s="110"/>
      <c r="H74" s="110"/>
      <c r="I74" s="110"/>
      <c r="J74" s="111">
        <f>J1216</f>
        <v>66226.929999999993</v>
      </c>
      <c r="L74" s="108"/>
    </row>
    <row r="75" spans="2:12" s="8" customFormat="1" ht="24.95" customHeight="1">
      <c r="B75" s="104"/>
      <c r="D75" s="105" t="s">
        <v>135</v>
      </c>
      <c r="E75" s="106"/>
      <c r="F75" s="106"/>
      <c r="G75" s="106"/>
      <c r="H75" s="106"/>
      <c r="I75" s="106"/>
      <c r="J75" s="107">
        <f>J1220</f>
        <v>468105.83</v>
      </c>
      <c r="L75" s="104"/>
    </row>
    <row r="76" spans="2:12" s="9" customFormat="1" ht="19.899999999999999" customHeight="1">
      <c r="B76" s="108"/>
      <c r="D76" s="109" t="s">
        <v>136</v>
      </c>
      <c r="E76" s="110"/>
      <c r="F76" s="110"/>
      <c r="G76" s="110"/>
      <c r="H76" s="110"/>
      <c r="I76" s="110"/>
      <c r="J76" s="111">
        <f>J1221</f>
        <v>45209.82</v>
      </c>
      <c r="L76" s="108"/>
    </row>
    <row r="77" spans="2:12" s="9" customFormat="1" ht="19.899999999999999" customHeight="1">
      <c r="B77" s="108"/>
      <c r="D77" s="109" t="s">
        <v>137</v>
      </c>
      <c r="E77" s="110"/>
      <c r="F77" s="110"/>
      <c r="G77" s="110"/>
      <c r="H77" s="110"/>
      <c r="I77" s="110"/>
      <c r="J77" s="111">
        <f>J1262</f>
        <v>1718.49</v>
      </c>
      <c r="L77" s="108"/>
    </row>
    <row r="78" spans="2:12" s="9" customFormat="1" ht="19.899999999999999" customHeight="1">
      <c r="B78" s="108"/>
      <c r="D78" s="109" t="s">
        <v>138</v>
      </c>
      <c r="E78" s="110"/>
      <c r="F78" s="110"/>
      <c r="G78" s="110"/>
      <c r="H78" s="110"/>
      <c r="I78" s="110"/>
      <c r="J78" s="111">
        <f>J1288</f>
        <v>7047.3499999999995</v>
      </c>
      <c r="L78" s="108"/>
    </row>
    <row r="79" spans="2:12" s="9" customFormat="1" ht="19.899999999999999" customHeight="1">
      <c r="B79" s="108"/>
      <c r="D79" s="109" t="s">
        <v>139</v>
      </c>
      <c r="E79" s="110"/>
      <c r="F79" s="110"/>
      <c r="G79" s="110"/>
      <c r="H79" s="110"/>
      <c r="I79" s="110"/>
      <c r="J79" s="111">
        <f>J1312</f>
        <v>17947.55</v>
      </c>
      <c r="L79" s="108"/>
    </row>
    <row r="80" spans="2:12" s="9" customFormat="1" ht="19.899999999999999" customHeight="1">
      <c r="B80" s="108"/>
      <c r="D80" s="109" t="s">
        <v>140</v>
      </c>
      <c r="E80" s="110"/>
      <c r="F80" s="110"/>
      <c r="G80" s="110"/>
      <c r="H80" s="110"/>
      <c r="I80" s="110"/>
      <c r="J80" s="111">
        <f>J1332</f>
        <v>388888.7</v>
      </c>
      <c r="L80" s="108"/>
    </row>
    <row r="81" spans="2:12" s="9" customFormat="1" ht="19.899999999999999" customHeight="1">
      <c r="B81" s="108"/>
      <c r="D81" s="109" t="s">
        <v>141</v>
      </c>
      <c r="E81" s="110"/>
      <c r="F81" s="110"/>
      <c r="G81" s="110"/>
      <c r="H81" s="110"/>
      <c r="I81" s="110"/>
      <c r="J81" s="111">
        <f>J1380</f>
        <v>7293.92</v>
      </c>
      <c r="L81" s="108"/>
    </row>
    <row r="82" spans="2:12" s="1" customFormat="1" ht="21.75" customHeight="1">
      <c r="B82" s="33"/>
      <c r="L82" s="33"/>
    </row>
    <row r="83" spans="2:12" s="1" customFormat="1" ht="6.95" customHeight="1">
      <c r="B83" s="42"/>
      <c r="C83" s="43"/>
      <c r="D83" s="43"/>
      <c r="E83" s="43"/>
      <c r="F83" s="43"/>
      <c r="G83" s="43"/>
      <c r="H83" s="43"/>
      <c r="I83" s="43"/>
      <c r="J83" s="43"/>
      <c r="K83" s="43"/>
      <c r="L83" s="33"/>
    </row>
    <row r="87" spans="2:12" s="1" customFormat="1" ht="6.95" customHeight="1">
      <c r="B87" s="44"/>
      <c r="C87" s="45"/>
      <c r="D87" s="45"/>
      <c r="E87" s="45"/>
      <c r="F87" s="45"/>
      <c r="G87" s="45"/>
      <c r="H87" s="45"/>
      <c r="I87" s="45"/>
      <c r="J87" s="45"/>
      <c r="K87" s="45"/>
      <c r="L87" s="33"/>
    </row>
    <row r="88" spans="2:12" s="1" customFormat="1" ht="24.95" customHeight="1">
      <c r="B88" s="33"/>
      <c r="C88" s="22" t="s">
        <v>142</v>
      </c>
      <c r="L88" s="33"/>
    </row>
    <row r="89" spans="2:12" s="1" customFormat="1" ht="6.95" customHeight="1">
      <c r="B89" s="33"/>
      <c r="L89" s="33"/>
    </row>
    <row r="90" spans="2:12" s="1" customFormat="1" ht="12" customHeight="1">
      <c r="B90" s="33"/>
      <c r="C90" s="28" t="s">
        <v>16</v>
      </c>
      <c r="L90" s="33"/>
    </row>
    <row r="91" spans="2:12" s="1" customFormat="1" ht="16.5" customHeight="1">
      <c r="B91" s="33"/>
      <c r="E91" s="319" t="str">
        <f>E7</f>
        <v>Zateplení ubytoven a Dětské kliniky FNOL - Snížení energetické náročnosti (YA)</v>
      </c>
      <c r="F91" s="320"/>
      <c r="G91" s="320"/>
      <c r="H91" s="320"/>
      <c r="L91" s="33"/>
    </row>
    <row r="92" spans="2:12" ht="12" customHeight="1">
      <c r="B92" s="21"/>
      <c r="C92" s="28" t="s">
        <v>113</v>
      </c>
      <c r="L92" s="21"/>
    </row>
    <row r="93" spans="2:12" s="1" customFormat="1" ht="16.5" customHeight="1">
      <c r="B93" s="33"/>
      <c r="E93" s="319" t="s">
        <v>114</v>
      </c>
      <c r="F93" s="321"/>
      <c r="G93" s="321"/>
      <c r="H93" s="321"/>
      <c r="L93" s="33"/>
    </row>
    <row r="94" spans="2:12" s="1" customFormat="1" ht="12" customHeight="1">
      <c r="B94" s="33"/>
      <c r="C94" s="28" t="s">
        <v>115</v>
      </c>
      <c r="L94" s="33"/>
    </row>
    <row r="95" spans="2:12" s="1" customFormat="1" ht="16.5" customHeight="1">
      <c r="B95" s="33"/>
      <c r="E95" s="277" t="str">
        <f>E11</f>
        <v>D.1.1.-01 - Zateplovací systém fasády</v>
      </c>
      <c r="F95" s="321"/>
      <c r="G95" s="321"/>
      <c r="H95" s="321"/>
      <c r="L95" s="33"/>
    </row>
    <row r="96" spans="2:12" s="1" customFormat="1" ht="6.95" customHeight="1">
      <c r="B96" s="33"/>
      <c r="L96" s="33"/>
    </row>
    <row r="97" spans="2:65" s="1" customFormat="1" ht="12" customHeight="1">
      <c r="B97" s="33"/>
      <c r="C97" s="28" t="s">
        <v>21</v>
      </c>
      <c r="F97" s="26" t="str">
        <f>F14</f>
        <v>ulice I.P. Pavlova č. p. 842, 779 00 Olomouc</v>
      </c>
      <c r="I97" s="28" t="s">
        <v>23</v>
      </c>
      <c r="J97" s="50" t="str">
        <f>IF(J14="","",J14)</f>
        <v>28. 8. 2022</v>
      </c>
      <c r="L97" s="33"/>
    </row>
    <row r="98" spans="2:65" s="1" customFormat="1" ht="6.95" customHeight="1">
      <c r="B98" s="33"/>
      <c r="L98" s="33"/>
    </row>
    <row r="99" spans="2:65" s="1" customFormat="1" ht="40.15" customHeight="1">
      <c r="B99" s="33"/>
      <c r="C99" s="28" t="s">
        <v>25</v>
      </c>
      <c r="F99" s="26" t="str">
        <f>E17</f>
        <v>FNOL, I.P. Pavlova 185/6, 779 00 Olomouc</v>
      </c>
      <c r="I99" s="28" t="s">
        <v>32</v>
      </c>
      <c r="J99" s="31" t="str">
        <f>E23</f>
        <v>M&amp;B e Projekce s.r.o., Čechova 106/2a, Přerov</v>
      </c>
      <c r="L99" s="33"/>
    </row>
    <row r="100" spans="2:65" s="1" customFormat="1" ht="15.2" customHeight="1">
      <c r="B100" s="33"/>
      <c r="C100" s="28" t="s">
        <v>31</v>
      </c>
      <c r="F100" s="26" t="str">
        <f>IF(E20="","",E20)</f>
        <v>POZEMSTAV Prostějov, a.s., Pod Kosířem 73, 796 01 Prostějov</v>
      </c>
      <c r="I100" s="28" t="s">
        <v>37</v>
      </c>
      <c r="J100" s="31" t="str">
        <f>E26</f>
        <v xml:space="preserve"> </v>
      </c>
      <c r="L100" s="33"/>
    </row>
    <row r="101" spans="2:65" s="1" customFormat="1" ht="10.35" customHeight="1">
      <c r="B101" s="33"/>
      <c r="L101" s="33"/>
    </row>
    <row r="102" spans="2:65" s="10" customFormat="1" ht="29.25" customHeight="1">
      <c r="B102" s="112"/>
      <c r="C102" s="113" t="s">
        <v>143</v>
      </c>
      <c r="D102" s="114" t="s">
        <v>60</v>
      </c>
      <c r="E102" s="114" t="s">
        <v>56</v>
      </c>
      <c r="F102" s="114" t="s">
        <v>57</v>
      </c>
      <c r="G102" s="114" t="s">
        <v>144</v>
      </c>
      <c r="H102" s="114" t="s">
        <v>145</v>
      </c>
      <c r="I102" s="114" t="s">
        <v>146</v>
      </c>
      <c r="J102" s="114" t="s">
        <v>122</v>
      </c>
      <c r="K102" s="115" t="s">
        <v>147</v>
      </c>
      <c r="L102" s="112"/>
      <c r="M102" s="57" t="s">
        <v>19</v>
      </c>
      <c r="N102" s="58" t="s">
        <v>45</v>
      </c>
      <c r="O102" s="58" t="s">
        <v>148</v>
      </c>
      <c r="P102" s="58" t="s">
        <v>149</v>
      </c>
      <c r="Q102" s="58" t="s">
        <v>150</v>
      </c>
      <c r="R102" s="58" t="s">
        <v>151</v>
      </c>
      <c r="S102" s="58" t="s">
        <v>152</v>
      </c>
      <c r="T102" s="59" t="s">
        <v>153</v>
      </c>
    </row>
    <row r="103" spans="2:65" s="1" customFormat="1" ht="22.9" customHeight="1">
      <c r="B103" s="33"/>
      <c r="C103" s="62" t="s">
        <v>154</v>
      </c>
      <c r="J103" s="116">
        <f>BK103</f>
        <v>5882136.5000000009</v>
      </c>
      <c r="L103" s="33"/>
      <c r="M103" s="60"/>
      <c r="N103" s="51"/>
      <c r="O103" s="51"/>
      <c r="P103" s="117">
        <f>P104+P1220</f>
        <v>0</v>
      </c>
      <c r="Q103" s="51"/>
      <c r="R103" s="117">
        <f>R104+R1220</f>
        <v>174.67059745999998</v>
      </c>
      <c r="S103" s="51"/>
      <c r="T103" s="118">
        <f>T104+T1220</f>
        <v>66.611719000000008</v>
      </c>
      <c r="AT103" s="18" t="s">
        <v>74</v>
      </c>
      <c r="AU103" s="18" t="s">
        <v>123</v>
      </c>
      <c r="BK103" s="119">
        <f>BK104+BK1220</f>
        <v>5882136.5000000009</v>
      </c>
    </row>
    <row r="104" spans="2:65" s="11" customFormat="1" ht="25.9" customHeight="1">
      <c r="B104" s="120"/>
      <c r="D104" s="121" t="s">
        <v>74</v>
      </c>
      <c r="E104" s="122" t="s">
        <v>155</v>
      </c>
      <c r="F104" s="122" t="s">
        <v>156</v>
      </c>
      <c r="I104" s="123"/>
      <c r="J104" s="124">
        <f>BK104</f>
        <v>5414030.6700000009</v>
      </c>
      <c r="L104" s="120"/>
      <c r="M104" s="125"/>
      <c r="P104" s="126">
        <f>P105+P164+P172+P996+P1011+P1042+P1098+P1122+P1199+P1216</f>
        <v>0</v>
      </c>
      <c r="R104" s="126">
        <f>R105+R164+R172+R996+R1011+R1042+R1098+R1122+R1199+R1216</f>
        <v>172.01781495999998</v>
      </c>
      <c r="T104" s="127">
        <f>T105+T164+T172+T996+T1011+T1042+T1098+T1122+T1199+T1216</f>
        <v>66.329959000000002</v>
      </c>
      <c r="AR104" s="121" t="s">
        <v>82</v>
      </c>
      <c r="AT104" s="128" t="s">
        <v>74</v>
      </c>
      <c r="AU104" s="128" t="s">
        <v>75</v>
      </c>
      <c r="AY104" s="121" t="s">
        <v>157</v>
      </c>
      <c r="BK104" s="129">
        <f>BK105+BK164+BK172+BK996+BK1011+BK1042+BK1098+BK1122+BK1199+BK1216</f>
        <v>5414030.6700000009</v>
      </c>
    </row>
    <row r="105" spans="2:65" s="11" customFormat="1" ht="22.9" customHeight="1">
      <c r="B105" s="120"/>
      <c r="D105" s="121" t="s">
        <v>74</v>
      </c>
      <c r="E105" s="130" t="s">
        <v>82</v>
      </c>
      <c r="F105" s="130" t="s">
        <v>158</v>
      </c>
      <c r="I105" s="123"/>
      <c r="J105" s="131">
        <f>BK105</f>
        <v>51696.7</v>
      </c>
      <c r="L105" s="120"/>
      <c r="M105" s="125"/>
      <c r="P105" s="126">
        <f>SUM(P106:P163)</f>
        <v>0</v>
      </c>
      <c r="R105" s="126">
        <f>SUM(R106:R163)</f>
        <v>6.7293000000000006E-2</v>
      </c>
      <c r="T105" s="127">
        <f>SUM(T106:T163)</f>
        <v>0</v>
      </c>
      <c r="AR105" s="121" t="s">
        <v>82</v>
      </c>
      <c r="AT105" s="128" t="s">
        <v>74</v>
      </c>
      <c r="AU105" s="128" t="s">
        <v>82</v>
      </c>
      <c r="AY105" s="121" t="s">
        <v>157</v>
      </c>
      <c r="BK105" s="129">
        <f>SUM(BK106:BK163)</f>
        <v>51696.7</v>
      </c>
    </row>
    <row r="106" spans="2:65" s="1" customFormat="1" ht="24.2" customHeight="1">
      <c r="B106" s="33"/>
      <c r="C106" s="132" t="s">
        <v>82</v>
      </c>
      <c r="D106" s="132" t="s">
        <v>159</v>
      </c>
      <c r="E106" s="133" t="s">
        <v>160</v>
      </c>
      <c r="F106" s="134" t="s">
        <v>161</v>
      </c>
      <c r="G106" s="135" t="s">
        <v>162</v>
      </c>
      <c r="H106" s="136">
        <v>33.646999999999998</v>
      </c>
      <c r="I106" s="137">
        <v>585</v>
      </c>
      <c r="J106" s="138">
        <f>ROUND(I106*H106,2)</f>
        <v>19683.5</v>
      </c>
      <c r="K106" s="134" t="s">
        <v>163</v>
      </c>
      <c r="L106" s="33"/>
      <c r="M106" s="139" t="s">
        <v>19</v>
      </c>
      <c r="N106" s="140" t="s">
        <v>46</v>
      </c>
      <c r="P106" s="141">
        <f>O106*H106</f>
        <v>0</v>
      </c>
      <c r="Q106" s="141">
        <v>0</v>
      </c>
      <c r="R106" s="141">
        <f>Q106*H106</f>
        <v>0</v>
      </c>
      <c r="S106" s="141">
        <v>0</v>
      </c>
      <c r="T106" s="142">
        <f>S106*H106</f>
        <v>0</v>
      </c>
      <c r="AR106" s="143" t="s">
        <v>164</v>
      </c>
      <c r="AT106" s="143" t="s">
        <v>159</v>
      </c>
      <c r="AU106" s="143" t="s">
        <v>84</v>
      </c>
      <c r="AY106" s="18" t="s">
        <v>157</v>
      </c>
      <c r="BE106" s="144">
        <f>IF(N106="základní",J106,0)</f>
        <v>19683.5</v>
      </c>
      <c r="BF106" s="144">
        <f>IF(N106="snížená",J106,0)</f>
        <v>0</v>
      </c>
      <c r="BG106" s="144">
        <f>IF(N106="zákl. přenesená",J106,0)</f>
        <v>0</v>
      </c>
      <c r="BH106" s="144">
        <f>IF(N106="sníž. přenesená",J106,0)</f>
        <v>0</v>
      </c>
      <c r="BI106" s="144">
        <f>IF(N106="nulová",J106,0)</f>
        <v>0</v>
      </c>
      <c r="BJ106" s="18" t="s">
        <v>82</v>
      </c>
      <c r="BK106" s="144">
        <f>ROUND(I106*H106,2)</f>
        <v>19683.5</v>
      </c>
      <c r="BL106" s="18" t="s">
        <v>164</v>
      </c>
      <c r="BM106" s="143" t="s">
        <v>165</v>
      </c>
    </row>
    <row r="107" spans="2:65" s="1" customFormat="1" ht="19.5">
      <c r="B107" s="33"/>
      <c r="D107" s="145" t="s">
        <v>166</v>
      </c>
      <c r="F107" s="146" t="s">
        <v>161</v>
      </c>
      <c r="I107" s="147"/>
      <c r="L107" s="33"/>
      <c r="M107" s="148"/>
      <c r="T107" s="54"/>
      <c r="AT107" s="18" t="s">
        <v>166</v>
      </c>
      <c r="AU107" s="18" t="s">
        <v>84</v>
      </c>
    </row>
    <row r="108" spans="2:65" s="1" customFormat="1" ht="11.25">
      <c r="B108" s="33"/>
      <c r="D108" s="149" t="s">
        <v>167</v>
      </c>
      <c r="F108" s="150" t="s">
        <v>168</v>
      </c>
      <c r="I108" s="147"/>
      <c r="L108" s="33"/>
      <c r="M108" s="148"/>
      <c r="T108" s="54"/>
      <c r="AT108" s="18" t="s">
        <v>167</v>
      </c>
      <c r="AU108" s="18" t="s">
        <v>84</v>
      </c>
    </row>
    <row r="109" spans="2:65" s="12" customFormat="1" ht="11.25">
      <c r="B109" s="151"/>
      <c r="D109" s="145" t="s">
        <v>169</v>
      </c>
      <c r="E109" s="152" t="s">
        <v>19</v>
      </c>
      <c r="F109" s="153" t="s">
        <v>170</v>
      </c>
      <c r="H109" s="152" t="s">
        <v>19</v>
      </c>
      <c r="I109" s="154"/>
      <c r="L109" s="151"/>
      <c r="M109" s="155"/>
      <c r="T109" s="156"/>
      <c r="AT109" s="152" t="s">
        <v>169</v>
      </c>
      <c r="AU109" s="152" t="s">
        <v>84</v>
      </c>
      <c r="AV109" s="12" t="s">
        <v>82</v>
      </c>
      <c r="AW109" s="12" t="s">
        <v>36</v>
      </c>
      <c r="AX109" s="12" t="s">
        <v>75</v>
      </c>
      <c r="AY109" s="152" t="s">
        <v>157</v>
      </c>
    </row>
    <row r="110" spans="2:65" s="12" customFormat="1" ht="11.25">
      <c r="B110" s="151"/>
      <c r="D110" s="145" t="s">
        <v>169</v>
      </c>
      <c r="E110" s="152" t="s">
        <v>19</v>
      </c>
      <c r="F110" s="153" t="s">
        <v>171</v>
      </c>
      <c r="H110" s="152" t="s">
        <v>19</v>
      </c>
      <c r="I110" s="154"/>
      <c r="L110" s="151"/>
      <c r="M110" s="155"/>
      <c r="T110" s="156"/>
      <c r="AT110" s="152" t="s">
        <v>169</v>
      </c>
      <c r="AU110" s="152" t="s">
        <v>84</v>
      </c>
      <c r="AV110" s="12" t="s">
        <v>82</v>
      </c>
      <c r="AW110" s="12" t="s">
        <v>36</v>
      </c>
      <c r="AX110" s="12" t="s">
        <v>75</v>
      </c>
      <c r="AY110" s="152" t="s">
        <v>157</v>
      </c>
    </row>
    <row r="111" spans="2:65" s="13" customFormat="1" ht="11.25">
      <c r="B111" s="157"/>
      <c r="D111" s="145" t="s">
        <v>169</v>
      </c>
      <c r="E111" s="158" t="s">
        <v>19</v>
      </c>
      <c r="F111" s="159" t="s">
        <v>172</v>
      </c>
      <c r="H111" s="160">
        <v>33.646999999999998</v>
      </c>
      <c r="I111" s="161"/>
      <c r="L111" s="157"/>
      <c r="M111" s="162"/>
      <c r="T111" s="163"/>
      <c r="AT111" s="158" t="s">
        <v>169</v>
      </c>
      <c r="AU111" s="158" t="s">
        <v>84</v>
      </c>
      <c r="AV111" s="13" t="s">
        <v>84</v>
      </c>
      <c r="AW111" s="13" t="s">
        <v>36</v>
      </c>
      <c r="AX111" s="13" t="s">
        <v>75</v>
      </c>
      <c r="AY111" s="158" t="s">
        <v>157</v>
      </c>
    </row>
    <row r="112" spans="2:65" s="14" customFormat="1" ht="11.25">
      <c r="B112" s="164"/>
      <c r="D112" s="145" t="s">
        <v>169</v>
      </c>
      <c r="E112" s="165" t="s">
        <v>19</v>
      </c>
      <c r="F112" s="166" t="s">
        <v>173</v>
      </c>
      <c r="H112" s="167">
        <v>33.646999999999998</v>
      </c>
      <c r="I112" s="168"/>
      <c r="L112" s="164"/>
      <c r="M112" s="169"/>
      <c r="T112" s="170"/>
      <c r="AT112" s="165" t="s">
        <v>169</v>
      </c>
      <c r="AU112" s="165" t="s">
        <v>84</v>
      </c>
      <c r="AV112" s="14" t="s">
        <v>164</v>
      </c>
      <c r="AW112" s="14" t="s">
        <v>36</v>
      </c>
      <c r="AX112" s="14" t="s">
        <v>82</v>
      </c>
      <c r="AY112" s="165" t="s">
        <v>157</v>
      </c>
    </row>
    <row r="113" spans="2:65" s="1" customFormat="1" ht="37.9" customHeight="1">
      <c r="B113" s="33"/>
      <c r="C113" s="132" t="s">
        <v>84</v>
      </c>
      <c r="D113" s="132" t="s">
        <v>159</v>
      </c>
      <c r="E113" s="133" t="s">
        <v>174</v>
      </c>
      <c r="F113" s="134" t="s">
        <v>175</v>
      </c>
      <c r="G113" s="135" t="s">
        <v>162</v>
      </c>
      <c r="H113" s="136">
        <v>8.9730000000000008</v>
      </c>
      <c r="I113" s="137">
        <v>101</v>
      </c>
      <c r="J113" s="138">
        <f>ROUND(I113*H113,2)</f>
        <v>906.27</v>
      </c>
      <c r="K113" s="134" t="s">
        <v>163</v>
      </c>
      <c r="L113" s="33"/>
      <c r="M113" s="139" t="s">
        <v>19</v>
      </c>
      <c r="N113" s="140" t="s">
        <v>46</v>
      </c>
      <c r="P113" s="141">
        <f>O113*H113</f>
        <v>0</v>
      </c>
      <c r="Q113" s="141">
        <v>0</v>
      </c>
      <c r="R113" s="141">
        <f>Q113*H113</f>
        <v>0</v>
      </c>
      <c r="S113" s="141">
        <v>0</v>
      </c>
      <c r="T113" s="142">
        <f>S113*H113</f>
        <v>0</v>
      </c>
      <c r="AR113" s="143" t="s">
        <v>164</v>
      </c>
      <c r="AT113" s="143" t="s">
        <v>159</v>
      </c>
      <c r="AU113" s="143" t="s">
        <v>84</v>
      </c>
      <c r="AY113" s="18" t="s">
        <v>157</v>
      </c>
      <c r="BE113" s="144">
        <f>IF(N113="základní",J113,0)</f>
        <v>906.27</v>
      </c>
      <c r="BF113" s="144">
        <f>IF(N113="snížená",J113,0)</f>
        <v>0</v>
      </c>
      <c r="BG113" s="144">
        <f>IF(N113="zákl. přenesená",J113,0)</f>
        <v>0</v>
      </c>
      <c r="BH113" s="144">
        <f>IF(N113="sníž. přenesená",J113,0)</f>
        <v>0</v>
      </c>
      <c r="BI113" s="144">
        <f>IF(N113="nulová",J113,0)</f>
        <v>0</v>
      </c>
      <c r="BJ113" s="18" t="s">
        <v>82</v>
      </c>
      <c r="BK113" s="144">
        <f>ROUND(I113*H113,2)</f>
        <v>906.27</v>
      </c>
      <c r="BL113" s="18" t="s">
        <v>164</v>
      </c>
      <c r="BM113" s="143" t="s">
        <v>176</v>
      </c>
    </row>
    <row r="114" spans="2:65" s="1" customFormat="1" ht="19.5">
      <c r="B114" s="33"/>
      <c r="D114" s="145" t="s">
        <v>166</v>
      </c>
      <c r="F114" s="146" t="s">
        <v>175</v>
      </c>
      <c r="I114" s="147"/>
      <c r="L114" s="33"/>
      <c r="M114" s="148"/>
      <c r="T114" s="54"/>
      <c r="AT114" s="18" t="s">
        <v>166</v>
      </c>
      <c r="AU114" s="18" t="s">
        <v>84</v>
      </c>
    </row>
    <row r="115" spans="2:65" s="1" customFormat="1" ht="11.25">
      <c r="B115" s="33"/>
      <c r="D115" s="149" t="s">
        <v>167</v>
      </c>
      <c r="F115" s="150" t="s">
        <v>177</v>
      </c>
      <c r="I115" s="147"/>
      <c r="L115" s="33"/>
      <c r="M115" s="148"/>
      <c r="T115" s="54"/>
      <c r="AT115" s="18" t="s">
        <v>167</v>
      </c>
      <c r="AU115" s="18" t="s">
        <v>84</v>
      </c>
    </row>
    <row r="116" spans="2:65" s="12" customFormat="1" ht="11.25">
      <c r="B116" s="151"/>
      <c r="D116" s="145" t="s">
        <v>169</v>
      </c>
      <c r="E116" s="152" t="s">
        <v>19</v>
      </c>
      <c r="F116" s="153" t="s">
        <v>170</v>
      </c>
      <c r="H116" s="152" t="s">
        <v>19</v>
      </c>
      <c r="I116" s="154"/>
      <c r="L116" s="151"/>
      <c r="M116" s="155"/>
      <c r="T116" s="156"/>
      <c r="AT116" s="152" t="s">
        <v>169</v>
      </c>
      <c r="AU116" s="152" t="s">
        <v>84</v>
      </c>
      <c r="AV116" s="12" t="s">
        <v>82</v>
      </c>
      <c r="AW116" s="12" t="s">
        <v>36</v>
      </c>
      <c r="AX116" s="12" t="s">
        <v>75</v>
      </c>
      <c r="AY116" s="152" t="s">
        <v>157</v>
      </c>
    </row>
    <row r="117" spans="2:65" s="12" customFormat="1" ht="11.25">
      <c r="B117" s="151"/>
      <c r="D117" s="145" t="s">
        <v>169</v>
      </c>
      <c r="E117" s="152" t="s">
        <v>19</v>
      </c>
      <c r="F117" s="153" t="s">
        <v>178</v>
      </c>
      <c r="H117" s="152" t="s">
        <v>19</v>
      </c>
      <c r="I117" s="154"/>
      <c r="L117" s="151"/>
      <c r="M117" s="155"/>
      <c r="T117" s="156"/>
      <c r="AT117" s="152" t="s">
        <v>169</v>
      </c>
      <c r="AU117" s="152" t="s">
        <v>84</v>
      </c>
      <c r="AV117" s="12" t="s">
        <v>82</v>
      </c>
      <c r="AW117" s="12" t="s">
        <v>36</v>
      </c>
      <c r="AX117" s="12" t="s">
        <v>75</v>
      </c>
      <c r="AY117" s="152" t="s">
        <v>157</v>
      </c>
    </row>
    <row r="118" spans="2:65" s="13" customFormat="1" ht="11.25">
      <c r="B118" s="157"/>
      <c r="D118" s="145" t="s">
        <v>169</v>
      </c>
      <c r="E118" s="158" t="s">
        <v>19</v>
      </c>
      <c r="F118" s="159" t="s">
        <v>179</v>
      </c>
      <c r="H118" s="160">
        <v>8.9730000000000008</v>
      </c>
      <c r="I118" s="161"/>
      <c r="L118" s="157"/>
      <c r="M118" s="162"/>
      <c r="T118" s="163"/>
      <c r="AT118" s="158" t="s">
        <v>169</v>
      </c>
      <c r="AU118" s="158" t="s">
        <v>84</v>
      </c>
      <c r="AV118" s="13" t="s">
        <v>84</v>
      </c>
      <c r="AW118" s="13" t="s">
        <v>36</v>
      </c>
      <c r="AX118" s="13" t="s">
        <v>75</v>
      </c>
      <c r="AY118" s="158" t="s">
        <v>157</v>
      </c>
    </row>
    <row r="119" spans="2:65" s="14" customFormat="1" ht="11.25">
      <c r="B119" s="164"/>
      <c r="D119" s="145" t="s">
        <v>169</v>
      </c>
      <c r="E119" s="165" t="s">
        <v>19</v>
      </c>
      <c r="F119" s="166" t="s">
        <v>173</v>
      </c>
      <c r="H119" s="167">
        <v>8.9730000000000008</v>
      </c>
      <c r="I119" s="168"/>
      <c r="L119" s="164"/>
      <c r="M119" s="169"/>
      <c r="T119" s="170"/>
      <c r="AT119" s="165" t="s">
        <v>169</v>
      </c>
      <c r="AU119" s="165" t="s">
        <v>84</v>
      </c>
      <c r="AV119" s="14" t="s">
        <v>164</v>
      </c>
      <c r="AW119" s="14" t="s">
        <v>36</v>
      </c>
      <c r="AX119" s="14" t="s">
        <v>82</v>
      </c>
      <c r="AY119" s="165" t="s">
        <v>157</v>
      </c>
    </row>
    <row r="120" spans="2:65" s="1" customFormat="1" ht="37.9" customHeight="1">
      <c r="B120" s="33"/>
      <c r="C120" s="132" t="s">
        <v>104</v>
      </c>
      <c r="D120" s="132" t="s">
        <v>159</v>
      </c>
      <c r="E120" s="133" t="s">
        <v>180</v>
      </c>
      <c r="F120" s="134" t="s">
        <v>181</v>
      </c>
      <c r="G120" s="135" t="s">
        <v>162</v>
      </c>
      <c r="H120" s="136">
        <v>179.46</v>
      </c>
      <c r="I120" s="137">
        <v>25.3</v>
      </c>
      <c r="J120" s="138">
        <f>ROUND(I120*H120,2)</f>
        <v>4540.34</v>
      </c>
      <c r="K120" s="134" t="s">
        <v>163</v>
      </c>
      <c r="L120" s="33"/>
      <c r="M120" s="139" t="s">
        <v>19</v>
      </c>
      <c r="N120" s="140" t="s">
        <v>46</v>
      </c>
      <c r="P120" s="141">
        <f>O120*H120</f>
        <v>0</v>
      </c>
      <c r="Q120" s="141">
        <v>0</v>
      </c>
      <c r="R120" s="141">
        <f>Q120*H120</f>
        <v>0</v>
      </c>
      <c r="S120" s="141">
        <v>0</v>
      </c>
      <c r="T120" s="142">
        <f>S120*H120</f>
        <v>0</v>
      </c>
      <c r="AR120" s="143" t="s">
        <v>164</v>
      </c>
      <c r="AT120" s="143" t="s">
        <v>159</v>
      </c>
      <c r="AU120" s="143" t="s">
        <v>84</v>
      </c>
      <c r="AY120" s="18" t="s">
        <v>157</v>
      </c>
      <c r="BE120" s="144">
        <f>IF(N120="základní",J120,0)</f>
        <v>4540.34</v>
      </c>
      <c r="BF120" s="144">
        <f>IF(N120="snížená",J120,0)</f>
        <v>0</v>
      </c>
      <c r="BG120" s="144">
        <f>IF(N120="zákl. přenesená",J120,0)</f>
        <v>0</v>
      </c>
      <c r="BH120" s="144">
        <f>IF(N120="sníž. přenesená",J120,0)</f>
        <v>0</v>
      </c>
      <c r="BI120" s="144">
        <f>IF(N120="nulová",J120,0)</f>
        <v>0</v>
      </c>
      <c r="BJ120" s="18" t="s">
        <v>82</v>
      </c>
      <c r="BK120" s="144">
        <f>ROUND(I120*H120,2)</f>
        <v>4540.34</v>
      </c>
      <c r="BL120" s="18" t="s">
        <v>164</v>
      </c>
      <c r="BM120" s="143" t="s">
        <v>182</v>
      </c>
    </row>
    <row r="121" spans="2:65" s="1" customFormat="1" ht="19.5">
      <c r="B121" s="33"/>
      <c r="D121" s="145" t="s">
        <v>166</v>
      </c>
      <c r="F121" s="146" t="s">
        <v>183</v>
      </c>
      <c r="I121" s="147"/>
      <c r="L121" s="33"/>
      <c r="M121" s="148"/>
      <c r="T121" s="54"/>
      <c r="AT121" s="18" t="s">
        <v>166</v>
      </c>
      <c r="AU121" s="18" t="s">
        <v>84</v>
      </c>
    </row>
    <row r="122" spans="2:65" s="1" customFormat="1" ht="11.25">
      <c r="B122" s="33"/>
      <c r="D122" s="149" t="s">
        <v>167</v>
      </c>
      <c r="F122" s="150" t="s">
        <v>184</v>
      </c>
      <c r="I122" s="147"/>
      <c r="L122" s="33"/>
      <c r="M122" s="148"/>
      <c r="T122" s="54"/>
      <c r="AT122" s="18" t="s">
        <v>167</v>
      </c>
      <c r="AU122" s="18" t="s">
        <v>84</v>
      </c>
    </row>
    <row r="123" spans="2:65" s="12" customFormat="1" ht="11.25">
      <c r="B123" s="151"/>
      <c r="D123" s="145" t="s">
        <v>169</v>
      </c>
      <c r="E123" s="152" t="s">
        <v>19</v>
      </c>
      <c r="F123" s="153" t="s">
        <v>185</v>
      </c>
      <c r="H123" s="152" t="s">
        <v>19</v>
      </c>
      <c r="I123" s="154"/>
      <c r="L123" s="151"/>
      <c r="M123" s="155"/>
      <c r="T123" s="156"/>
      <c r="AT123" s="152" t="s">
        <v>169</v>
      </c>
      <c r="AU123" s="152" t="s">
        <v>84</v>
      </c>
      <c r="AV123" s="12" t="s">
        <v>82</v>
      </c>
      <c r="AW123" s="12" t="s">
        <v>36</v>
      </c>
      <c r="AX123" s="12" t="s">
        <v>75</v>
      </c>
      <c r="AY123" s="152" t="s">
        <v>157</v>
      </c>
    </row>
    <row r="124" spans="2:65" s="13" customFormat="1" ht="11.25">
      <c r="B124" s="157"/>
      <c r="D124" s="145" t="s">
        <v>169</v>
      </c>
      <c r="E124" s="158" t="s">
        <v>19</v>
      </c>
      <c r="F124" s="159" t="s">
        <v>186</v>
      </c>
      <c r="H124" s="160">
        <v>179.46</v>
      </c>
      <c r="I124" s="161"/>
      <c r="L124" s="157"/>
      <c r="M124" s="162"/>
      <c r="T124" s="163"/>
      <c r="AT124" s="158" t="s">
        <v>169</v>
      </c>
      <c r="AU124" s="158" t="s">
        <v>84</v>
      </c>
      <c r="AV124" s="13" t="s">
        <v>84</v>
      </c>
      <c r="AW124" s="13" t="s">
        <v>36</v>
      </c>
      <c r="AX124" s="13" t="s">
        <v>75</v>
      </c>
      <c r="AY124" s="158" t="s">
        <v>157</v>
      </c>
    </row>
    <row r="125" spans="2:65" s="14" customFormat="1" ht="11.25">
      <c r="B125" s="164"/>
      <c r="D125" s="145" t="s">
        <v>169</v>
      </c>
      <c r="E125" s="165" t="s">
        <v>19</v>
      </c>
      <c r="F125" s="166" t="s">
        <v>173</v>
      </c>
      <c r="H125" s="167">
        <v>179.46</v>
      </c>
      <c r="I125" s="168"/>
      <c r="L125" s="164"/>
      <c r="M125" s="169"/>
      <c r="T125" s="170"/>
      <c r="AT125" s="165" t="s">
        <v>169</v>
      </c>
      <c r="AU125" s="165" t="s">
        <v>84</v>
      </c>
      <c r="AV125" s="14" t="s">
        <v>164</v>
      </c>
      <c r="AW125" s="14" t="s">
        <v>36</v>
      </c>
      <c r="AX125" s="14" t="s">
        <v>82</v>
      </c>
      <c r="AY125" s="165" t="s">
        <v>157</v>
      </c>
    </row>
    <row r="126" spans="2:65" s="1" customFormat="1" ht="16.5" customHeight="1">
      <c r="B126" s="33"/>
      <c r="C126" s="132" t="s">
        <v>164</v>
      </c>
      <c r="D126" s="132" t="s">
        <v>159</v>
      </c>
      <c r="E126" s="133" t="s">
        <v>187</v>
      </c>
      <c r="F126" s="134" t="s">
        <v>188</v>
      </c>
      <c r="G126" s="135" t="s">
        <v>162</v>
      </c>
      <c r="H126" s="136">
        <v>24.673999999999999</v>
      </c>
      <c r="I126" s="137">
        <v>40.5</v>
      </c>
      <c r="J126" s="138">
        <f>ROUND(I126*H126,2)</f>
        <v>999.3</v>
      </c>
      <c r="K126" s="134" t="s">
        <v>163</v>
      </c>
      <c r="L126" s="33"/>
      <c r="M126" s="139" t="s">
        <v>19</v>
      </c>
      <c r="N126" s="140" t="s">
        <v>46</v>
      </c>
      <c r="P126" s="141">
        <f>O126*H126</f>
        <v>0</v>
      </c>
      <c r="Q126" s="141">
        <v>0</v>
      </c>
      <c r="R126" s="141">
        <f>Q126*H126</f>
        <v>0</v>
      </c>
      <c r="S126" s="141">
        <v>0</v>
      </c>
      <c r="T126" s="142">
        <f>S126*H126</f>
        <v>0</v>
      </c>
      <c r="AR126" s="143" t="s">
        <v>164</v>
      </c>
      <c r="AT126" s="143" t="s">
        <v>159</v>
      </c>
      <c r="AU126" s="143" t="s">
        <v>84</v>
      </c>
      <c r="AY126" s="18" t="s">
        <v>157</v>
      </c>
      <c r="BE126" s="144">
        <f>IF(N126="základní",J126,0)</f>
        <v>999.3</v>
      </c>
      <c r="BF126" s="144">
        <f>IF(N126="snížená",J126,0)</f>
        <v>0</v>
      </c>
      <c r="BG126" s="144">
        <f>IF(N126="zákl. přenesená",J126,0)</f>
        <v>0</v>
      </c>
      <c r="BH126" s="144">
        <f>IF(N126="sníž. přenesená",J126,0)</f>
        <v>0</v>
      </c>
      <c r="BI126" s="144">
        <f>IF(N126="nulová",J126,0)</f>
        <v>0</v>
      </c>
      <c r="BJ126" s="18" t="s">
        <v>82</v>
      </c>
      <c r="BK126" s="144">
        <f>ROUND(I126*H126,2)</f>
        <v>999.3</v>
      </c>
      <c r="BL126" s="18" t="s">
        <v>164</v>
      </c>
      <c r="BM126" s="143" t="s">
        <v>189</v>
      </c>
    </row>
    <row r="127" spans="2:65" s="1" customFormat="1" ht="19.5">
      <c r="B127" s="33"/>
      <c r="D127" s="145" t="s">
        <v>166</v>
      </c>
      <c r="F127" s="146" t="s">
        <v>190</v>
      </c>
      <c r="I127" s="147"/>
      <c r="L127" s="33"/>
      <c r="M127" s="148"/>
      <c r="T127" s="54"/>
      <c r="AT127" s="18" t="s">
        <v>166</v>
      </c>
      <c r="AU127" s="18" t="s">
        <v>84</v>
      </c>
    </row>
    <row r="128" spans="2:65" s="1" customFormat="1" ht="11.25">
      <c r="B128" s="33"/>
      <c r="D128" s="149" t="s">
        <v>167</v>
      </c>
      <c r="F128" s="150" t="s">
        <v>191</v>
      </c>
      <c r="I128" s="147"/>
      <c r="L128" s="33"/>
      <c r="M128" s="148"/>
      <c r="T128" s="54"/>
      <c r="AT128" s="18" t="s">
        <v>167</v>
      </c>
      <c r="AU128" s="18" t="s">
        <v>84</v>
      </c>
    </row>
    <row r="129" spans="2:65" s="12" customFormat="1" ht="11.25">
      <c r="B129" s="151"/>
      <c r="D129" s="145" t="s">
        <v>169</v>
      </c>
      <c r="E129" s="152" t="s">
        <v>19</v>
      </c>
      <c r="F129" s="153" t="s">
        <v>192</v>
      </c>
      <c r="H129" s="152" t="s">
        <v>19</v>
      </c>
      <c r="I129" s="154"/>
      <c r="L129" s="151"/>
      <c r="M129" s="155"/>
      <c r="T129" s="156"/>
      <c r="AT129" s="152" t="s">
        <v>169</v>
      </c>
      <c r="AU129" s="152" t="s">
        <v>84</v>
      </c>
      <c r="AV129" s="12" t="s">
        <v>82</v>
      </c>
      <c r="AW129" s="12" t="s">
        <v>36</v>
      </c>
      <c r="AX129" s="12" t="s">
        <v>75</v>
      </c>
      <c r="AY129" s="152" t="s">
        <v>157</v>
      </c>
    </row>
    <row r="130" spans="2:65" s="12" customFormat="1" ht="11.25">
      <c r="B130" s="151"/>
      <c r="D130" s="145" t="s">
        <v>169</v>
      </c>
      <c r="E130" s="152" t="s">
        <v>19</v>
      </c>
      <c r="F130" s="153" t="s">
        <v>193</v>
      </c>
      <c r="H130" s="152" t="s">
        <v>19</v>
      </c>
      <c r="I130" s="154"/>
      <c r="L130" s="151"/>
      <c r="M130" s="155"/>
      <c r="T130" s="156"/>
      <c r="AT130" s="152" t="s">
        <v>169</v>
      </c>
      <c r="AU130" s="152" t="s">
        <v>84</v>
      </c>
      <c r="AV130" s="12" t="s">
        <v>82</v>
      </c>
      <c r="AW130" s="12" t="s">
        <v>36</v>
      </c>
      <c r="AX130" s="12" t="s">
        <v>75</v>
      </c>
      <c r="AY130" s="152" t="s">
        <v>157</v>
      </c>
    </row>
    <row r="131" spans="2:65" s="13" customFormat="1" ht="11.25">
      <c r="B131" s="157"/>
      <c r="D131" s="145" t="s">
        <v>169</v>
      </c>
      <c r="E131" s="158" t="s">
        <v>19</v>
      </c>
      <c r="F131" s="159" t="s">
        <v>194</v>
      </c>
      <c r="H131" s="160">
        <v>24.673999999999999</v>
      </c>
      <c r="I131" s="161"/>
      <c r="L131" s="157"/>
      <c r="M131" s="162"/>
      <c r="T131" s="163"/>
      <c r="AT131" s="158" t="s">
        <v>169</v>
      </c>
      <c r="AU131" s="158" t="s">
        <v>84</v>
      </c>
      <c r="AV131" s="13" t="s">
        <v>84</v>
      </c>
      <c r="AW131" s="13" t="s">
        <v>36</v>
      </c>
      <c r="AX131" s="13" t="s">
        <v>75</v>
      </c>
      <c r="AY131" s="158" t="s">
        <v>157</v>
      </c>
    </row>
    <row r="132" spans="2:65" s="14" customFormat="1" ht="11.25">
      <c r="B132" s="164"/>
      <c r="D132" s="145" t="s">
        <v>169</v>
      </c>
      <c r="E132" s="165" t="s">
        <v>19</v>
      </c>
      <c r="F132" s="166" t="s">
        <v>173</v>
      </c>
      <c r="H132" s="167">
        <v>24.673999999999999</v>
      </c>
      <c r="I132" s="168"/>
      <c r="L132" s="164"/>
      <c r="M132" s="169"/>
      <c r="T132" s="170"/>
      <c r="AT132" s="165" t="s">
        <v>169</v>
      </c>
      <c r="AU132" s="165" t="s">
        <v>84</v>
      </c>
      <c r="AV132" s="14" t="s">
        <v>164</v>
      </c>
      <c r="AW132" s="14" t="s">
        <v>36</v>
      </c>
      <c r="AX132" s="14" t="s">
        <v>82</v>
      </c>
      <c r="AY132" s="165" t="s">
        <v>157</v>
      </c>
    </row>
    <row r="133" spans="2:65" s="1" customFormat="1" ht="24.2" customHeight="1">
      <c r="B133" s="33"/>
      <c r="C133" s="132" t="s">
        <v>195</v>
      </c>
      <c r="D133" s="132" t="s">
        <v>159</v>
      </c>
      <c r="E133" s="133" t="s">
        <v>196</v>
      </c>
      <c r="F133" s="134" t="s">
        <v>197</v>
      </c>
      <c r="G133" s="135" t="s">
        <v>198</v>
      </c>
      <c r="H133" s="136">
        <v>11.127000000000001</v>
      </c>
      <c r="I133" s="137">
        <v>350</v>
      </c>
      <c r="J133" s="138">
        <f>ROUND(I133*H133,2)</f>
        <v>3894.45</v>
      </c>
      <c r="K133" s="134" t="s">
        <v>163</v>
      </c>
      <c r="L133" s="33"/>
      <c r="M133" s="139" t="s">
        <v>19</v>
      </c>
      <c r="N133" s="140" t="s">
        <v>46</v>
      </c>
      <c r="P133" s="141">
        <f>O133*H133</f>
        <v>0</v>
      </c>
      <c r="Q133" s="141">
        <v>0</v>
      </c>
      <c r="R133" s="141">
        <f>Q133*H133</f>
        <v>0</v>
      </c>
      <c r="S133" s="141">
        <v>0</v>
      </c>
      <c r="T133" s="142">
        <f>S133*H133</f>
        <v>0</v>
      </c>
      <c r="AR133" s="143" t="s">
        <v>164</v>
      </c>
      <c r="AT133" s="143" t="s">
        <v>159</v>
      </c>
      <c r="AU133" s="143" t="s">
        <v>84</v>
      </c>
      <c r="AY133" s="18" t="s">
        <v>157</v>
      </c>
      <c r="BE133" s="144">
        <f>IF(N133="základní",J133,0)</f>
        <v>3894.45</v>
      </c>
      <c r="BF133" s="144">
        <f>IF(N133="snížená",J133,0)</f>
        <v>0</v>
      </c>
      <c r="BG133" s="144">
        <f>IF(N133="zákl. přenesená",J133,0)</f>
        <v>0</v>
      </c>
      <c r="BH133" s="144">
        <f>IF(N133="sníž. přenesená",J133,0)</f>
        <v>0</v>
      </c>
      <c r="BI133" s="144">
        <f>IF(N133="nulová",J133,0)</f>
        <v>0</v>
      </c>
      <c r="BJ133" s="18" t="s">
        <v>82</v>
      </c>
      <c r="BK133" s="144">
        <f>ROUND(I133*H133,2)</f>
        <v>3894.45</v>
      </c>
      <c r="BL133" s="18" t="s">
        <v>164</v>
      </c>
      <c r="BM133" s="143" t="s">
        <v>199</v>
      </c>
    </row>
    <row r="134" spans="2:65" s="1" customFormat="1" ht="11.25">
      <c r="B134" s="33"/>
      <c r="D134" s="145" t="s">
        <v>166</v>
      </c>
      <c r="F134" s="146" t="s">
        <v>197</v>
      </c>
      <c r="I134" s="147"/>
      <c r="L134" s="33"/>
      <c r="M134" s="148"/>
      <c r="T134" s="54"/>
      <c r="AT134" s="18" t="s">
        <v>166</v>
      </c>
      <c r="AU134" s="18" t="s">
        <v>84</v>
      </c>
    </row>
    <row r="135" spans="2:65" s="1" customFormat="1" ht="11.25">
      <c r="B135" s="33"/>
      <c r="D135" s="149" t="s">
        <v>167</v>
      </c>
      <c r="F135" s="150" t="s">
        <v>200</v>
      </c>
      <c r="I135" s="147"/>
      <c r="L135" s="33"/>
      <c r="M135" s="148"/>
      <c r="T135" s="54"/>
      <c r="AT135" s="18" t="s">
        <v>167</v>
      </c>
      <c r="AU135" s="18" t="s">
        <v>84</v>
      </c>
    </row>
    <row r="136" spans="2:65" s="13" customFormat="1" ht="11.25">
      <c r="B136" s="157"/>
      <c r="D136" s="145" t="s">
        <v>169</v>
      </c>
      <c r="E136" s="158" t="s">
        <v>19</v>
      </c>
      <c r="F136" s="159" t="s">
        <v>201</v>
      </c>
      <c r="H136" s="160">
        <v>11.127000000000001</v>
      </c>
      <c r="I136" s="161"/>
      <c r="L136" s="157"/>
      <c r="M136" s="162"/>
      <c r="T136" s="163"/>
      <c r="AT136" s="158" t="s">
        <v>169</v>
      </c>
      <c r="AU136" s="158" t="s">
        <v>84</v>
      </c>
      <c r="AV136" s="13" t="s">
        <v>84</v>
      </c>
      <c r="AW136" s="13" t="s">
        <v>36</v>
      </c>
      <c r="AX136" s="13" t="s">
        <v>75</v>
      </c>
      <c r="AY136" s="158" t="s">
        <v>157</v>
      </c>
    </row>
    <row r="137" spans="2:65" s="14" customFormat="1" ht="11.25">
      <c r="B137" s="164"/>
      <c r="D137" s="145" t="s">
        <v>169</v>
      </c>
      <c r="E137" s="165" t="s">
        <v>19</v>
      </c>
      <c r="F137" s="166" t="s">
        <v>173</v>
      </c>
      <c r="H137" s="167">
        <v>11.127000000000001</v>
      </c>
      <c r="I137" s="168"/>
      <c r="L137" s="164"/>
      <c r="M137" s="169"/>
      <c r="T137" s="170"/>
      <c r="AT137" s="165" t="s">
        <v>169</v>
      </c>
      <c r="AU137" s="165" t="s">
        <v>84</v>
      </c>
      <c r="AV137" s="14" t="s">
        <v>164</v>
      </c>
      <c r="AW137" s="14" t="s">
        <v>36</v>
      </c>
      <c r="AX137" s="14" t="s">
        <v>82</v>
      </c>
      <c r="AY137" s="165" t="s">
        <v>157</v>
      </c>
    </row>
    <row r="138" spans="2:65" s="1" customFormat="1" ht="24.2" customHeight="1">
      <c r="B138" s="33"/>
      <c r="C138" s="132" t="s">
        <v>202</v>
      </c>
      <c r="D138" s="132" t="s">
        <v>159</v>
      </c>
      <c r="E138" s="133" t="s">
        <v>203</v>
      </c>
      <c r="F138" s="134" t="s">
        <v>204</v>
      </c>
      <c r="G138" s="135" t="s">
        <v>162</v>
      </c>
      <c r="H138" s="136">
        <v>24.673999999999999</v>
      </c>
      <c r="I138" s="137">
        <v>148</v>
      </c>
      <c r="J138" s="138">
        <f>ROUND(I138*H138,2)</f>
        <v>3651.75</v>
      </c>
      <c r="K138" s="134" t="s">
        <v>163</v>
      </c>
      <c r="L138" s="33"/>
      <c r="M138" s="139" t="s">
        <v>19</v>
      </c>
      <c r="N138" s="140" t="s">
        <v>46</v>
      </c>
      <c r="P138" s="141">
        <f>O138*H138</f>
        <v>0</v>
      </c>
      <c r="Q138" s="141">
        <v>0</v>
      </c>
      <c r="R138" s="141">
        <f>Q138*H138</f>
        <v>0</v>
      </c>
      <c r="S138" s="141">
        <v>0</v>
      </c>
      <c r="T138" s="142">
        <f>S138*H138</f>
        <v>0</v>
      </c>
      <c r="AR138" s="143" t="s">
        <v>164</v>
      </c>
      <c r="AT138" s="143" t="s">
        <v>159</v>
      </c>
      <c r="AU138" s="143" t="s">
        <v>84</v>
      </c>
      <c r="AY138" s="18" t="s">
        <v>157</v>
      </c>
      <c r="BE138" s="144">
        <f>IF(N138="základní",J138,0)</f>
        <v>3651.75</v>
      </c>
      <c r="BF138" s="144">
        <f>IF(N138="snížená",J138,0)</f>
        <v>0</v>
      </c>
      <c r="BG138" s="144">
        <f>IF(N138="zákl. přenesená",J138,0)</f>
        <v>0</v>
      </c>
      <c r="BH138" s="144">
        <f>IF(N138="sníž. přenesená",J138,0)</f>
        <v>0</v>
      </c>
      <c r="BI138" s="144">
        <f>IF(N138="nulová",J138,0)</f>
        <v>0</v>
      </c>
      <c r="BJ138" s="18" t="s">
        <v>82</v>
      </c>
      <c r="BK138" s="144">
        <f>ROUND(I138*H138,2)</f>
        <v>3651.75</v>
      </c>
      <c r="BL138" s="18" t="s">
        <v>164</v>
      </c>
      <c r="BM138" s="143" t="s">
        <v>205</v>
      </c>
    </row>
    <row r="139" spans="2:65" s="1" customFormat="1" ht="19.5">
      <c r="B139" s="33"/>
      <c r="D139" s="145" t="s">
        <v>166</v>
      </c>
      <c r="F139" s="146" t="s">
        <v>204</v>
      </c>
      <c r="I139" s="147"/>
      <c r="L139" s="33"/>
      <c r="M139" s="148"/>
      <c r="T139" s="54"/>
      <c r="AT139" s="18" t="s">
        <v>166</v>
      </c>
      <c r="AU139" s="18" t="s">
        <v>84</v>
      </c>
    </row>
    <row r="140" spans="2:65" s="1" customFormat="1" ht="11.25">
      <c r="B140" s="33"/>
      <c r="D140" s="149" t="s">
        <v>167</v>
      </c>
      <c r="F140" s="150" t="s">
        <v>206</v>
      </c>
      <c r="I140" s="147"/>
      <c r="L140" s="33"/>
      <c r="M140" s="148"/>
      <c r="T140" s="54"/>
      <c r="AT140" s="18" t="s">
        <v>167</v>
      </c>
      <c r="AU140" s="18" t="s">
        <v>84</v>
      </c>
    </row>
    <row r="141" spans="2:65" s="12" customFormat="1" ht="11.25">
      <c r="B141" s="151"/>
      <c r="D141" s="145" t="s">
        <v>169</v>
      </c>
      <c r="E141" s="152" t="s">
        <v>19</v>
      </c>
      <c r="F141" s="153" t="s">
        <v>192</v>
      </c>
      <c r="H141" s="152" t="s">
        <v>19</v>
      </c>
      <c r="I141" s="154"/>
      <c r="L141" s="151"/>
      <c r="M141" s="155"/>
      <c r="T141" s="156"/>
      <c r="AT141" s="152" t="s">
        <v>169</v>
      </c>
      <c r="AU141" s="152" t="s">
        <v>84</v>
      </c>
      <c r="AV141" s="12" t="s">
        <v>82</v>
      </c>
      <c r="AW141" s="12" t="s">
        <v>36</v>
      </c>
      <c r="AX141" s="12" t="s">
        <v>75</v>
      </c>
      <c r="AY141" s="152" t="s">
        <v>157</v>
      </c>
    </row>
    <row r="142" spans="2:65" s="12" customFormat="1" ht="11.25">
      <c r="B142" s="151"/>
      <c r="D142" s="145" t="s">
        <v>169</v>
      </c>
      <c r="E142" s="152" t="s">
        <v>19</v>
      </c>
      <c r="F142" s="153" t="s">
        <v>193</v>
      </c>
      <c r="H142" s="152" t="s">
        <v>19</v>
      </c>
      <c r="I142" s="154"/>
      <c r="L142" s="151"/>
      <c r="M142" s="155"/>
      <c r="T142" s="156"/>
      <c r="AT142" s="152" t="s">
        <v>169</v>
      </c>
      <c r="AU142" s="152" t="s">
        <v>84</v>
      </c>
      <c r="AV142" s="12" t="s">
        <v>82</v>
      </c>
      <c r="AW142" s="12" t="s">
        <v>36</v>
      </c>
      <c r="AX142" s="12" t="s">
        <v>75</v>
      </c>
      <c r="AY142" s="152" t="s">
        <v>157</v>
      </c>
    </row>
    <row r="143" spans="2:65" s="13" customFormat="1" ht="11.25">
      <c r="B143" s="157"/>
      <c r="D143" s="145" t="s">
        <v>169</v>
      </c>
      <c r="E143" s="158" t="s">
        <v>19</v>
      </c>
      <c r="F143" s="159" t="s">
        <v>194</v>
      </c>
      <c r="H143" s="160">
        <v>24.673999999999999</v>
      </c>
      <c r="I143" s="161"/>
      <c r="L143" s="157"/>
      <c r="M143" s="162"/>
      <c r="T143" s="163"/>
      <c r="AT143" s="158" t="s">
        <v>169</v>
      </c>
      <c r="AU143" s="158" t="s">
        <v>84</v>
      </c>
      <c r="AV143" s="13" t="s">
        <v>84</v>
      </c>
      <c r="AW143" s="13" t="s">
        <v>36</v>
      </c>
      <c r="AX143" s="13" t="s">
        <v>75</v>
      </c>
      <c r="AY143" s="158" t="s">
        <v>157</v>
      </c>
    </row>
    <row r="144" spans="2:65" s="14" customFormat="1" ht="11.25">
      <c r="B144" s="164"/>
      <c r="D144" s="145" t="s">
        <v>169</v>
      </c>
      <c r="E144" s="165" t="s">
        <v>19</v>
      </c>
      <c r="F144" s="166" t="s">
        <v>173</v>
      </c>
      <c r="H144" s="167">
        <v>24.673999999999999</v>
      </c>
      <c r="I144" s="168"/>
      <c r="L144" s="164"/>
      <c r="M144" s="169"/>
      <c r="T144" s="170"/>
      <c r="AT144" s="165" t="s">
        <v>169</v>
      </c>
      <c r="AU144" s="165" t="s">
        <v>84</v>
      </c>
      <c r="AV144" s="14" t="s">
        <v>164</v>
      </c>
      <c r="AW144" s="14" t="s">
        <v>36</v>
      </c>
      <c r="AX144" s="14" t="s">
        <v>82</v>
      </c>
      <c r="AY144" s="165" t="s">
        <v>157</v>
      </c>
    </row>
    <row r="145" spans="2:65" s="1" customFormat="1" ht="33" customHeight="1">
      <c r="B145" s="33"/>
      <c r="C145" s="132" t="s">
        <v>207</v>
      </c>
      <c r="D145" s="132" t="s">
        <v>159</v>
      </c>
      <c r="E145" s="133" t="s">
        <v>208</v>
      </c>
      <c r="F145" s="134" t="s">
        <v>209</v>
      </c>
      <c r="G145" s="135" t="s">
        <v>210</v>
      </c>
      <c r="H145" s="136">
        <v>168.233</v>
      </c>
      <c r="I145" s="137">
        <v>31.9</v>
      </c>
      <c r="J145" s="138">
        <f>ROUND(I145*H145,2)</f>
        <v>5366.63</v>
      </c>
      <c r="K145" s="134" t="s">
        <v>163</v>
      </c>
      <c r="L145" s="33"/>
      <c r="M145" s="139" t="s">
        <v>19</v>
      </c>
      <c r="N145" s="140" t="s">
        <v>46</v>
      </c>
      <c r="P145" s="141">
        <f>O145*H145</f>
        <v>0</v>
      </c>
      <c r="Q145" s="141">
        <v>0</v>
      </c>
      <c r="R145" s="141">
        <f>Q145*H145</f>
        <v>0</v>
      </c>
      <c r="S145" s="141">
        <v>0</v>
      </c>
      <c r="T145" s="142">
        <f>S145*H145</f>
        <v>0</v>
      </c>
      <c r="AR145" s="143" t="s">
        <v>164</v>
      </c>
      <c r="AT145" s="143" t="s">
        <v>159</v>
      </c>
      <c r="AU145" s="143" t="s">
        <v>84</v>
      </c>
      <c r="AY145" s="18" t="s">
        <v>157</v>
      </c>
      <c r="BE145" s="144">
        <f>IF(N145="základní",J145,0)</f>
        <v>5366.63</v>
      </c>
      <c r="BF145" s="144">
        <f>IF(N145="snížená",J145,0)</f>
        <v>0</v>
      </c>
      <c r="BG145" s="144">
        <f>IF(N145="zákl. přenesená",J145,0)</f>
        <v>0</v>
      </c>
      <c r="BH145" s="144">
        <f>IF(N145="sníž. přenesená",J145,0)</f>
        <v>0</v>
      </c>
      <c r="BI145" s="144">
        <f>IF(N145="nulová",J145,0)</f>
        <v>0</v>
      </c>
      <c r="BJ145" s="18" t="s">
        <v>82</v>
      </c>
      <c r="BK145" s="144">
        <f>ROUND(I145*H145,2)</f>
        <v>5366.63</v>
      </c>
      <c r="BL145" s="18" t="s">
        <v>164</v>
      </c>
      <c r="BM145" s="143" t="s">
        <v>211</v>
      </c>
    </row>
    <row r="146" spans="2:65" s="1" customFormat="1" ht="19.5">
      <c r="B146" s="33"/>
      <c r="D146" s="145" t="s">
        <v>166</v>
      </c>
      <c r="F146" s="146" t="s">
        <v>209</v>
      </c>
      <c r="I146" s="147"/>
      <c r="L146" s="33"/>
      <c r="M146" s="148"/>
      <c r="T146" s="54"/>
      <c r="AT146" s="18" t="s">
        <v>166</v>
      </c>
      <c r="AU146" s="18" t="s">
        <v>84</v>
      </c>
    </row>
    <row r="147" spans="2:65" s="1" customFormat="1" ht="11.25">
      <c r="B147" s="33"/>
      <c r="D147" s="149" t="s">
        <v>167</v>
      </c>
      <c r="F147" s="150" t="s">
        <v>212</v>
      </c>
      <c r="I147" s="147"/>
      <c r="L147" s="33"/>
      <c r="M147" s="148"/>
      <c r="T147" s="54"/>
      <c r="AT147" s="18" t="s">
        <v>167</v>
      </c>
      <c r="AU147" s="18" t="s">
        <v>84</v>
      </c>
    </row>
    <row r="148" spans="2:65" s="12" customFormat="1" ht="11.25">
      <c r="B148" s="151"/>
      <c r="D148" s="145" t="s">
        <v>169</v>
      </c>
      <c r="E148" s="152" t="s">
        <v>19</v>
      </c>
      <c r="F148" s="153" t="s">
        <v>213</v>
      </c>
      <c r="H148" s="152" t="s">
        <v>19</v>
      </c>
      <c r="I148" s="154"/>
      <c r="L148" s="151"/>
      <c r="M148" s="155"/>
      <c r="T148" s="156"/>
      <c r="AT148" s="152" t="s">
        <v>169</v>
      </c>
      <c r="AU148" s="152" t="s">
        <v>84</v>
      </c>
      <c r="AV148" s="12" t="s">
        <v>82</v>
      </c>
      <c r="AW148" s="12" t="s">
        <v>36</v>
      </c>
      <c r="AX148" s="12" t="s">
        <v>75</v>
      </c>
      <c r="AY148" s="152" t="s">
        <v>157</v>
      </c>
    </row>
    <row r="149" spans="2:65" s="13" customFormat="1" ht="11.25">
      <c r="B149" s="157"/>
      <c r="D149" s="145" t="s">
        <v>169</v>
      </c>
      <c r="E149" s="158" t="s">
        <v>19</v>
      </c>
      <c r="F149" s="159" t="s">
        <v>214</v>
      </c>
      <c r="H149" s="160">
        <v>168.233</v>
      </c>
      <c r="I149" s="161"/>
      <c r="L149" s="157"/>
      <c r="M149" s="162"/>
      <c r="T149" s="163"/>
      <c r="AT149" s="158" t="s">
        <v>169</v>
      </c>
      <c r="AU149" s="158" t="s">
        <v>84</v>
      </c>
      <c r="AV149" s="13" t="s">
        <v>84</v>
      </c>
      <c r="AW149" s="13" t="s">
        <v>36</v>
      </c>
      <c r="AX149" s="13" t="s">
        <v>75</v>
      </c>
      <c r="AY149" s="158" t="s">
        <v>157</v>
      </c>
    </row>
    <row r="150" spans="2:65" s="14" customFormat="1" ht="11.25">
      <c r="B150" s="164"/>
      <c r="D150" s="145" t="s">
        <v>169</v>
      </c>
      <c r="E150" s="165" t="s">
        <v>19</v>
      </c>
      <c r="F150" s="166" t="s">
        <v>173</v>
      </c>
      <c r="H150" s="167">
        <v>168.233</v>
      </c>
      <c r="I150" s="168"/>
      <c r="L150" s="164"/>
      <c r="M150" s="169"/>
      <c r="T150" s="170"/>
      <c r="AT150" s="165" t="s">
        <v>169</v>
      </c>
      <c r="AU150" s="165" t="s">
        <v>84</v>
      </c>
      <c r="AV150" s="14" t="s">
        <v>164</v>
      </c>
      <c r="AW150" s="14" t="s">
        <v>36</v>
      </c>
      <c r="AX150" s="14" t="s">
        <v>82</v>
      </c>
      <c r="AY150" s="165" t="s">
        <v>157</v>
      </c>
    </row>
    <row r="151" spans="2:65" s="1" customFormat="1" ht="16.5" customHeight="1">
      <c r="B151" s="33"/>
      <c r="C151" s="132" t="s">
        <v>215</v>
      </c>
      <c r="D151" s="132" t="s">
        <v>159</v>
      </c>
      <c r="E151" s="133" t="s">
        <v>216</v>
      </c>
      <c r="F151" s="134" t="s">
        <v>217</v>
      </c>
      <c r="G151" s="135" t="s">
        <v>210</v>
      </c>
      <c r="H151" s="136">
        <v>67.293000000000006</v>
      </c>
      <c r="I151" s="137">
        <v>31.3</v>
      </c>
      <c r="J151" s="138">
        <f>ROUND(I151*H151,2)</f>
        <v>2106.27</v>
      </c>
      <c r="K151" s="134" t="s">
        <v>163</v>
      </c>
      <c r="L151" s="33"/>
      <c r="M151" s="139" t="s">
        <v>19</v>
      </c>
      <c r="N151" s="140" t="s">
        <v>46</v>
      </c>
      <c r="P151" s="141">
        <f>O151*H151</f>
        <v>0</v>
      </c>
      <c r="Q151" s="141">
        <v>0</v>
      </c>
      <c r="R151" s="141">
        <f>Q151*H151</f>
        <v>0</v>
      </c>
      <c r="S151" s="141">
        <v>0</v>
      </c>
      <c r="T151" s="142">
        <f>S151*H151</f>
        <v>0</v>
      </c>
      <c r="AR151" s="143" t="s">
        <v>164</v>
      </c>
      <c r="AT151" s="143" t="s">
        <v>159</v>
      </c>
      <c r="AU151" s="143" t="s">
        <v>84</v>
      </c>
      <c r="AY151" s="18" t="s">
        <v>157</v>
      </c>
      <c r="BE151" s="144">
        <f>IF(N151="základní",J151,0)</f>
        <v>2106.27</v>
      </c>
      <c r="BF151" s="144">
        <f>IF(N151="snížená",J151,0)</f>
        <v>0</v>
      </c>
      <c r="BG151" s="144">
        <f>IF(N151="zákl. přenesená",J151,0)</f>
        <v>0</v>
      </c>
      <c r="BH151" s="144">
        <f>IF(N151="sníž. přenesená",J151,0)</f>
        <v>0</v>
      </c>
      <c r="BI151" s="144">
        <f>IF(N151="nulová",J151,0)</f>
        <v>0</v>
      </c>
      <c r="BJ151" s="18" t="s">
        <v>82</v>
      </c>
      <c r="BK151" s="144">
        <f>ROUND(I151*H151,2)</f>
        <v>2106.27</v>
      </c>
      <c r="BL151" s="18" t="s">
        <v>164</v>
      </c>
      <c r="BM151" s="143" t="s">
        <v>218</v>
      </c>
    </row>
    <row r="152" spans="2:65" s="1" customFormat="1" ht="11.25">
      <c r="B152" s="33"/>
      <c r="D152" s="145" t="s">
        <v>166</v>
      </c>
      <c r="F152" s="146" t="s">
        <v>217</v>
      </c>
      <c r="I152" s="147"/>
      <c r="L152" s="33"/>
      <c r="M152" s="148"/>
      <c r="T152" s="54"/>
      <c r="AT152" s="18" t="s">
        <v>166</v>
      </c>
      <c r="AU152" s="18" t="s">
        <v>84</v>
      </c>
    </row>
    <row r="153" spans="2:65" s="1" customFormat="1" ht="11.25">
      <c r="B153" s="33"/>
      <c r="D153" s="149" t="s">
        <v>167</v>
      </c>
      <c r="F153" s="150" t="s">
        <v>219</v>
      </c>
      <c r="I153" s="147"/>
      <c r="L153" s="33"/>
      <c r="M153" s="148"/>
      <c r="T153" s="54"/>
      <c r="AT153" s="18" t="s">
        <v>167</v>
      </c>
      <c r="AU153" s="18" t="s">
        <v>84</v>
      </c>
    </row>
    <row r="154" spans="2:65" s="12" customFormat="1" ht="11.25">
      <c r="B154" s="151"/>
      <c r="D154" s="145" t="s">
        <v>169</v>
      </c>
      <c r="E154" s="152" t="s">
        <v>19</v>
      </c>
      <c r="F154" s="153" t="s">
        <v>220</v>
      </c>
      <c r="H154" s="152" t="s">
        <v>19</v>
      </c>
      <c r="I154" s="154"/>
      <c r="L154" s="151"/>
      <c r="M154" s="155"/>
      <c r="T154" s="156"/>
      <c r="AT154" s="152" t="s">
        <v>169</v>
      </c>
      <c r="AU154" s="152" t="s">
        <v>84</v>
      </c>
      <c r="AV154" s="12" t="s">
        <v>82</v>
      </c>
      <c r="AW154" s="12" t="s">
        <v>36</v>
      </c>
      <c r="AX154" s="12" t="s">
        <v>75</v>
      </c>
      <c r="AY154" s="152" t="s">
        <v>157</v>
      </c>
    </row>
    <row r="155" spans="2:65" s="13" customFormat="1" ht="11.25">
      <c r="B155" s="157"/>
      <c r="D155" s="145" t="s">
        <v>169</v>
      </c>
      <c r="E155" s="158" t="s">
        <v>19</v>
      </c>
      <c r="F155" s="159" t="s">
        <v>221</v>
      </c>
      <c r="H155" s="160">
        <v>67.293000000000006</v>
      </c>
      <c r="I155" s="161"/>
      <c r="L155" s="157"/>
      <c r="M155" s="162"/>
      <c r="T155" s="163"/>
      <c r="AT155" s="158" t="s">
        <v>169</v>
      </c>
      <c r="AU155" s="158" t="s">
        <v>84</v>
      </c>
      <c r="AV155" s="13" t="s">
        <v>84</v>
      </c>
      <c r="AW155" s="13" t="s">
        <v>36</v>
      </c>
      <c r="AX155" s="13" t="s">
        <v>75</v>
      </c>
      <c r="AY155" s="158" t="s">
        <v>157</v>
      </c>
    </row>
    <row r="156" spans="2:65" s="14" customFormat="1" ht="11.25">
      <c r="B156" s="164"/>
      <c r="D156" s="145" t="s">
        <v>169</v>
      </c>
      <c r="E156" s="165" t="s">
        <v>19</v>
      </c>
      <c r="F156" s="166" t="s">
        <v>173</v>
      </c>
      <c r="H156" s="167">
        <v>67.293000000000006</v>
      </c>
      <c r="I156" s="168"/>
      <c r="L156" s="164"/>
      <c r="M156" s="169"/>
      <c r="T156" s="170"/>
      <c r="AT156" s="165" t="s">
        <v>169</v>
      </c>
      <c r="AU156" s="165" t="s">
        <v>84</v>
      </c>
      <c r="AV156" s="14" t="s">
        <v>164</v>
      </c>
      <c r="AW156" s="14" t="s">
        <v>36</v>
      </c>
      <c r="AX156" s="14" t="s">
        <v>82</v>
      </c>
      <c r="AY156" s="165" t="s">
        <v>157</v>
      </c>
    </row>
    <row r="157" spans="2:65" s="1" customFormat="1" ht="24.2" customHeight="1">
      <c r="B157" s="33"/>
      <c r="C157" s="132" t="s">
        <v>222</v>
      </c>
      <c r="D157" s="132" t="s">
        <v>159</v>
      </c>
      <c r="E157" s="133" t="s">
        <v>223</v>
      </c>
      <c r="F157" s="134" t="s">
        <v>224</v>
      </c>
      <c r="G157" s="135" t="s">
        <v>210</v>
      </c>
      <c r="H157" s="136">
        <v>168.233</v>
      </c>
      <c r="I157" s="137">
        <v>22.7</v>
      </c>
      <c r="J157" s="138">
        <f>ROUND(I157*H157,2)</f>
        <v>3818.89</v>
      </c>
      <c r="K157" s="134" t="s">
        <v>163</v>
      </c>
      <c r="L157" s="33"/>
      <c r="M157" s="139" t="s">
        <v>19</v>
      </c>
      <c r="N157" s="140" t="s">
        <v>46</v>
      </c>
      <c r="P157" s="141">
        <f>O157*H157</f>
        <v>0</v>
      </c>
      <c r="Q157" s="141">
        <v>0</v>
      </c>
      <c r="R157" s="141">
        <f>Q157*H157</f>
        <v>0</v>
      </c>
      <c r="S157" s="141">
        <v>0</v>
      </c>
      <c r="T157" s="142">
        <f>S157*H157</f>
        <v>0</v>
      </c>
      <c r="AR157" s="143" t="s">
        <v>164</v>
      </c>
      <c r="AT157" s="143" t="s">
        <v>159</v>
      </c>
      <c r="AU157" s="143" t="s">
        <v>84</v>
      </c>
      <c r="AY157" s="18" t="s">
        <v>157</v>
      </c>
      <c r="BE157" s="144">
        <f>IF(N157="základní",J157,0)</f>
        <v>3818.89</v>
      </c>
      <c r="BF157" s="144">
        <f>IF(N157="snížená",J157,0)</f>
        <v>0</v>
      </c>
      <c r="BG157" s="144">
        <f>IF(N157="zákl. přenesená",J157,0)</f>
        <v>0</v>
      </c>
      <c r="BH157" s="144">
        <f>IF(N157="sníž. přenesená",J157,0)</f>
        <v>0</v>
      </c>
      <c r="BI157" s="144">
        <f>IF(N157="nulová",J157,0)</f>
        <v>0</v>
      </c>
      <c r="BJ157" s="18" t="s">
        <v>82</v>
      </c>
      <c r="BK157" s="144">
        <f>ROUND(I157*H157,2)</f>
        <v>3818.89</v>
      </c>
      <c r="BL157" s="18" t="s">
        <v>164</v>
      </c>
      <c r="BM157" s="143" t="s">
        <v>225</v>
      </c>
    </row>
    <row r="158" spans="2:65" s="1" customFormat="1" ht="11.25">
      <c r="B158" s="33"/>
      <c r="D158" s="145" t="s">
        <v>166</v>
      </c>
      <c r="F158" s="146" t="s">
        <v>224</v>
      </c>
      <c r="I158" s="147"/>
      <c r="L158" s="33"/>
      <c r="M158" s="148"/>
      <c r="T158" s="54"/>
      <c r="AT158" s="18" t="s">
        <v>166</v>
      </c>
      <c r="AU158" s="18" t="s">
        <v>84</v>
      </c>
    </row>
    <row r="159" spans="2:65" s="1" customFormat="1" ht="11.25">
      <c r="B159" s="33"/>
      <c r="D159" s="149" t="s">
        <v>167</v>
      </c>
      <c r="F159" s="150" t="s">
        <v>226</v>
      </c>
      <c r="I159" s="147"/>
      <c r="L159" s="33"/>
      <c r="M159" s="148"/>
      <c r="T159" s="54"/>
      <c r="AT159" s="18" t="s">
        <v>167</v>
      </c>
      <c r="AU159" s="18" t="s">
        <v>84</v>
      </c>
    </row>
    <row r="160" spans="2:65" s="1" customFormat="1" ht="16.5" customHeight="1">
      <c r="B160" s="33"/>
      <c r="C160" s="171" t="s">
        <v>227</v>
      </c>
      <c r="D160" s="171" t="s">
        <v>228</v>
      </c>
      <c r="E160" s="172" t="s">
        <v>229</v>
      </c>
      <c r="F160" s="173" t="s">
        <v>230</v>
      </c>
      <c r="G160" s="174" t="s">
        <v>231</v>
      </c>
      <c r="H160" s="175">
        <v>67.293000000000006</v>
      </c>
      <c r="I160" s="176">
        <v>100</v>
      </c>
      <c r="J160" s="177">
        <f>ROUND(I160*H160,2)</f>
        <v>6729.3</v>
      </c>
      <c r="K160" s="173" t="s">
        <v>163</v>
      </c>
      <c r="L160" s="178"/>
      <c r="M160" s="179" t="s">
        <v>19</v>
      </c>
      <c r="N160" s="180" t="s">
        <v>46</v>
      </c>
      <c r="P160" s="141">
        <f>O160*H160</f>
        <v>0</v>
      </c>
      <c r="Q160" s="141">
        <v>1E-3</v>
      </c>
      <c r="R160" s="141">
        <f>Q160*H160</f>
        <v>6.7293000000000006E-2</v>
      </c>
      <c r="S160" s="141">
        <v>0</v>
      </c>
      <c r="T160" s="142">
        <f>S160*H160</f>
        <v>0</v>
      </c>
      <c r="AR160" s="143" t="s">
        <v>215</v>
      </c>
      <c r="AT160" s="143" t="s">
        <v>228</v>
      </c>
      <c r="AU160" s="143" t="s">
        <v>84</v>
      </c>
      <c r="AY160" s="18" t="s">
        <v>157</v>
      </c>
      <c r="BE160" s="144">
        <f>IF(N160="základní",J160,0)</f>
        <v>6729.3</v>
      </c>
      <c r="BF160" s="144">
        <f>IF(N160="snížená",J160,0)</f>
        <v>0</v>
      </c>
      <c r="BG160" s="144">
        <f>IF(N160="zákl. přenesená",J160,0)</f>
        <v>0</v>
      </c>
      <c r="BH160" s="144">
        <f>IF(N160="sníž. přenesená",J160,0)</f>
        <v>0</v>
      </c>
      <c r="BI160" s="144">
        <f>IF(N160="nulová",J160,0)</f>
        <v>0</v>
      </c>
      <c r="BJ160" s="18" t="s">
        <v>82</v>
      </c>
      <c r="BK160" s="144">
        <f>ROUND(I160*H160,2)</f>
        <v>6729.3</v>
      </c>
      <c r="BL160" s="18" t="s">
        <v>164</v>
      </c>
      <c r="BM160" s="143" t="s">
        <v>232</v>
      </c>
    </row>
    <row r="161" spans="2:65" s="1" customFormat="1" ht="11.25">
      <c r="B161" s="33"/>
      <c r="D161" s="145" t="s">
        <v>166</v>
      </c>
      <c r="F161" s="146" t="s">
        <v>230</v>
      </c>
      <c r="I161" s="147"/>
      <c r="L161" s="33"/>
      <c r="M161" s="148"/>
      <c r="T161" s="54"/>
      <c r="AT161" s="18" t="s">
        <v>166</v>
      </c>
      <c r="AU161" s="18" t="s">
        <v>84</v>
      </c>
    </row>
    <row r="162" spans="2:65" s="13" customFormat="1" ht="11.25">
      <c r="B162" s="157"/>
      <c r="D162" s="145" t="s">
        <v>169</v>
      </c>
      <c r="E162" s="158" t="s">
        <v>19</v>
      </c>
      <c r="F162" s="159" t="s">
        <v>233</v>
      </c>
      <c r="H162" s="160">
        <v>67.293000000000006</v>
      </c>
      <c r="I162" s="161"/>
      <c r="L162" s="157"/>
      <c r="M162" s="162"/>
      <c r="T162" s="163"/>
      <c r="AT162" s="158" t="s">
        <v>169</v>
      </c>
      <c r="AU162" s="158" t="s">
        <v>84</v>
      </c>
      <c r="AV162" s="13" t="s">
        <v>84</v>
      </c>
      <c r="AW162" s="13" t="s">
        <v>36</v>
      </c>
      <c r="AX162" s="13" t="s">
        <v>75</v>
      </c>
      <c r="AY162" s="158" t="s">
        <v>157</v>
      </c>
    </row>
    <row r="163" spans="2:65" s="14" customFormat="1" ht="11.25">
      <c r="B163" s="164"/>
      <c r="D163" s="145" t="s">
        <v>169</v>
      </c>
      <c r="E163" s="165" t="s">
        <v>19</v>
      </c>
      <c r="F163" s="166" t="s">
        <v>173</v>
      </c>
      <c r="H163" s="167">
        <v>67.293000000000006</v>
      </c>
      <c r="I163" s="168"/>
      <c r="L163" s="164"/>
      <c r="M163" s="169"/>
      <c r="T163" s="170"/>
      <c r="AT163" s="165" t="s">
        <v>169</v>
      </c>
      <c r="AU163" s="165" t="s">
        <v>84</v>
      </c>
      <c r="AV163" s="14" t="s">
        <v>164</v>
      </c>
      <c r="AW163" s="14" t="s">
        <v>36</v>
      </c>
      <c r="AX163" s="14" t="s">
        <v>82</v>
      </c>
      <c r="AY163" s="165" t="s">
        <v>157</v>
      </c>
    </row>
    <row r="164" spans="2:65" s="11" customFormat="1" ht="22.9" customHeight="1">
      <c r="B164" s="120"/>
      <c r="D164" s="121" t="s">
        <v>74</v>
      </c>
      <c r="E164" s="130" t="s">
        <v>195</v>
      </c>
      <c r="F164" s="130" t="s">
        <v>234</v>
      </c>
      <c r="I164" s="123"/>
      <c r="J164" s="131">
        <f>BK164</f>
        <v>5512.47</v>
      </c>
      <c r="L164" s="120"/>
      <c r="M164" s="125"/>
      <c r="P164" s="126">
        <f>SUM(P165:P171)</f>
        <v>0</v>
      </c>
      <c r="R164" s="126">
        <f>SUM(R165:R171)</f>
        <v>0</v>
      </c>
      <c r="T164" s="127">
        <f>SUM(T165:T171)</f>
        <v>0</v>
      </c>
      <c r="AR164" s="121" t="s">
        <v>82</v>
      </c>
      <c r="AT164" s="128" t="s">
        <v>74</v>
      </c>
      <c r="AU164" s="128" t="s">
        <v>82</v>
      </c>
      <c r="AY164" s="121" t="s">
        <v>157</v>
      </c>
      <c r="BK164" s="129">
        <f>SUM(BK165:BK171)</f>
        <v>5512.47</v>
      </c>
    </row>
    <row r="165" spans="2:65" s="1" customFormat="1" ht="24.2" customHeight="1">
      <c r="B165" s="33"/>
      <c r="C165" s="132" t="s">
        <v>235</v>
      </c>
      <c r="D165" s="132" t="s">
        <v>159</v>
      </c>
      <c r="E165" s="133" t="s">
        <v>236</v>
      </c>
      <c r="F165" s="134" t="s">
        <v>237</v>
      </c>
      <c r="G165" s="135" t="s">
        <v>210</v>
      </c>
      <c r="H165" s="136">
        <v>56.078000000000003</v>
      </c>
      <c r="I165" s="137">
        <v>98.3</v>
      </c>
      <c r="J165" s="138">
        <f>ROUND(I165*H165,2)</f>
        <v>5512.47</v>
      </c>
      <c r="K165" s="134" t="s">
        <v>163</v>
      </c>
      <c r="L165" s="33"/>
      <c r="M165" s="139" t="s">
        <v>19</v>
      </c>
      <c r="N165" s="140" t="s">
        <v>46</v>
      </c>
      <c r="P165" s="141">
        <f>O165*H165</f>
        <v>0</v>
      </c>
      <c r="Q165" s="141">
        <v>0</v>
      </c>
      <c r="R165" s="141">
        <f>Q165*H165</f>
        <v>0</v>
      </c>
      <c r="S165" s="141">
        <v>0</v>
      </c>
      <c r="T165" s="142">
        <f>S165*H165</f>
        <v>0</v>
      </c>
      <c r="AR165" s="143" t="s">
        <v>164</v>
      </c>
      <c r="AT165" s="143" t="s">
        <v>159</v>
      </c>
      <c r="AU165" s="143" t="s">
        <v>84</v>
      </c>
      <c r="AY165" s="18" t="s">
        <v>157</v>
      </c>
      <c r="BE165" s="144">
        <f>IF(N165="základní",J165,0)</f>
        <v>5512.47</v>
      </c>
      <c r="BF165" s="144">
        <f>IF(N165="snížená",J165,0)</f>
        <v>0</v>
      </c>
      <c r="BG165" s="144">
        <f>IF(N165="zákl. přenesená",J165,0)</f>
        <v>0</v>
      </c>
      <c r="BH165" s="144">
        <f>IF(N165="sníž. přenesená",J165,0)</f>
        <v>0</v>
      </c>
      <c r="BI165" s="144">
        <f>IF(N165="nulová",J165,0)</f>
        <v>0</v>
      </c>
      <c r="BJ165" s="18" t="s">
        <v>82</v>
      </c>
      <c r="BK165" s="144">
        <f>ROUND(I165*H165,2)</f>
        <v>5512.47</v>
      </c>
      <c r="BL165" s="18" t="s">
        <v>164</v>
      </c>
      <c r="BM165" s="143" t="s">
        <v>238</v>
      </c>
    </row>
    <row r="166" spans="2:65" s="1" customFormat="1" ht="11.25">
      <c r="B166" s="33"/>
      <c r="D166" s="145" t="s">
        <v>166</v>
      </c>
      <c r="F166" s="146" t="s">
        <v>237</v>
      </c>
      <c r="I166" s="147"/>
      <c r="L166" s="33"/>
      <c r="M166" s="148"/>
      <c r="T166" s="54"/>
      <c r="AT166" s="18" t="s">
        <v>166</v>
      </c>
      <c r="AU166" s="18" t="s">
        <v>84</v>
      </c>
    </row>
    <row r="167" spans="2:65" s="1" customFormat="1" ht="11.25">
      <c r="B167" s="33"/>
      <c r="D167" s="149" t="s">
        <v>167</v>
      </c>
      <c r="F167" s="150" t="s">
        <v>239</v>
      </c>
      <c r="I167" s="147"/>
      <c r="L167" s="33"/>
      <c r="M167" s="148"/>
      <c r="T167" s="54"/>
      <c r="AT167" s="18" t="s">
        <v>167</v>
      </c>
      <c r="AU167" s="18" t="s">
        <v>84</v>
      </c>
    </row>
    <row r="168" spans="2:65" s="12" customFormat="1" ht="11.25">
      <c r="B168" s="151"/>
      <c r="D168" s="145" t="s">
        <v>169</v>
      </c>
      <c r="E168" s="152" t="s">
        <v>19</v>
      </c>
      <c r="F168" s="153" t="s">
        <v>192</v>
      </c>
      <c r="H168" s="152" t="s">
        <v>19</v>
      </c>
      <c r="I168" s="154"/>
      <c r="L168" s="151"/>
      <c r="M168" s="155"/>
      <c r="T168" s="156"/>
      <c r="AT168" s="152" t="s">
        <v>169</v>
      </c>
      <c r="AU168" s="152" t="s">
        <v>84</v>
      </c>
      <c r="AV168" s="12" t="s">
        <v>82</v>
      </c>
      <c r="AW168" s="12" t="s">
        <v>36</v>
      </c>
      <c r="AX168" s="12" t="s">
        <v>75</v>
      </c>
      <c r="AY168" s="152" t="s">
        <v>157</v>
      </c>
    </row>
    <row r="169" spans="2:65" s="12" customFormat="1" ht="11.25">
      <c r="B169" s="151"/>
      <c r="D169" s="145" t="s">
        <v>169</v>
      </c>
      <c r="E169" s="152" t="s">
        <v>19</v>
      </c>
      <c r="F169" s="153" t="s">
        <v>240</v>
      </c>
      <c r="H169" s="152" t="s">
        <v>19</v>
      </c>
      <c r="I169" s="154"/>
      <c r="L169" s="151"/>
      <c r="M169" s="155"/>
      <c r="T169" s="156"/>
      <c r="AT169" s="152" t="s">
        <v>169</v>
      </c>
      <c r="AU169" s="152" t="s">
        <v>84</v>
      </c>
      <c r="AV169" s="12" t="s">
        <v>82</v>
      </c>
      <c r="AW169" s="12" t="s">
        <v>36</v>
      </c>
      <c r="AX169" s="12" t="s">
        <v>75</v>
      </c>
      <c r="AY169" s="152" t="s">
        <v>157</v>
      </c>
    </row>
    <row r="170" spans="2:65" s="13" customFormat="1" ht="11.25">
      <c r="B170" s="157"/>
      <c r="D170" s="145" t="s">
        <v>169</v>
      </c>
      <c r="E170" s="158" t="s">
        <v>19</v>
      </c>
      <c r="F170" s="159" t="s">
        <v>241</v>
      </c>
      <c r="H170" s="160">
        <v>56.078000000000003</v>
      </c>
      <c r="I170" s="161"/>
      <c r="L170" s="157"/>
      <c r="M170" s="162"/>
      <c r="T170" s="163"/>
      <c r="AT170" s="158" t="s">
        <v>169</v>
      </c>
      <c r="AU170" s="158" t="s">
        <v>84</v>
      </c>
      <c r="AV170" s="13" t="s">
        <v>84</v>
      </c>
      <c r="AW170" s="13" t="s">
        <v>36</v>
      </c>
      <c r="AX170" s="13" t="s">
        <v>75</v>
      </c>
      <c r="AY170" s="158" t="s">
        <v>157</v>
      </c>
    </row>
    <row r="171" spans="2:65" s="14" customFormat="1" ht="11.25">
      <c r="B171" s="164"/>
      <c r="D171" s="145" t="s">
        <v>169</v>
      </c>
      <c r="E171" s="165" t="s">
        <v>19</v>
      </c>
      <c r="F171" s="166" t="s">
        <v>173</v>
      </c>
      <c r="H171" s="167">
        <v>56.078000000000003</v>
      </c>
      <c r="I171" s="168"/>
      <c r="L171" s="164"/>
      <c r="M171" s="169"/>
      <c r="T171" s="170"/>
      <c r="AT171" s="165" t="s">
        <v>169</v>
      </c>
      <c r="AU171" s="165" t="s">
        <v>84</v>
      </c>
      <c r="AV171" s="14" t="s">
        <v>164</v>
      </c>
      <c r="AW171" s="14" t="s">
        <v>36</v>
      </c>
      <c r="AX171" s="14" t="s">
        <v>82</v>
      </c>
      <c r="AY171" s="165" t="s">
        <v>157</v>
      </c>
    </row>
    <row r="172" spans="2:65" s="11" customFormat="1" ht="22.9" customHeight="1">
      <c r="B172" s="120"/>
      <c r="D172" s="121" t="s">
        <v>74</v>
      </c>
      <c r="E172" s="130" t="s">
        <v>242</v>
      </c>
      <c r="F172" s="130" t="s">
        <v>243</v>
      </c>
      <c r="I172" s="123"/>
      <c r="J172" s="131">
        <f>BK172</f>
        <v>4393119.7500000009</v>
      </c>
      <c r="L172" s="120"/>
      <c r="M172" s="125"/>
      <c r="P172" s="126">
        <f>SUM(P173:P995)</f>
        <v>0</v>
      </c>
      <c r="R172" s="126">
        <f>SUM(R173:R995)</f>
        <v>133.50780594999998</v>
      </c>
      <c r="T172" s="127">
        <f>SUM(T173:T995)</f>
        <v>0</v>
      </c>
      <c r="AR172" s="121" t="s">
        <v>82</v>
      </c>
      <c r="AT172" s="128" t="s">
        <v>74</v>
      </c>
      <c r="AU172" s="128" t="s">
        <v>82</v>
      </c>
      <c r="AY172" s="121" t="s">
        <v>157</v>
      </c>
      <c r="BK172" s="129">
        <f>SUM(BK173:BK995)</f>
        <v>4393119.7500000009</v>
      </c>
    </row>
    <row r="173" spans="2:65" s="1" customFormat="1" ht="16.5" customHeight="1">
      <c r="B173" s="33"/>
      <c r="C173" s="132" t="s">
        <v>244</v>
      </c>
      <c r="D173" s="132" t="s">
        <v>159</v>
      </c>
      <c r="E173" s="133" t="s">
        <v>245</v>
      </c>
      <c r="F173" s="134" t="s">
        <v>246</v>
      </c>
      <c r="G173" s="135" t="s">
        <v>210</v>
      </c>
      <c r="H173" s="136">
        <v>154.54400000000001</v>
      </c>
      <c r="I173" s="137">
        <v>22.5</v>
      </c>
      <c r="J173" s="138">
        <f>ROUND(I173*H173,2)</f>
        <v>3477.24</v>
      </c>
      <c r="K173" s="134" t="s">
        <v>163</v>
      </c>
      <c r="L173" s="33"/>
      <c r="M173" s="139" t="s">
        <v>19</v>
      </c>
      <c r="N173" s="140" t="s">
        <v>46</v>
      </c>
      <c r="P173" s="141">
        <f>O173*H173</f>
        <v>0</v>
      </c>
      <c r="Q173" s="141">
        <v>2.5999999999999998E-4</v>
      </c>
      <c r="R173" s="141">
        <f>Q173*H173</f>
        <v>4.0181439999999999E-2</v>
      </c>
      <c r="S173" s="141">
        <v>0</v>
      </c>
      <c r="T173" s="142">
        <f>S173*H173</f>
        <v>0</v>
      </c>
      <c r="AR173" s="143" t="s">
        <v>164</v>
      </c>
      <c r="AT173" s="143" t="s">
        <v>159</v>
      </c>
      <c r="AU173" s="143" t="s">
        <v>84</v>
      </c>
      <c r="AY173" s="18" t="s">
        <v>157</v>
      </c>
      <c r="BE173" s="144">
        <f>IF(N173="základní",J173,0)</f>
        <v>3477.24</v>
      </c>
      <c r="BF173" s="144">
        <f>IF(N173="snížená",J173,0)</f>
        <v>0</v>
      </c>
      <c r="BG173" s="144">
        <f>IF(N173="zákl. přenesená",J173,0)</f>
        <v>0</v>
      </c>
      <c r="BH173" s="144">
        <f>IF(N173="sníž. přenesená",J173,0)</f>
        <v>0</v>
      </c>
      <c r="BI173" s="144">
        <f>IF(N173="nulová",J173,0)</f>
        <v>0</v>
      </c>
      <c r="BJ173" s="18" t="s">
        <v>82</v>
      </c>
      <c r="BK173" s="144">
        <f>ROUND(I173*H173,2)</f>
        <v>3477.24</v>
      </c>
      <c r="BL173" s="18" t="s">
        <v>164</v>
      </c>
      <c r="BM173" s="143" t="s">
        <v>247</v>
      </c>
    </row>
    <row r="174" spans="2:65" s="1" customFormat="1" ht="11.25">
      <c r="B174" s="33"/>
      <c r="D174" s="145" t="s">
        <v>166</v>
      </c>
      <c r="F174" s="146" t="s">
        <v>246</v>
      </c>
      <c r="I174" s="147"/>
      <c r="L174" s="33"/>
      <c r="M174" s="148"/>
      <c r="T174" s="54"/>
      <c r="AT174" s="18" t="s">
        <v>166</v>
      </c>
      <c r="AU174" s="18" t="s">
        <v>84</v>
      </c>
    </row>
    <row r="175" spans="2:65" s="1" customFormat="1" ht="11.25">
      <c r="B175" s="33"/>
      <c r="D175" s="149" t="s">
        <v>167</v>
      </c>
      <c r="F175" s="150" t="s">
        <v>248</v>
      </c>
      <c r="I175" s="147"/>
      <c r="L175" s="33"/>
      <c r="M175" s="148"/>
      <c r="T175" s="54"/>
      <c r="AT175" s="18" t="s">
        <v>167</v>
      </c>
      <c r="AU175" s="18" t="s">
        <v>84</v>
      </c>
    </row>
    <row r="176" spans="2:65" s="12" customFormat="1" ht="11.25">
      <c r="B176" s="151"/>
      <c r="D176" s="145" t="s">
        <v>169</v>
      </c>
      <c r="E176" s="152" t="s">
        <v>19</v>
      </c>
      <c r="F176" s="153" t="s">
        <v>249</v>
      </c>
      <c r="H176" s="152" t="s">
        <v>19</v>
      </c>
      <c r="I176" s="154"/>
      <c r="L176" s="151"/>
      <c r="M176" s="155"/>
      <c r="T176" s="156"/>
      <c r="AT176" s="152" t="s">
        <v>169</v>
      </c>
      <c r="AU176" s="152" t="s">
        <v>84</v>
      </c>
      <c r="AV176" s="12" t="s">
        <v>82</v>
      </c>
      <c r="AW176" s="12" t="s">
        <v>36</v>
      </c>
      <c r="AX176" s="12" t="s">
        <v>75</v>
      </c>
      <c r="AY176" s="152" t="s">
        <v>157</v>
      </c>
    </row>
    <row r="177" spans="2:51" s="12" customFormat="1" ht="11.25">
      <c r="B177" s="151"/>
      <c r="D177" s="145" t="s">
        <v>169</v>
      </c>
      <c r="E177" s="152" t="s">
        <v>19</v>
      </c>
      <c r="F177" s="153" t="s">
        <v>250</v>
      </c>
      <c r="H177" s="152" t="s">
        <v>19</v>
      </c>
      <c r="I177" s="154"/>
      <c r="L177" s="151"/>
      <c r="M177" s="155"/>
      <c r="T177" s="156"/>
      <c r="AT177" s="152" t="s">
        <v>169</v>
      </c>
      <c r="AU177" s="152" t="s">
        <v>84</v>
      </c>
      <c r="AV177" s="12" t="s">
        <v>82</v>
      </c>
      <c r="AW177" s="12" t="s">
        <v>36</v>
      </c>
      <c r="AX177" s="12" t="s">
        <v>75</v>
      </c>
      <c r="AY177" s="152" t="s">
        <v>157</v>
      </c>
    </row>
    <row r="178" spans="2:51" s="12" customFormat="1" ht="11.25">
      <c r="B178" s="151"/>
      <c r="D178" s="145" t="s">
        <v>169</v>
      </c>
      <c r="E178" s="152" t="s">
        <v>19</v>
      </c>
      <c r="F178" s="153" t="s">
        <v>251</v>
      </c>
      <c r="H178" s="152" t="s">
        <v>19</v>
      </c>
      <c r="I178" s="154"/>
      <c r="L178" s="151"/>
      <c r="M178" s="155"/>
      <c r="T178" s="156"/>
      <c r="AT178" s="152" t="s">
        <v>169</v>
      </c>
      <c r="AU178" s="152" t="s">
        <v>84</v>
      </c>
      <c r="AV178" s="12" t="s">
        <v>82</v>
      </c>
      <c r="AW178" s="12" t="s">
        <v>36</v>
      </c>
      <c r="AX178" s="12" t="s">
        <v>75</v>
      </c>
      <c r="AY178" s="152" t="s">
        <v>157</v>
      </c>
    </row>
    <row r="179" spans="2:51" s="12" customFormat="1" ht="11.25">
      <c r="B179" s="151"/>
      <c r="D179" s="145" t="s">
        <v>169</v>
      </c>
      <c r="E179" s="152" t="s">
        <v>19</v>
      </c>
      <c r="F179" s="153" t="s">
        <v>252</v>
      </c>
      <c r="H179" s="152" t="s">
        <v>19</v>
      </c>
      <c r="I179" s="154"/>
      <c r="L179" s="151"/>
      <c r="M179" s="155"/>
      <c r="T179" s="156"/>
      <c r="AT179" s="152" t="s">
        <v>169</v>
      </c>
      <c r="AU179" s="152" t="s">
        <v>84</v>
      </c>
      <c r="AV179" s="12" t="s">
        <v>82</v>
      </c>
      <c r="AW179" s="12" t="s">
        <v>36</v>
      </c>
      <c r="AX179" s="12" t="s">
        <v>75</v>
      </c>
      <c r="AY179" s="152" t="s">
        <v>157</v>
      </c>
    </row>
    <row r="180" spans="2:51" s="13" customFormat="1" ht="11.25">
      <c r="B180" s="157"/>
      <c r="D180" s="145" t="s">
        <v>169</v>
      </c>
      <c r="E180" s="158" t="s">
        <v>19</v>
      </c>
      <c r="F180" s="159" t="s">
        <v>253</v>
      </c>
      <c r="H180" s="160">
        <v>10.83</v>
      </c>
      <c r="I180" s="161"/>
      <c r="L180" s="157"/>
      <c r="M180" s="162"/>
      <c r="T180" s="163"/>
      <c r="AT180" s="158" t="s">
        <v>169</v>
      </c>
      <c r="AU180" s="158" t="s">
        <v>84</v>
      </c>
      <c r="AV180" s="13" t="s">
        <v>84</v>
      </c>
      <c r="AW180" s="13" t="s">
        <v>36</v>
      </c>
      <c r="AX180" s="13" t="s">
        <v>75</v>
      </c>
      <c r="AY180" s="158" t="s">
        <v>157</v>
      </c>
    </row>
    <row r="181" spans="2:51" s="12" customFormat="1" ht="11.25">
      <c r="B181" s="151"/>
      <c r="D181" s="145" t="s">
        <v>169</v>
      </c>
      <c r="E181" s="152" t="s">
        <v>19</v>
      </c>
      <c r="F181" s="153" t="s">
        <v>254</v>
      </c>
      <c r="H181" s="152" t="s">
        <v>19</v>
      </c>
      <c r="I181" s="154"/>
      <c r="L181" s="151"/>
      <c r="M181" s="155"/>
      <c r="T181" s="156"/>
      <c r="AT181" s="152" t="s">
        <v>169</v>
      </c>
      <c r="AU181" s="152" t="s">
        <v>84</v>
      </c>
      <c r="AV181" s="12" t="s">
        <v>82</v>
      </c>
      <c r="AW181" s="12" t="s">
        <v>36</v>
      </c>
      <c r="AX181" s="12" t="s">
        <v>75</v>
      </c>
      <c r="AY181" s="152" t="s">
        <v>157</v>
      </c>
    </row>
    <row r="182" spans="2:51" s="13" customFormat="1" ht="11.25">
      <c r="B182" s="157"/>
      <c r="D182" s="145" t="s">
        <v>169</v>
      </c>
      <c r="E182" s="158" t="s">
        <v>19</v>
      </c>
      <c r="F182" s="159" t="s">
        <v>255</v>
      </c>
      <c r="H182" s="160">
        <v>7.085</v>
      </c>
      <c r="I182" s="161"/>
      <c r="L182" s="157"/>
      <c r="M182" s="162"/>
      <c r="T182" s="163"/>
      <c r="AT182" s="158" t="s">
        <v>169</v>
      </c>
      <c r="AU182" s="158" t="s">
        <v>84</v>
      </c>
      <c r="AV182" s="13" t="s">
        <v>84</v>
      </c>
      <c r="AW182" s="13" t="s">
        <v>36</v>
      </c>
      <c r="AX182" s="13" t="s">
        <v>75</v>
      </c>
      <c r="AY182" s="158" t="s">
        <v>157</v>
      </c>
    </row>
    <row r="183" spans="2:51" s="13" customFormat="1" ht="11.25">
      <c r="B183" s="157"/>
      <c r="D183" s="145" t="s">
        <v>169</v>
      </c>
      <c r="E183" s="158" t="s">
        <v>19</v>
      </c>
      <c r="F183" s="159" t="s">
        <v>256</v>
      </c>
      <c r="H183" s="160">
        <v>6.3949999999999996</v>
      </c>
      <c r="I183" s="161"/>
      <c r="L183" s="157"/>
      <c r="M183" s="162"/>
      <c r="T183" s="163"/>
      <c r="AT183" s="158" t="s">
        <v>169</v>
      </c>
      <c r="AU183" s="158" t="s">
        <v>84</v>
      </c>
      <c r="AV183" s="13" t="s">
        <v>84</v>
      </c>
      <c r="AW183" s="13" t="s">
        <v>36</v>
      </c>
      <c r="AX183" s="13" t="s">
        <v>75</v>
      </c>
      <c r="AY183" s="158" t="s">
        <v>157</v>
      </c>
    </row>
    <row r="184" spans="2:51" s="12" customFormat="1" ht="11.25">
      <c r="B184" s="151"/>
      <c r="D184" s="145" t="s">
        <v>169</v>
      </c>
      <c r="E184" s="152" t="s">
        <v>19</v>
      </c>
      <c r="F184" s="153" t="s">
        <v>257</v>
      </c>
      <c r="H184" s="152" t="s">
        <v>19</v>
      </c>
      <c r="I184" s="154"/>
      <c r="L184" s="151"/>
      <c r="M184" s="155"/>
      <c r="T184" s="156"/>
      <c r="AT184" s="152" t="s">
        <v>169</v>
      </c>
      <c r="AU184" s="152" t="s">
        <v>84</v>
      </c>
      <c r="AV184" s="12" t="s">
        <v>82</v>
      </c>
      <c r="AW184" s="12" t="s">
        <v>36</v>
      </c>
      <c r="AX184" s="12" t="s">
        <v>75</v>
      </c>
      <c r="AY184" s="152" t="s">
        <v>157</v>
      </c>
    </row>
    <row r="185" spans="2:51" s="13" customFormat="1" ht="11.25">
      <c r="B185" s="157"/>
      <c r="D185" s="145" t="s">
        <v>169</v>
      </c>
      <c r="E185" s="158" t="s">
        <v>19</v>
      </c>
      <c r="F185" s="159" t="s">
        <v>258</v>
      </c>
      <c r="H185" s="160">
        <v>1.2829999999999999</v>
      </c>
      <c r="I185" s="161"/>
      <c r="L185" s="157"/>
      <c r="M185" s="162"/>
      <c r="T185" s="163"/>
      <c r="AT185" s="158" t="s">
        <v>169</v>
      </c>
      <c r="AU185" s="158" t="s">
        <v>84</v>
      </c>
      <c r="AV185" s="13" t="s">
        <v>84</v>
      </c>
      <c r="AW185" s="13" t="s">
        <v>36</v>
      </c>
      <c r="AX185" s="13" t="s">
        <v>75</v>
      </c>
      <c r="AY185" s="158" t="s">
        <v>157</v>
      </c>
    </row>
    <row r="186" spans="2:51" s="12" customFormat="1" ht="11.25">
      <c r="B186" s="151"/>
      <c r="D186" s="145" t="s">
        <v>169</v>
      </c>
      <c r="E186" s="152" t="s">
        <v>19</v>
      </c>
      <c r="F186" s="153" t="s">
        <v>259</v>
      </c>
      <c r="H186" s="152" t="s">
        <v>19</v>
      </c>
      <c r="I186" s="154"/>
      <c r="L186" s="151"/>
      <c r="M186" s="155"/>
      <c r="T186" s="156"/>
      <c r="AT186" s="152" t="s">
        <v>169</v>
      </c>
      <c r="AU186" s="152" t="s">
        <v>84</v>
      </c>
      <c r="AV186" s="12" t="s">
        <v>82</v>
      </c>
      <c r="AW186" s="12" t="s">
        <v>36</v>
      </c>
      <c r="AX186" s="12" t="s">
        <v>75</v>
      </c>
      <c r="AY186" s="152" t="s">
        <v>157</v>
      </c>
    </row>
    <row r="187" spans="2:51" s="13" customFormat="1" ht="11.25">
      <c r="B187" s="157"/>
      <c r="D187" s="145" t="s">
        <v>169</v>
      </c>
      <c r="E187" s="158" t="s">
        <v>19</v>
      </c>
      <c r="F187" s="159" t="s">
        <v>260</v>
      </c>
      <c r="H187" s="160">
        <v>6.84</v>
      </c>
      <c r="I187" s="161"/>
      <c r="L187" s="157"/>
      <c r="M187" s="162"/>
      <c r="T187" s="163"/>
      <c r="AT187" s="158" t="s">
        <v>169</v>
      </c>
      <c r="AU187" s="158" t="s">
        <v>84</v>
      </c>
      <c r="AV187" s="13" t="s">
        <v>84</v>
      </c>
      <c r="AW187" s="13" t="s">
        <v>36</v>
      </c>
      <c r="AX187" s="13" t="s">
        <v>75</v>
      </c>
      <c r="AY187" s="158" t="s">
        <v>157</v>
      </c>
    </row>
    <row r="188" spans="2:51" s="12" customFormat="1" ht="11.25">
      <c r="B188" s="151"/>
      <c r="D188" s="145" t="s">
        <v>169</v>
      </c>
      <c r="E188" s="152" t="s">
        <v>19</v>
      </c>
      <c r="F188" s="153" t="s">
        <v>261</v>
      </c>
      <c r="H188" s="152" t="s">
        <v>19</v>
      </c>
      <c r="I188" s="154"/>
      <c r="L188" s="151"/>
      <c r="M188" s="155"/>
      <c r="T188" s="156"/>
      <c r="AT188" s="152" t="s">
        <v>169</v>
      </c>
      <c r="AU188" s="152" t="s">
        <v>84</v>
      </c>
      <c r="AV188" s="12" t="s">
        <v>82</v>
      </c>
      <c r="AW188" s="12" t="s">
        <v>36</v>
      </c>
      <c r="AX188" s="12" t="s">
        <v>75</v>
      </c>
      <c r="AY188" s="152" t="s">
        <v>157</v>
      </c>
    </row>
    <row r="189" spans="2:51" s="13" customFormat="1" ht="11.25">
      <c r="B189" s="157"/>
      <c r="D189" s="145" t="s">
        <v>169</v>
      </c>
      <c r="E189" s="158" t="s">
        <v>19</v>
      </c>
      <c r="F189" s="159" t="s">
        <v>262</v>
      </c>
      <c r="H189" s="160">
        <v>11.7</v>
      </c>
      <c r="I189" s="161"/>
      <c r="L189" s="157"/>
      <c r="M189" s="162"/>
      <c r="T189" s="163"/>
      <c r="AT189" s="158" t="s">
        <v>169</v>
      </c>
      <c r="AU189" s="158" t="s">
        <v>84</v>
      </c>
      <c r="AV189" s="13" t="s">
        <v>84</v>
      </c>
      <c r="AW189" s="13" t="s">
        <v>36</v>
      </c>
      <c r="AX189" s="13" t="s">
        <v>75</v>
      </c>
      <c r="AY189" s="158" t="s">
        <v>157</v>
      </c>
    </row>
    <row r="190" spans="2:51" s="12" customFormat="1" ht="11.25">
      <c r="B190" s="151"/>
      <c r="D190" s="145" t="s">
        <v>169</v>
      </c>
      <c r="E190" s="152" t="s">
        <v>19</v>
      </c>
      <c r="F190" s="153" t="s">
        <v>263</v>
      </c>
      <c r="H190" s="152" t="s">
        <v>19</v>
      </c>
      <c r="I190" s="154"/>
      <c r="L190" s="151"/>
      <c r="M190" s="155"/>
      <c r="T190" s="156"/>
      <c r="AT190" s="152" t="s">
        <v>169</v>
      </c>
      <c r="AU190" s="152" t="s">
        <v>84</v>
      </c>
      <c r="AV190" s="12" t="s">
        <v>82</v>
      </c>
      <c r="AW190" s="12" t="s">
        <v>36</v>
      </c>
      <c r="AX190" s="12" t="s">
        <v>75</v>
      </c>
      <c r="AY190" s="152" t="s">
        <v>157</v>
      </c>
    </row>
    <row r="191" spans="2:51" s="13" customFormat="1" ht="11.25">
      <c r="B191" s="157"/>
      <c r="D191" s="145" t="s">
        <v>169</v>
      </c>
      <c r="E191" s="158" t="s">
        <v>19</v>
      </c>
      <c r="F191" s="159" t="s">
        <v>264</v>
      </c>
      <c r="H191" s="160">
        <v>20.79</v>
      </c>
      <c r="I191" s="161"/>
      <c r="L191" s="157"/>
      <c r="M191" s="162"/>
      <c r="T191" s="163"/>
      <c r="AT191" s="158" t="s">
        <v>169</v>
      </c>
      <c r="AU191" s="158" t="s">
        <v>84</v>
      </c>
      <c r="AV191" s="13" t="s">
        <v>84</v>
      </c>
      <c r="AW191" s="13" t="s">
        <v>36</v>
      </c>
      <c r="AX191" s="13" t="s">
        <v>75</v>
      </c>
      <c r="AY191" s="158" t="s">
        <v>157</v>
      </c>
    </row>
    <row r="192" spans="2:51" s="12" customFormat="1" ht="11.25">
      <c r="B192" s="151"/>
      <c r="D192" s="145" t="s">
        <v>169</v>
      </c>
      <c r="E192" s="152" t="s">
        <v>19</v>
      </c>
      <c r="F192" s="153" t="s">
        <v>265</v>
      </c>
      <c r="H192" s="152" t="s">
        <v>19</v>
      </c>
      <c r="I192" s="154"/>
      <c r="L192" s="151"/>
      <c r="M192" s="155"/>
      <c r="T192" s="156"/>
      <c r="AT192" s="152" t="s">
        <v>169</v>
      </c>
      <c r="AU192" s="152" t="s">
        <v>84</v>
      </c>
      <c r="AV192" s="12" t="s">
        <v>82</v>
      </c>
      <c r="AW192" s="12" t="s">
        <v>36</v>
      </c>
      <c r="AX192" s="12" t="s">
        <v>75</v>
      </c>
      <c r="AY192" s="152" t="s">
        <v>157</v>
      </c>
    </row>
    <row r="193" spans="2:65" s="13" customFormat="1" ht="11.25">
      <c r="B193" s="157"/>
      <c r="D193" s="145" t="s">
        <v>169</v>
      </c>
      <c r="E193" s="158" t="s">
        <v>19</v>
      </c>
      <c r="F193" s="159" t="s">
        <v>266</v>
      </c>
      <c r="H193" s="160">
        <v>89.620999999999995</v>
      </c>
      <c r="I193" s="161"/>
      <c r="L193" s="157"/>
      <c r="M193" s="162"/>
      <c r="T193" s="163"/>
      <c r="AT193" s="158" t="s">
        <v>169</v>
      </c>
      <c r="AU193" s="158" t="s">
        <v>84</v>
      </c>
      <c r="AV193" s="13" t="s">
        <v>84</v>
      </c>
      <c r="AW193" s="13" t="s">
        <v>36</v>
      </c>
      <c r="AX193" s="13" t="s">
        <v>75</v>
      </c>
      <c r="AY193" s="158" t="s">
        <v>157</v>
      </c>
    </row>
    <row r="194" spans="2:65" s="14" customFormat="1" ht="11.25">
      <c r="B194" s="164"/>
      <c r="D194" s="145" t="s">
        <v>169</v>
      </c>
      <c r="E194" s="165" t="s">
        <v>19</v>
      </c>
      <c r="F194" s="166" t="s">
        <v>173</v>
      </c>
      <c r="H194" s="167">
        <v>154.54400000000001</v>
      </c>
      <c r="I194" s="168"/>
      <c r="L194" s="164"/>
      <c r="M194" s="169"/>
      <c r="T194" s="170"/>
      <c r="AT194" s="165" t="s">
        <v>169</v>
      </c>
      <c r="AU194" s="165" t="s">
        <v>84</v>
      </c>
      <c r="AV194" s="14" t="s">
        <v>164</v>
      </c>
      <c r="AW194" s="14" t="s">
        <v>36</v>
      </c>
      <c r="AX194" s="14" t="s">
        <v>82</v>
      </c>
      <c r="AY194" s="165" t="s">
        <v>157</v>
      </c>
    </row>
    <row r="195" spans="2:65" s="1" customFormat="1" ht="24.2" customHeight="1">
      <c r="B195" s="33"/>
      <c r="C195" s="132" t="s">
        <v>267</v>
      </c>
      <c r="D195" s="132" t="s">
        <v>159</v>
      </c>
      <c r="E195" s="133" t="s">
        <v>268</v>
      </c>
      <c r="F195" s="134" t="s">
        <v>269</v>
      </c>
      <c r="G195" s="135" t="s">
        <v>210</v>
      </c>
      <c r="H195" s="136">
        <v>154.54400000000001</v>
      </c>
      <c r="I195" s="137">
        <v>330</v>
      </c>
      <c r="J195" s="138">
        <f>ROUND(I195*H195,2)</f>
        <v>50999.519999999997</v>
      </c>
      <c r="K195" s="134" t="s">
        <v>163</v>
      </c>
      <c r="L195" s="33"/>
      <c r="M195" s="139" t="s">
        <v>19</v>
      </c>
      <c r="N195" s="140" t="s">
        <v>46</v>
      </c>
      <c r="P195" s="141">
        <f>O195*H195</f>
        <v>0</v>
      </c>
      <c r="Q195" s="141">
        <v>2.0480000000000002E-2</v>
      </c>
      <c r="R195" s="141">
        <f>Q195*H195</f>
        <v>3.1650611200000003</v>
      </c>
      <c r="S195" s="141">
        <v>0</v>
      </c>
      <c r="T195" s="142">
        <f>S195*H195</f>
        <v>0</v>
      </c>
      <c r="AR195" s="143" t="s">
        <v>164</v>
      </c>
      <c r="AT195" s="143" t="s">
        <v>159</v>
      </c>
      <c r="AU195" s="143" t="s">
        <v>84</v>
      </c>
      <c r="AY195" s="18" t="s">
        <v>157</v>
      </c>
      <c r="BE195" s="144">
        <f>IF(N195="základní",J195,0)</f>
        <v>50999.519999999997</v>
      </c>
      <c r="BF195" s="144">
        <f>IF(N195="snížená",J195,0)</f>
        <v>0</v>
      </c>
      <c r="BG195" s="144">
        <f>IF(N195="zákl. přenesená",J195,0)</f>
        <v>0</v>
      </c>
      <c r="BH195" s="144">
        <f>IF(N195="sníž. přenesená",J195,0)</f>
        <v>0</v>
      </c>
      <c r="BI195" s="144">
        <f>IF(N195="nulová",J195,0)</f>
        <v>0</v>
      </c>
      <c r="BJ195" s="18" t="s">
        <v>82</v>
      </c>
      <c r="BK195" s="144">
        <f>ROUND(I195*H195,2)</f>
        <v>50999.519999999997</v>
      </c>
      <c r="BL195" s="18" t="s">
        <v>164</v>
      </c>
      <c r="BM195" s="143" t="s">
        <v>270</v>
      </c>
    </row>
    <row r="196" spans="2:65" s="1" customFormat="1" ht="11.25">
      <c r="B196" s="33"/>
      <c r="D196" s="145" t="s">
        <v>166</v>
      </c>
      <c r="F196" s="146" t="s">
        <v>269</v>
      </c>
      <c r="I196" s="147"/>
      <c r="L196" s="33"/>
      <c r="M196" s="148"/>
      <c r="T196" s="54"/>
      <c r="AT196" s="18" t="s">
        <v>166</v>
      </c>
      <c r="AU196" s="18" t="s">
        <v>84</v>
      </c>
    </row>
    <row r="197" spans="2:65" s="1" customFormat="1" ht="11.25">
      <c r="B197" s="33"/>
      <c r="D197" s="149" t="s">
        <v>167</v>
      </c>
      <c r="F197" s="150" t="s">
        <v>271</v>
      </c>
      <c r="I197" s="147"/>
      <c r="L197" s="33"/>
      <c r="M197" s="148"/>
      <c r="T197" s="54"/>
      <c r="AT197" s="18" t="s">
        <v>167</v>
      </c>
      <c r="AU197" s="18" t="s">
        <v>84</v>
      </c>
    </row>
    <row r="198" spans="2:65" s="12" customFormat="1" ht="11.25">
      <c r="B198" s="151"/>
      <c r="D198" s="145" t="s">
        <v>169</v>
      </c>
      <c r="E198" s="152" t="s">
        <v>19</v>
      </c>
      <c r="F198" s="153" t="s">
        <v>249</v>
      </c>
      <c r="H198" s="152" t="s">
        <v>19</v>
      </c>
      <c r="I198" s="154"/>
      <c r="L198" s="151"/>
      <c r="M198" s="155"/>
      <c r="T198" s="156"/>
      <c r="AT198" s="152" t="s">
        <v>169</v>
      </c>
      <c r="AU198" s="152" t="s">
        <v>84</v>
      </c>
      <c r="AV198" s="12" t="s">
        <v>82</v>
      </c>
      <c r="AW198" s="12" t="s">
        <v>36</v>
      </c>
      <c r="AX198" s="12" t="s">
        <v>75</v>
      </c>
      <c r="AY198" s="152" t="s">
        <v>157</v>
      </c>
    </row>
    <row r="199" spans="2:65" s="12" customFormat="1" ht="11.25">
      <c r="B199" s="151"/>
      <c r="D199" s="145" t="s">
        <v>169</v>
      </c>
      <c r="E199" s="152" t="s">
        <v>19</v>
      </c>
      <c r="F199" s="153" t="s">
        <v>251</v>
      </c>
      <c r="H199" s="152" t="s">
        <v>19</v>
      </c>
      <c r="I199" s="154"/>
      <c r="L199" s="151"/>
      <c r="M199" s="155"/>
      <c r="T199" s="156"/>
      <c r="AT199" s="152" t="s">
        <v>169</v>
      </c>
      <c r="AU199" s="152" t="s">
        <v>84</v>
      </c>
      <c r="AV199" s="12" t="s">
        <v>82</v>
      </c>
      <c r="AW199" s="12" t="s">
        <v>36</v>
      </c>
      <c r="AX199" s="12" t="s">
        <v>75</v>
      </c>
      <c r="AY199" s="152" t="s">
        <v>157</v>
      </c>
    </row>
    <row r="200" spans="2:65" s="12" customFormat="1" ht="11.25">
      <c r="B200" s="151"/>
      <c r="D200" s="145" t="s">
        <v>169</v>
      </c>
      <c r="E200" s="152" t="s">
        <v>19</v>
      </c>
      <c r="F200" s="153" t="s">
        <v>252</v>
      </c>
      <c r="H200" s="152" t="s">
        <v>19</v>
      </c>
      <c r="I200" s="154"/>
      <c r="L200" s="151"/>
      <c r="M200" s="155"/>
      <c r="T200" s="156"/>
      <c r="AT200" s="152" t="s">
        <v>169</v>
      </c>
      <c r="AU200" s="152" t="s">
        <v>84</v>
      </c>
      <c r="AV200" s="12" t="s">
        <v>82</v>
      </c>
      <c r="AW200" s="12" t="s">
        <v>36</v>
      </c>
      <c r="AX200" s="12" t="s">
        <v>75</v>
      </c>
      <c r="AY200" s="152" t="s">
        <v>157</v>
      </c>
    </row>
    <row r="201" spans="2:65" s="13" customFormat="1" ht="11.25">
      <c r="B201" s="157"/>
      <c r="D201" s="145" t="s">
        <v>169</v>
      </c>
      <c r="E201" s="158" t="s">
        <v>19</v>
      </c>
      <c r="F201" s="159" t="s">
        <v>253</v>
      </c>
      <c r="H201" s="160">
        <v>10.83</v>
      </c>
      <c r="I201" s="161"/>
      <c r="L201" s="157"/>
      <c r="M201" s="162"/>
      <c r="T201" s="163"/>
      <c r="AT201" s="158" t="s">
        <v>169</v>
      </c>
      <c r="AU201" s="158" t="s">
        <v>84</v>
      </c>
      <c r="AV201" s="13" t="s">
        <v>84</v>
      </c>
      <c r="AW201" s="13" t="s">
        <v>36</v>
      </c>
      <c r="AX201" s="13" t="s">
        <v>75</v>
      </c>
      <c r="AY201" s="158" t="s">
        <v>157</v>
      </c>
    </row>
    <row r="202" spans="2:65" s="12" customFormat="1" ht="11.25">
      <c r="B202" s="151"/>
      <c r="D202" s="145" t="s">
        <v>169</v>
      </c>
      <c r="E202" s="152" t="s">
        <v>19</v>
      </c>
      <c r="F202" s="153" t="s">
        <v>254</v>
      </c>
      <c r="H202" s="152" t="s">
        <v>19</v>
      </c>
      <c r="I202" s="154"/>
      <c r="L202" s="151"/>
      <c r="M202" s="155"/>
      <c r="T202" s="156"/>
      <c r="AT202" s="152" t="s">
        <v>169</v>
      </c>
      <c r="AU202" s="152" t="s">
        <v>84</v>
      </c>
      <c r="AV202" s="12" t="s">
        <v>82</v>
      </c>
      <c r="AW202" s="12" t="s">
        <v>36</v>
      </c>
      <c r="AX202" s="12" t="s">
        <v>75</v>
      </c>
      <c r="AY202" s="152" t="s">
        <v>157</v>
      </c>
    </row>
    <row r="203" spans="2:65" s="13" customFormat="1" ht="11.25">
      <c r="B203" s="157"/>
      <c r="D203" s="145" t="s">
        <v>169</v>
      </c>
      <c r="E203" s="158" t="s">
        <v>19</v>
      </c>
      <c r="F203" s="159" t="s">
        <v>255</v>
      </c>
      <c r="H203" s="160">
        <v>7.085</v>
      </c>
      <c r="I203" s="161"/>
      <c r="L203" s="157"/>
      <c r="M203" s="162"/>
      <c r="T203" s="163"/>
      <c r="AT203" s="158" t="s">
        <v>169</v>
      </c>
      <c r="AU203" s="158" t="s">
        <v>84</v>
      </c>
      <c r="AV203" s="13" t="s">
        <v>84</v>
      </c>
      <c r="AW203" s="13" t="s">
        <v>36</v>
      </c>
      <c r="AX203" s="13" t="s">
        <v>75</v>
      </c>
      <c r="AY203" s="158" t="s">
        <v>157</v>
      </c>
    </row>
    <row r="204" spans="2:65" s="13" customFormat="1" ht="11.25">
      <c r="B204" s="157"/>
      <c r="D204" s="145" t="s">
        <v>169</v>
      </c>
      <c r="E204" s="158" t="s">
        <v>19</v>
      </c>
      <c r="F204" s="159" t="s">
        <v>256</v>
      </c>
      <c r="H204" s="160">
        <v>6.3949999999999996</v>
      </c>
      <c r="I204" s="161"/>
      <c r="L204" s="157"/>
      <c r="M204" s="162"/>
      <c r="T204" s="163"/>
      <c r="AT204" s="158" t="s">
        <v>169</v>
      </c>
      <c r="AU204" s="158" t="s">
        <v>84</v>
      </c>
      <c r="AV204" s="13" t="s">
        <v>84</v>
      </c>
      <c r="AW204" s="13" t="s">
        <v>36</v>
      </c>
      <c r="AX204" s="13" t="s">
        <v>75</v>
      </c>
      <c r="AY204" s="158" t="s">
        <v>157</v>
      </c>
    </row>
    <row r="205" spans="2:65" s="12" customFormat="1" ht="11.25">
      <c r="B205" s="151"/>
      <c r="D205" s="145" t="s">
        <v>169</v>
      </c>
      <c r="E205" s="152" t="s">
        <v>19</v>
      </c>
      <c r="F205" s="153" t="s">
        <v>257</v>
      </c>
      <c r="H205" s="152" t="s">
        <v>19</v>
      </c>
      <c r="I205" s="154"/>
      <c r="L205" s="151"/>
      <c r="M205" s="155"/>
      <c r="T205" s="156"/>
      <c r="AT205" s="152" t="s">
        <v>169</v>
      </c>
      <c r="AU205" s="152" t="s">
        <v>84</v>
      </c>
      <c r="AV205" s="12" t="s">
        <v>82</v>
      </c>
      <c r="AW205" s="12" t="s">
        <v>36</v>
      </c>
      <c r="AX205" s="12" t="s">
        <v>75</v>
      </c>
      <c r="AY205" s="152" t="s">
        <v>157</v>
      </c>
    </row>
    <row r="206" spans="2:65" s="13" customFormat="1" ht="11.25">
      <c r="B206" s="157"/>
      <c r="D206" s="145" t="s">
        <v>169</v>
      </c>
      <c r="E206" s="158" t="s">
        <v>19</v>
      </c>
      <c r="F206" s="159" t="s">
        <v>258</v>
      </c>
      <c r="H206" s="160">
        <v>1.2829999999999999</v>
      </c>
      <c r="I206" s="161"/>
      <c r="L206" s="157"/>
      <c r="M206" s="162"/>
      <c r="T206" s="163"/>
      <c r="AT206" s="158" t="s">
        <v>169</v>
      </c>
      <c r="AU206" s="158" t="s">
        <v>84</v>
      </c>
      <c r="AV206" s="13" t="s">
        <v>84</v>
      </c>
      <c r="AW206" s="13" t="s">
        <v>36</v>
      </c>
      <c r="AX206" s="13" t="s">
        <v>75</v>
      </c>
      <c r="AY206" s="158" t="s">
        <v>157</v>
      </c>
    </row>
    <row r="207" spans="2:65" s="12" customFormat="1" ht="11.25">
      <c r="B207" s="151"/>
      <c r="D207" s="145" t="s">
        <v>169</v>
      </c>
      <c r="E207" s="152" t="s">
        <v>19</v>
      </c>
      <c r="F207" s="153" t="s">
        <v>259</v>
      </c>
      <c r="H207" s="152" t="s">
        <v>19</v>
      </c>
      <c r="I207" s="154"/>
      <c r="L207" s="151"/>
      <c r="M207" s="155"/>
      <c r="T207" s="156"/>
      <c r="AT207" s="152" t="s">
        <v>169</v>
      </c>
      <c r="AU207" s="152" t="s">
        <v>84</v>
      </c>
      <c r="AV207" s="12" t="s">
        <v>82</v>
      </c>
      <c r="AW207" s="12" t="s">
        <v>36</v>
      </c>
      <c r="AX207" s="12" t="s">
        <v>75</v>
      </c>
      <c r="AY207" s="152" t="s">
        <v>157</v>
      </c>
    </row>
    <row r="208" spans="2:65" s="13" customFormat="1" ht="11.25">
      <c r="B208" s="157"/>
      <c r="D208" s="145" t="s">
        <v>169</v>
      </c>
      <c r="E208" s="158" t="s">
        <v>19</v>
      </c>
      <c r="F208" s="159" t="s">
        <v>260</v>
      </c>
      <c r="H208" s="160">
        <v>6.84</v>
      </c>
      <c r="I208" s="161"/>
      <c r="L208" s="157"/>
      <c r="M208" s="162"/>
      <c r="T208" s="163"/>
      <c r="AT208" s="158" t="s">
        <v>169</v>
      </c>
      <c r="AU208" s="158" t="s">
        <v>84</v>
      </c>
      <c r="AV208" s="13" t="s">
        <v>84</v>
      </c>
      <c r="AW208" s="13" t="s">
        <v>36</v>
      </c>
      <c r="AX208" s="13" t="s">
        <v>75</v>
      </c>
      <c r="AY208" s="158" t="s">
        <v>157</v>
      </c>
    </row>
    <row r="209" spans="2:65" s="12" customFormat="1" ht="11.25">
      <c r="B209" s="151"/>
      <c r="D209" s="145" t="s">
        <v>169</v>
      </c>
      <c r="E209" s="152" t="s">
        <v>19</v>
      </c>
      <c r="F209" s="153" t="s">
        <v>261</v>
      </c>
      <c r="H209" s="152" t="s">
        <v>19</v>
      </c>
      <c r="I209" s="154"/>
      <c r="L209" s="151"/>
      <c r="M209" s="155"/>
      <c r="T209" s="156"/>
      <c r="AT209" s="152" t="s">
        <v>169</v>
      </c>
      <c r="AU209" s="152" t="s">
        <v>84</v>
      </c>
      <c r="AV209" s="12" t="s">
        <v>82</v>
      </c>
      <c r="AW209" s="12" t="s">
        <v>36</v>
      </c>
      <c r="AX209" s="12" t="s">
        <v>75</v>
      </c>
      <c r="AY209" s="152" t="s">
        <v>157</v>
      </c>
    </row>
    <row r="210" spans="2:65" s="13" customFormat="1" ht="11.25">
      <c r="B210" s="157"/>
      <c r="D210" s="145" t="s">
        <v>169</v>
      </c>
      <c r="E210" s="158" t="s">
        <v>19</v>
      </c>
      <c r="F210" s="159" t="s">
        <v>262</v>
      </c>
      <c r="H210" s="160">
        <v>11.7</v>
      </c>
      <c r="I210" s="161"/>
      <c r="L210" s="157"/>
      <c r="M210" s="162"/>
      <c r="T210" s="163"/>
      <c r="AT210" s="158" t="s">
        <v>169</v>
      </c>
      <c r="AU210" s="158" t="s">
        <v>84</v>
      </c>
      <c r="AV210" s="13" t="s">
        <v>84</v>
      </c>
      <c r="AW210" s="13" t="s">
        <v>36</v>
      </c>
      <c r="AX210" s="13" t="s">
        <v>75</v>
      </c>
      <c r="AY210" s="158" t="s">
        <v>157</v>
      </c>
    </row>
    <row r="211" spans="2:65" s="12" customFormat="1" ht="11.25">
      <c r="B211" s="151"/>
      <c r="D211" s="145" t="s">
        <v>169</v>
      </c>
      <c r="E211" s="152" t="s">
        <v>19</v>
      </c>
      <c r="F211" s="153" t="s">
        <v>263</v>
      </c>
      <c r="H211" s="152" t="s">
        <v>19</v>
      </c>
      <c r="I211" s="154"/>
      <c r="L211" s="151"/>
      <c r="M211" s="155"/>
      <c r="T211" s="156"/>
      <c r="AT211" s="152" t="s">
        <v>169</v>
      </c>
      <c r="AU211" s="152" t="s">
        <v>84</v>
      </c>
      <c r="AV211" s="12" t="s">
        <v>82</v>
      </c>
      <c r="AW211" s="12" t="s">
        <v>36</v>
      </c>
      <c r="AX211" s="12" t="s">
        <v>75</v>
      </c>
      <c r="AY211" s="152" t="s">
        <v>157</v>
      </c>
    </row>
    <row r="212" spans="2:65" s="13" customFormat="1" ht="11.25">
      <c r="B212" s="157"/>
      <c r="D212" s="145" t="s">
        <v>169</v>
      </c>
      <c r="E212" s="158" t="s">
        <v>19</v>
      </c>
      <c r="F212" s="159" t="s">
        <v>264</v>
      </c>
      <c r="H212" s="160">
        <v>20.79</v>
      </c>
      <c r="I212" s="161"/>
      <c r="L212" s="157"/>
      <c r="M212" s="162"/>
      <c r="T212" s="163"/>
      <c r="AT212" s="158" t="s">
        <v>169</v>
      </c>
      <c r="AU212" s="158" t="s">
        <v>84</v>
      </c>
      <c r="AV212" s="13" t="s">
        <v>84</v>
      </c>
      <c r="AW212" s="13" t="s">
        <v>36</v>
      </c>
      <c r="AX212" s="13" t="s">
        <v>75</v>
      </c>
      <c r="AY212" s="158" t="s">
        <v>157</v>
      </c>
    </row>
    <row r="213" spans="2:65" s="12" customFormat="1" ht="11.25">
      <c r="B213" s="151"/>
      <c r="D213" s="145" t="s">
        <v>169</v>
      </c>
      <c r="E213" s="152" t="s">
        <v>19</v>
      </c>
      <c r="F213" s="153" t="s">
        <v>265</v>
      </c>
      <c r="H213" s="152" t="s">
        <v>19</v>
      </c>
      <c r="I213" s="154"/>
      <c r="L213" s="151"/>
      <c r="M213" s="155"/>
      <c r="T213" s="156"/>
      <c r="AT213" s="152" t="s">
        <v>169</v>
      </c>
      <c r="AU213" s="152" t="s">
        <v>84</v>
      </c>
      <c r="AV213" s="12" t="s">
        <v>82</v>
      </c>
      <c r="AW213" s="12" t="s">
        <v>36</v>
      </c>
      <c r="AX213" s="12" t="s">
        <v>75</v>
      </c>
      <c r="AY213" s="152" t="s">
        <v>157</v>
      </c>
    </row>
    <row r="214" spans="2:65" s="13" customFormat="1" ht="11.25">
      <c r="B214" s="157"/>
      <c r="D214" s="145" t="s">
        <v>169</v>
      </c>
      <c r="E214" s="158" t="s">
        <v>19</v>
      </c>
      <c r="F214" s="159" t="s">
        <v>266</v>
      </c>
      <c r="H214" s="160">
        <v>89.620999999999995</v>
      </c>
      <c r="I214" s="161"/>
      <c r="L214" s="157"/>
      <c r="M214" s="162"/>
      <c r="T214" s="163"/>
      <c r="AT214" s="158" t="s">
        <v>169</v>
      </c>
      <c r="AU214" s="158" t="s">
        <v>84</v>
      </c>
      <c r="AV214" s="13" t="s">
        <v>84</v>
      </c>
      <c r="AW214" s="13" t="s">
        <v>36</v>
      </c>
      <c r="AX214" s="13" t="s">
        <v>75</v>
      </c>
      <c r="AY214" s="158" t="s">
        <v>157</v>
      </c>
    </row>
    <row r="215" spans="2:65" s="14" customFormat="1" ht="11.25">
      <c r="B215" s="164"/>
      <c r="D215" s="145" t="s">
        <v>169</v>
      </c>
      <c r="E215" s="165" t="s">
        <v>19</v>
      </c>
      <c r="F215" s="166" t="s">
        <v>173</v>
      </c>
      <c r="H215" s="167">
        <v>154.54400000000001</v>
      </c>
      <c r="I215" s="168"/>
      <c r="L215" s="164"/>
      <c r="M215" s="169"/>
      <c r="T215" s="170"/>
      <c r="AT215" s="165" t="s">
        <v>169</v>
      </c>
      <c r="AU215" s="165" t="s">
        <v>84</v>
      </c>
      <c r="AV215" s="14" t="s">
        <v>164</v>
      </c>
      <c r="AW215" s="14" t="s">
        <v>36</v>
      </c>
      <c r="AX215" s="14" t="s">
        <v>82</v>
      </c>
      <c r="AY215" s="165" t="s">
        <v>157</v>
      </c>
    </row>
    <row r="216" spans="2:65" s="1" customFormat="1" ht="37.9" customHeight="1">
      <c r="B216" s="33"/>
      <c r="C216" s="132" t="s">
        <v>272</v>
      </c>
      <c r="D216" s="132" t="s">
        <v>159</v>
      </c>
      <c r="E216" s="133" t="s">
        <v>273</v>
      </c>
      <c r="F216" s="134" t="s">
        <v>274</v>
      </c>
      <c r="G216" s="135" t="s">
        <v>210</v>
      </c>
      <c r="H216" s="136">
        <v>64.923000000000002</v>
      </c>
      <c r="I216" s="137">
        <v>884.2</v>
      </c>
      <c r="J216" s="138">
        <f>ROUND(I216*H216,2)</f>
        <v>57404.92</v>
      </c>
      <c r="K216" s="134" t="s">
        <v>163</v>
      </c>
      <c r="L216" s="33"/>
      <c r="M216" s="139" t="s">
        <v>19</v>
      </c>
      <c r="N216" s="140" t="s">
        <v>46</v>
      </c>
      <c r="P216" s="141">
        <f>O216*H216</f>
        <v>0</v>
      </c>
      <c r="Q216" s="141">
        <v>1.1390000000000001E-2</v>
      </c>
      <c r="R216" s="141">
        <f>Q216*H216</f>
        <v>0.73947297000000012</v>
      </c>
      <c r="S216" s="141">
        <v>0</v>
      </c>
      <c r="T216" s="142">
        <f>S216*H216</f>
        <v>0</v>
      </c>
      <c r="AR216" s="143" t="s">
        <v>164</v>
      </c>
      <c r="AT216" s="143" t="s">
        <v>159</v>
      </c>
      <c r="AU216" s="143" t="s">
        <v>84</v>
      </c>
      <c r="AY216" s="18" t="s">
        <v>157</v>
      </c>
      <c r="BE216" s="144">
        <f>IF(N216="základní",J216,0)</f>
        <v>57404.92</v>
      </c>
      <c r="BF216" s="144">
        <f>IF(N216="snížená",J216,0)</f>
        <v>0</v>
      </c>
      <c r="BG216" s="144">
        <f>IF(N216="zákl. přenesená",J216,0)</f>
        <v>0</v>
      </c>
      <c r="BH216" s="144">
        <f>IF(N216="sníž. přenesená",J216,0)</f>
        <v>0</v>
      </c>
      <c r="BI216" s="144">
        <f>IF(N216="nulová",J216,0)</f>
        <v>0</v>
      </c>
      <c r="BJ216" s="18" t="s">
        <v>82</v>
      </c>
      <c r="BK216" s="144">
        <f>ROUND(I216*H216,2)</f>
        <v>57404.92</v>
      </c>
      <c r="BL216" s="18" t="s">
        <v>164</v>
      </c>
      <c r="BM216" s="143" t="s">
        <v>275</v>
      </c>
    </row>
    <row r="217" spans="2:65" s="1" customFormat="1" ht="29.25">
      <c r="B217" s="33"/>
      <c r="D217" s="145" t="s">
        <v>166</v>
      </c>
      <c r="F217" s="146" t="s">
        <v>276</v>
      </c>
      <c r="I217" s="147"/>
      <c r="L217" s="33"/>
      <c r="M217" s="148"/>
      <c r="T217" s="54"/>
      <c r="AT217" s="18" t="s">
        <v>166</v>
      </c>
      <c r="AU217" s="18" t="s">
        <v>84</v>
      </c>
    </row>
    <row r="218" spans="2:65" s="1" customFormat="1" ht="11.25">
      <c r="B218" s="33"/>
      <c r="D218" s="149" t="s">
        <v>167</v>
      </c>
      <c r="F218" s="150" t="s">
        <v>277</v>
      </c>
      <c r="I218" s="147"/>
      <c r="L218" s="33"/>
      <c r="M218" s="148"/>
      <c r="T218" s="54"/>
      <c r="AT218" s="18" t="s">
        <v>167</v>
      </c>
      <c r="AU218" s="18" t="s">
        <v>84</v>
      </c>
    </row>
    <row r="219" spans="2:65" s="12" customFormat="1" ht="11.25">
      <c r="B219" s="151"/>
      <c r="D219" s="145" t="s">
        <v>169</v>
      </c>
      <c r="E219" s="152" t="s">
        <v>19</v>
      </c>
      <c r="F219" s="153" t="s">
        <v>249</v>
      </c>
      <c r="H219" s="152" t="s">
        <v>19</v>
      </c>
      <c r="I219" s="154"/>
      <c r="L219" s="151"/>
      <c r="M219" s="155"/>
      <c r="T219" s="156"/>
      <c r="AT219" s="152" t="s">
        <v>169</v>
      </c>
      <c r="AU219" s="152" t="s">
        <v>84</v>
      </c>
      <c r="AV219" s="12" t="s">
        <v>82</v>
      </c>
      <c r="AW219" s="12" t="s">
        <v>36</v>
      </c>
      <c r="AX219" s="12" t="s">
        <v>75</v>
      </c>
      <c r="AY219" s="152" t="s">
        <v>157</v>
      </c>
    </row>
    <row r="220" spans="2:65" s="12" customFormat="1" ht="11.25">
      <c r="B220" s="151"/>
      <c r="D220" s="145" t="s">
        <v>169</v>
      </c>
      <c r="E220" s="152" t="s">
        <v>19</v>
      </c>
      <c r="F220" s="153" t="s">
        <v>251</v>
      </c>
      <c r="H220" s="152" t="s">
        <v>19</v>
      </c>
      <c r="I220" s="154"/>
      <c r="L220" s="151"/>
      <c r="M220" s="155"/>
      <c r="T220" s="156"/>
      <c r="AT220" s="152" t="s">
        <v>169</v>
      </c>
      <c r="AU220" s="152" t="s">
        <v>84</v>
      </c>
      <c r="AV220" s="12" t="s">
        <v>82</v>
      </c>
      <c r="AW220" s="12" t="s">
        <v>36</v>
      </c>
      <c r="AX220" s="12" t="s">
        <v>75</v>
      </c>
      <c r="AY220" s="152" t="s">
        <v>157</v>
      </c>
    </row>
    <row r="221" spans="2:65" s="12" customFormat="1" ht="11.25">
      <c r="B221" s="151"/>
      <c r="D221" s="145" t="s">
        <v>169</v>
      </c>
      <c r="E221" s="152" t="s">
        <v>19</v>
      </c>
      <c r="F221" s="153" t="s">
        <v>252</v>
      </c>
      <c r="H221" s="152" t="s">
        <v>19</v>
      </c>
      <c r="I221" s="154"/>
      <c r="L221" s="151"/>
      <c r="M221" s="155"/>
      <c r="T221" s="156"/>
      <c r="AT221" s="152" t="s">
        <v>169</v>
      </c>
      <c r="AU221" s="152" t="s">
        <v>84</v>
      </c>
      <c r="AV221" s="12" t="s">
        <v>82</v>
      </c>
      <c r="AW221" s="12" t="s">
        <v>36</v>
      </c>
      <c r="AX221" s="12" t="s">
        <v>75</v>
      </c>
      <c r="AY221" s="152" t="s">
        <v>157</v>
      </c>
    </row>
    <row r="222" spans="2:65" s="13" customFormat="1" ht="11.25">
      <c r="B222" s="157"/>
      <c r="D222" s="145" t="s">
        <v>169</v>
      </c>
      <c r="E222" s="158" t="s">
        <v>19</v>
      </c>
      <c r="F222" s="159" t="s">
        <v>253</v>
      </c>
      <c r="H222" s="160">
        <v>10.83</v>
      </c>
      <c r="I222" s="161"/>
      <c r="L222" s="157"/>
      <c r="M222" s="162"/>
      <c r="T222" s="163"/>
      <c r="AT222" s="158" t="s">
        <v>169</v>
      </c>
      <c r="AU222" s="158" t="s">
        <v>84</v>
      </c>
      <c r="AV222" s="13" t="s">
        <v>84</v>
      </c>
      <c r="AW222" s="13" t="s">
        <v>36</v>
      </c>
      <c r="AX222" s="13" t="s">
        <v>75</v>
      </c>
      <c r="AY222" s="158" t="s">
        <v>157</v>
      </c>
    </row>
    <row r="223" spans="2:65" s="12" customFormat="1" ht="11.25">
      <c r="B223" s="151"/>
      <c r="D223" s="145" t="s">
        <v>169</v>
      </c>
      <c r="E223" s="152" t="s">
        <v>19</v>
      </c>
      <c r="F223" s="153" t="s">
        <v>254</v>
      </c>
      <c r="H223" s="152" t="s">
        <v>19</v>
      </c>
      <c r="I223" s="154"/>
      <c r="L223" s="151"/>
      <c r="M223" s="155"/>
      <c r="T223" s="156"/>
      <c r="AT223" s="152" t="s">
        <v>169</v>
      </c>
      <c r="AU223" s="152" t="s">
        <v>84</v>
      </c>
      <c r="AV223" s="12" t="s">
        <v>82</v>
      </c>
      <c r="AW223" s="12" t="s">
        <v>36</v>
      </c>
      <c r="AX223" s="12" t="s">
        <v>75</v>
      </c>
      <c r="AY223" s="152" t="s">
        <v>157</v>
      </c>
    </row>
    <row r="224" spans="2:65" s="13" customFormat="1" ht="11.25">
      <c r="B224" s="157"/>
      <c r="D224" s="145" t="s">
        <v>169</v>
      </c>
      <c r="E224" s="158" t="s">
        <v>19</v>
      </c>
      <c r="F224" s="159" t="s">
        <v>255</v>
      </c>
      <c r="H224" s="160">
        <v>7.085</v>
      </c>
      <c r="I224" s="161"/>
      <c r="L224" s="157"/>
      <c r="M224" s="162"/>
      <c r="T224" s="163"/>
      <c r="AT224" s="158" t="s">
        <v>169</v>
      </c>
      <c r="AU224" s="158" t="s">
        <v>84</v>
      </c>
      <c r="AV224" s="13" t="s">
        <v>84</v>
      </c>
      <c r="AW224" s="13" t="s">
        <v>36</v>
      </c>
      <c r="AX224" s="13" t="s">
        <v>75</v>
      </c>
      <c r="AY224" s="158" t="s">
        <v>157</v>
      </c>
    </row>
    <row r="225" spans="2:65" s="13" customFormat="1" ht="11.25">
      <c r="B225" s="157"/>
      <c r="D225" s="145" t="s">
        <v>169</v>
      </c>
      <c r="E225" s="158" t="s">
        <v>19</v>
      </c>
      <c r="F225" s="159" t="s">
        <v>256</v>
      </c>
      <c r="H225" s="160">
        <v>6.3949999999999996</v>
      </c>
      <c r="I225" s="161"/>
      <c r="L225" s="157"/>
      <c r="M225" s="162"/>
      <c r="T225" s="163"/>
      <c r="AT225" s="158" t="s">
        <v>169</v>
      </c>
      <c r="AU225" s="158" t="s">
        <v>84</v>
      </c>
      <c r="AV225" s="13" t="s">
        <v>84</v>
      </c>
      <c r="AW225" s="13" t="s">
        <v>36</v>
      </c>
      <c r="AX225" s="13" t="s">
        <v>75</v>
      </c>
      <c r="AY225" s="158" t="s">
        <v>157</v>
      </c>
    </row>
    <row r="226" spans="2:65" s="12" customFormat="1" ht="11.25">
      <c r="B226" s="151"/>
      <c r="D226" s="145" t="s">
        <v>169</v>
      </c>
      <c r="E226" s="152" t="s">
        <v>19</v>
      </c>
      <c r="F226" s="153" t="s">
        <v>257</v>
      </c>
      <c r="H226" s="152" t="s">
        <v>19</v>
      </c>
      <c r="I226" s="154"/>
      <c r="L226" s="151"/>
      <c r="M226" s="155"/>
      <c r="T226" s="156"/>
      <c r="AT226" s="152" t="s">
        <v>169</v>
      </c>
      <c r="AU226" s="152" t="s">
        <v>84</v>
      </c>
      <c r="AV226" s="12" t="s">
        <v>82</v>
      </c>
      <c r="AW226" s="12" t="s">
        <v>36</v>
      </c>
      <c r="AX226" s="12" t="s">
        <v>75</v>
      </c>
      <c r="AY226" s="152" t="s">
        <v>157</v>
      </c>
    </row>
    <row r="227" spans="2:65" s="13" customFormat="1" ht="11.25">
      <c r="B227" s="157"/>
      <c r="D227" s="145" t="s">
        <v>169</v>
      </c>
      <c r="E227" s="158" t="s">
        <v>19</v>
      </c>
      <c r="F227" s="159" t="s">
        <v>258</v>
      </c>
      <c r="H227" s="160">
        <v>1.2829999999999999</v>
      </c>
      <c r="I227" s="161"/>
      <c r="L227" s="157"/>
      <c r="M227" s="162"/>
      <c r="T227" s="163"/>
      <c r="AT227" s="158" t="s">
        <v>169</v>
      </c>
      <c r="AU227" s="158" t="s">
        <v>84</v>
      </c>
      <c r="AV227" s="13" t="s">
        <v>84</v>
      </c>
      <c r="AW227" s="13" t="s">
        <v>36</v>
      </c>
      <c r="AX227" s="13" t="s">
        <v>75</v>
      </c>
      <c r="AY227" s="158" t="s">
        <v>157</v>
      </c>
    </row>
    <row r="228" spans="2:65" s="12" customFormat="1" ht="11.25">
      <c r="B228" s="151"/>
      <c r="D228" s="145" t="s">
        <v>169</v>
      </c>
      <c r="E228" s="152" t="s">
        <v>19</v>
      </c>
      <c r="F228" s="153" t="s">
        <v>259</v>
      </c>
      <c r="H228" s="152" t="s">
        <v>19</v>
      </c>
      <c r="I228" s="154"/>
      <c r="L228" s="151"/>
      <c r="M228" s="155"/>
      <c r="T228" s="156"/>
      <c r="AT228" s="152" t="s">
        <v>169</v>
      </c>
      <c r="AU228" s="152" t="s">
        <v>84</v>
      </c>
      <c r="AV228" s="12" t="s">
        <v>82</v>
      </c>
      <c r="AW228" s="12" t="s">
        <v>36</v>
      </c>
      <c r="AX228" s="12" t="s">
        <v>75</v>
      </c>
      <c r="AY228" s="152" t="s">
        <v>157</v>
      </c>
    </row>
    <row r="229" spans="2:65" s="13" customFormat="1" ht="11.25">
      <c r="B229" s="157"/>
      <c r="D229" s="145" t="s">
        <v>169</v>
      </c>
      <c r="E229" s="158" t="s">
        <v>19</v>
      </c>
      <c r="F229" s="159" t="s">
        <v>260</v>
      </c>
      <c r="H229" s="160">
        <v>6.84</v>
      </c>
      <c r="I229" s="161"/>
      <c r="L229" s="157"/>
      <c r="M229" s="162"/>
      <c r="T229" s="163"/>
      <c r="AT229" s="158" t="s">
        <v>169</v>
      </c>
      <c r="AU229" s="158" t="s">
        <v>84</v>
      </c>
      <c r="AV229" s="13" t="s">
        <v>84</v>
      </c>
      <c r="AW229" s="13" t="s">
        <v>36</v>
      </c>
      <c r="AX229" s="13" t="s">
        <v>75</v>
      </c>
      <c r="AY229" s="158" t="s">
        <v>157</v>
      </c>
    </row>
    <row r="230" spans="2:65" s="12" customFormat="1" ht="11.25">
      <c r="B230" s="151"/>
      <c r="D230" s="145" t="s">
        <v>169</v>
      </c>
      <c r="E230" s="152" t="s">
        <v>19</v>
      </c>
      <c r="F230" s="153" t="s">
        <v>261</v>
      </c>
      <c r="H230" s="152" t="s">
        <v>19</v>
      </c>
      <c r="I230" s="154"/>
      <c r="L230" s="151"/>
      <c r="M230" s="155"/>
      <c r="T230" s="156"/>
      <c r="AT230" s="152" t="s">
        <v>169</v>
      </c>
      <c r="AU230" s="152" t="s">
        <v>84</v>
      </c>
      <c r="AV230" s="12" t="s">
        <v>82</v>
      </c>
      <c r="AW230" s="12" t="s">
        <v>36</v>
      </c>
      <c r="AX230" s="12" t="s">
        <v>75</v>
      </c>
      <c r="AY230" s="152" t="s">
        <v>157</v>
      </c>
    </row>
    <row r="231" spans="2:65" s="13" customFormat="1" ht="11.25">
      <c r="B231" s="157"/>
      <c r="D231" s="145" t="s">
        <v>169</v>
      </c>
      <c r="E231" s="158" t="s">
        <v>19</v>
      </c>
      <c r="F231" s="159" t="s">
        <v>262</v>
      </c>
      <c r="H231" s="160">
        <v>11.7</v>
      </c>
      <c r="I231" s="161"/>
      <c r="L231" s="157"/>
      <c r="M231" s="162"/>
      <c r="T231" s="163"/>
      <c r="AT231" s="158" t="s">
        <v>169</v>
      </c>
      <c r="AU231" s="158" t="s">
        <v>84</v>
      </c>
      <c r="AV231" s="13" t="s">
        <v>84</v>
      </c>
      <c r="AW231" s="13" t="s">
        <v>36</v>
      </c>
      <c r="AX231" s="13" t="s">
        <v>75</v>
      </c>
      <c r="AY231" s="158" t="s">
        <v>157</v>
      </c>
    </row>
    <row r="232" spans="2:65" s="12" customFormat="1" ht="11.25">
      <c r="B232" s="151"/>
      <c r="D232" s="145" t="s">
        <v>169</v>
      </c>
      <c r="E232" s="152" t="s">
        <v>19</v>
      </c>
      <c r="F232" s="153" t="s">
        <v>263</v>
      </c>
      <c r="H232" s="152" t="s">
        <v>19</v>
      </c>
      <c r="I232" s="154"/>
      <c r="L232" s="151"/>
      <c r="M232" s="155"/>
      <c r="T232" s="156"/>
      <c r="AT232" s="152" t="s">
        <v>169</v>
      </c>
      <c r="AU232" s="152" t="s">
        <v>84</v>
      </c>
      <c r="AV232" s="12" t="s">
        <v>82</v>
      </c>
      <c r="AW232" s="12" t="s">
        <v>36</v>
      </c>
      <c r="AX232" s="12" t="s">
        <v>75</v>
      </c>
      <c r="AY232" s="152" t="s">
        <v>157</v>
      </c>
    </row>
    <row r="233" spans="2:65" s="13" customFormat="1" ht="11.25">
      <c r="B233" s="157"/>
      <c r="D233" s="145" t="s">
        <v>169</v>
      </c>
      <c r="E233" s="158" t="s">
        <v>19</v>
      </c>
      <c r="F233" s="159" t="s">
        <v>264</v>
      </c>
      <c r="H233" s="160">
        <v>20.79</v>
      </c>
      <c r="I233" s="161"/>
      <c r="L233" s="157"/>
      <c r="M233" s="162"/>
      <c r="T233" s="163"/>
      <c r="AT233" s="158" t="s">
        <v>169</v>
      </c>
      <c r="AU233" s="158" t="s">
        <v>84</v>
      </c>
      <c r="AV233" s="13" t="s">
        <v>84</v>
      </c>
      <c r="AW233" s="13" t="s">
        <v>36</v>
      </c>
      <c r="AX233" s="13" t="s">
        <v>75</v>
      </c>
      <c r="AY233" s="158" t="s">
        <v>157</v>
      </c>
    </row>
    <row r="234" spans="2:65" s="14" customFormat="1" ht="11.25">
      <c r="B234" s="164"/>
      <c r="D234" s="145" t="s">
        <v>169</v>
      </c>
      <c r="E234" s="165" t="s">
        <v>19</v>
      </c>
      <c r="F234" s="166" t="s">
        <v>173</v>
      </c>
      <c r="H234" s="167">
        <v>64.923000000000002</v>
      </c>
      <c r="I234" s="168"/>
      <c r="L234" s="164"/>
      <c r="M234" s="169"/>
      <c r="T234" s="170"/>
      <c r="AT234" s="165" t="s">
        <v>169</v>
      </c>
      <c r="AU234" s="165" t="s">
        <v>84</v>
      </c>
      <c r="AV234" s="14" t="s">
        <v>164</v>
      </c>
      <c r="AW234" s="14" t="s">
        <v>36</v>
      </c>
      <c r="AX234" s="14" t="s">
        <v>82</v>
      </c>
      <c r="AY234" s="165" t="s">
        <v>157</v>
      </c>
    </row>
    <row r="235" spans="2:65" s="1" customFormat="1" ht="16.5" customHeight="1">
      <c r="B235" s="33"/>
      <c r="C235" s="171" t="s">
        <v>8</v>
      </c>
      <c r="D235" s="171" t="s">
        <v>228</v>
      </c>
      <c r="E235" s="172" t="s">
        <v>278</v>
      </c>
      <c r="F235" s="173" t="s">
        <v>279</v>
      </c>
      <c r="G235" s="174" t="s">
        <v>210</v>
      </c>
      <c r="H235" s="175">
        <v>71.415000000000006</v>
      </c>
      <c r="I235" s="176">
        <v>110</v>
      </c>
      <c r="J235" s="177">
        <f>ROUND(I235*H235,2)</f>
        <v>7855.65</v>
      </c>
      <c r="K235" s="173" t="s">
        <v>280</v>
      </c>
      <c r="L235" s="178"/>
      <c r="M235" s="179" t="s">
        <v>19</v>
      </c>
      <c r="N235" s="180" t="s">
        <v>46</v>
      </c>
      <c r="P235" s="141">
        <f>O235*H235</f>
        <v>0</v>
      </c>
      <c r="Q235" s="141">
        <v>4.7999999999999996E-3</v>
      </c>
      <c r="R235" s="141">
        <f>Q235*H235</f>
        <v>0.34279199999999999</v>
      </c>
      <c r="S235" s="141">
        <v>0</v>
      </c>
      <c r="T235" s="142">
        <f>S235*H235</f>
        <v>0</v>
      </c>
      <c r="AR235" s="143" t="s">
        <v>215</v>
      </c>
      <c r="AT235" s="143" t="s">
        <v>228</v>
      </c>
      <c r="AU235" s="143" t="s">
        <v>84</v>
      </c>
      <c r="AY235" s="18" t="s">
        <v>157</v>
      </c>
      <c r="BE235" s="144">
        <f>IF(N235="základní",J235,0)</f>
        <v>7855.65</v>
      </c>
      <c r="BF235" s="144">
        <f>IF(N235="snížená",J235,0)</f>
        <v>0</v>
      </c>
      <c r="BG235" s="144">
        <f>IF(N235="zákl. přenesená",J235,0)</f>
        <v>0</v>
      </c>
      <c r="BH235" s="144">
        <f>IF(N235="sníž. přenesená",J235,0)</f>
        <v>0</v>
      </c>
      <c r="BI235" s="144">
        <f>IF(N235="nulová",J235,0)</f>
        <v>0</v>
      </c>
      <c r="BJ235" s="18" t="s">
        <v>82</v>
      </c>
      <c r="BK235" s="144">
        <f>ROUND(I235*H235,2)</f>
        <v>7855.65</v>
      </c>
      <c r="BL235" s="18" t="s">
        <v>164</v>
      </c>
      <c r="BM235" s="143" t="s">
        <v>281</v>
      </c>
    </row>
    <row r="236" spans="2:65" s="1" customFormat="1" ht="11.25">
      <c r="B236" s="33"/>
      <c r="D236" s="145" t="s">
        <v>166</v>
      </c>
      <c r="F236" s="146" t="s">
        <v>279</v>
      </c>
      <c r="I236" s="147"/>
      <c r="L236" s="33"/>
      <c r="M236" s="148"/>
      <c r="T236" s="54"/>
      <c r="AT236" s="18" t="s">
        <v>166</v>
      </c>
      <c r="AU236" s="18" t="s">
        <v>84</v>
      </c>
    </row>
    <row r="237" spans="2:65" s="12" customFormat="1" ht="11.25">
      <c r="B237" s="151"/>
      <c r="D237" s="145" t="s">
        <v>169</v>
      </c>
      <c r="E237" s="152" t="s">
        <v>19</v>
      </c>
      <c r="F237" s="153" t="s">
        <v>249</v>
      </c>
      <c r="H237" s="152" t="s">
        <v>19</v>
      </c>
      <c r="I237" s="154"/>
      <c r="L237" s="151"/>
      <c r="M237" s="155"/>
      <c r="T237" s="156"/>
      <c r="AT237" s="152" t="s">
        <v>169</v>
      </c>
      <c r="AU237" s="152" t="s">
        <v>84</v>
      </c>
      <c r="AV237" s="12" t="s">
        <v>82</v>
      </c>
      <c r="AW237" s="12" t="s">
        <v>36</v>
      </c>
      <c r="AX237" s="12" t="s">
        <v>75</v>
      </c>
      <c r="AY237" s="152" t="s">
        <v>157</v>
      </c>
    </row>
    <row r="238" spans="2:65" s="12" customFormat="1" ht="11.25">
      <c r="B238" s="151"/>
      <c r="D238" s="145" t="s">
        <v>169</v>
      </c>
      <c r="E238" s="152" t="s">
        <v>19</v>
      </c>
      <c r="F238" s="153" t="s">
        <v>251</v>
      </c>
      <c r="H238" s="152" t="s">
        <v>19</v>
      </c>
      <c r="I238" s="154"/>
      <c r="L238" s="151"/>
      <c r="M238" s="155"/>
      <c r="T238" s="156"/>
      <c r="AT238" s="152" t="s">
        <v>169</v>
      </c>
      <c r="AU238" s="152" t="s">
        <v>84</v>
      </c>
      <c r="AV238" s="12" t="s">
        <v>82</v>
      </c>
      <c r="AW238" s="12" t="s">
        <v>36</v>
      </c>
      <c r="AX238" s="12" t="s">
        <v>75</v>
      </c>
      <c r="AY238" s="152" t="s">
        <v>157</v>
      </c>
    </row>
    <row r="239" spans="2:65" s="12" customFormat="1" ht="11.25">
      <c r="B239" s="151"/>
      <c r="D239" s="145" t="s">
        <v>169</v>
      </c>
      <c r="E239" s="152" t="s">
        <v>19</v>
      </c>
      <c r="F239" s="153" t="s">
        <v>252</v>
      </c>
      <c r="H239" s="152" t="s">
        <v>19</v>
      </c>
      <c r="I239" s="154"/>
      <c r="L239" s="151"/>
      <c r="M239" s="155"/>
      <c r="T239" s="156"/>
      <c r="AT239" s="152" t="s">
        <v>169</v>
      </c>
      <c r="AU239" s="152" t="s">
        <v>84</v>
      </c>
      <c r="AV239" s="12" t="s">
        <v>82</v>
      </c>
      <c r="AW239" s="12" t="s">
        <v>36</v>
      </c>
      <c r="AX239" s="12" t="s">
        <v>75</v>
      </c>
      <c r="AY239" s="152" t="s">
        <v>157</v>
      </c>
    </row>
    <row r="240" spans="2:65" s="13" customFormat="1" ht="11.25">
      <c r="B240" s="157"/>
      <c r="D240" s="145" t="s">
        <v>169</v>
      </c>
      <c r="E240" s="158" t="s">
        <v>19</v>
      </c>
      <c r="F240" s="159" t="s">
        <v>253</v>
      </c>
      <c r="H240" s="160">
        <v>10.83</v>
      </c>
      <c r="I240" s="161"/>
      <c r="L240" s="157"/>
      <c r="M240" s="162"/>
      <c r="T240" s="163"/>
      <c r="AT240" s="158" t="s">
        <v>169</v>
      </c>
      <c r="AU240" s="158" t="s">
        <v>84</v>
      </c>
      <c r="AV240" s="13" t="s">
        <v>84</v>
      </c>
      <c r="AW240" s="13" t="s">
        <v>36</v>
      </c>
      <c r="AX240" s="13" t="s">
        <v>75</v>
      </c>
      <c r="AY240" s="158" t="s">
        <v>157</v>
      </c>
    </row>
    <row r="241" spans="2:65" s="12" customFormat="1" ht="11.25">
      <c r="B241" s="151"/>
      <c r="D241" s="145" t="s">
        <v>169</v>
      </c>
      <c r="E241" s="152" t="s">
        <v>19</v>
      </c>
      <c r="F241" s="153" t="s">
        <v>254</v>
      </c>
      <c r="H241" s="152" t="s">
        <v>19</v>
      </c>
      <c r="I241" s="154"/>
      <c r="L241" s="151"/>
      <c r="M241" s="155"/>
      <c r="T241" s="156"/>
      <c r="AT241" s="152" t="s">
        <v>169</v>
      </c>
      <c r="AU241" s="152" t="s">
        <v>84</v>
      </c>
      <c r="AV241" s="12" t="s">
        <v>82</v>
      </c>
      <c r="AW241" s="12" t="s">
        <v>36</v>
      </c>
      <c r="AX241" s="12" t="s">
        <v>75</v>
      </c>
      <c r="AY241" s="152" t="s">
        <v>157</v>
      </c>
    </row>
    <row r="242" spans="2:65" s="13" customFormat="1" ht="11.25">
      <c r="B242" s="157"/>
      <c r="D242" s="145" t="s">
        <v>169</v>
      </c>
      <c r="E242" s="158" t="s">
        <v>19</v>
      </c>
      <c r="F242" s="159" t="s">
        <v>255</v>
      </c>
      <c r="H242" s="160">
        <v>7.085</v>
      </c>
      <c r="I242" s="161"/>
      <c r="L242" s="157"/>
      <c r="M242" s="162"/>
      <c r="T242" s="163"/>
      <c r="AT242" s="158" t="s">
        <v>169</v>
      </c>
      <c r="AU242" s="158" t="s">
        <v>84</v>
      </c>
      <c r="AV242" s="13" t="s">
        <v>84</v>
      </c>
      <c r="AW242" s="13" t="s">
        <v>36</v>
      </c>
      <c r="AX242" s="13" t="s">
        <v>75</v>
      </c>
      <c r="AY242" s="158" t="s">
        <v>157</v>
      </c>
    </row>
    <row r="243" spans="2:65" s="13" customFormat="1" ht="11.25">
      <c r="B243" s="157"/>
      <c r="D243" s="145" t="s">
        <v>169</v>
      </c>
      <c r="E243" s="158" t="s">
        <v>19</v>
      </c>
      <c r="F243" s="159" t="s">
        <v>256</v>
      </c>
      <c r="H243" s="160">
        <v>6.3949999999999996</v>
      </c>
      <c r="I243" s="161"/>
      <c r="L243" s="157"/>
      <c r="M243" s="162"/>
      <c r="T243" s="163"/>
      <c r="AT243" s="158" t="s">
        <v>169</v>
      </c>
      <c r="AU243" s="158" t="s">
        <v>84</v>
      </c>
      <c r="AV243" s="13" t="s">
        <v>84</v>
      </c>
      <c r="AW243" s="13" t="s">
        <v>36</v>
      </c>
      <c r="AX243" s="13" t="s">
        <v>75</v>
      </c>
      <c r="AY243" s="158" t="s">
        <v>157</v>
      </c>
    </row>
    <row r="244" spans="2:65" s="12" customFormat="1" ht="11.25">
      <c r="B244" s="151"/>
      <c r="D244" s="145" t="s">
        <v>169</v>
      </c>
      <c r="E244" s="152" t="s">
        <v>19</v>
      </c>
      <c r="F244" s="153" t="s">
        <v>257</v>
      </c>
      <c r="H244" s="152" t="s">
        <v>19</v>
      </c>
      <c r="I244" s="154"/>
      <c r="L244" s="151"/>
      <c r="M244" s="155"/>
      <c r="T244" s="156"/>
      <c r="AT244" s="152" t="s">
        <v>169</v>
      </c>
      <c r="AU244" s="152" t="s">
        <v>84</v>
      </c>
      <c r="AV244" s="12" t="s">
        <v>82</v>
      </c>
      <c r="AW244" s="12" t="s">
        <v>36</v>
      </c>
      <c r="AX244" s="12" t="s">
        <v>75</v>
      </c>
      <c r="AY244" s="152" t="s">
        <v>157</v>
      </c>
    </row>
    <row r="245" spans="2:65" s="13" customFormat="1" ht="11.25">
      <c r="B245" s="157"/>
      <c r="D245" s="145" t="s">
        <v>169</v>
      </c>
      <c r="E245" s="158" t="s">
        <v>19</v>
      </c>
      <c r="F245" s="159" t="s">
        <v>258</v>
      </c>
      <c r="H245" s="160">
        <v>1.2829999999999999</v>
      </c>
      <c r="I245" s="161"/>
      <c r="L245" s="157"/>
      <c r="M245" s="162"/>
      <c r="T245" s="163"/>
      <c r="AT245" s="158" t="s">
        <v>169</v>
      </c>
      <c r="AU245" s="158" t="s">
        <v>84</v>
      </c>
      <c r="AV245" s="13" t="s">
        <v>84</v>
      </c>
      <c r="AW245" s="13" t="s">
        <v>36</v>
      </c>
      <c r="AX245" s="13" t="s">
        <v>75</v>
      </c>
      <c r="AY245" s="158" t="s">
        <v>157</v>
      </c>
    </row>
    <row r="246" spans="2:65" s="12" customFormat="1" ht="11.25">
      <c r="B246" s="151"/>
      <c r="D246" s="145" t="s">
        <v>169</v>
      </c>
      <c r="E246" s="152" t="s">
        <v>19</v>
      </c>
      <c r="F246" s="153" t="s">
        <v>259</v>
      </c>
      <c r="H246" s="152" t="s">
        <v>19</v>
      </c>
      <c r="I246" s="154"/>
      <c r="L246" s="151"/>
      <c r="M246" s="155"/>
      <c r="T246" s="156"/>
      <c r="AT246" s="152" t="s">
        <v>169</v>
      </c>
      <c r="AU246" s="152" t="s">
        <v>84</v>
      </c>
      <c r="AV246" s="12" t="s">
        <v>82</v>
      </c>
      <c r="AW246" s="12" t="s">
        <v>36</v>
      </c>
      <c r="AX246" s="12" t="s">
        <v>75</v>
      </c>
      <c r="AY246" s="152" t="s">
        <v>157</v>
      </c>
    </row>
    <row r="247" spans="2:65" s="13" customFormat="1" ht="11.25">
      <c r="B247" s="157"/>
      <c r="D247" s="145" t="s">
        <v>169</v>
      </c>
      <c r="E247" s="158" t="s">
        <v>19</v>
      </c>
      <c r="F247" s="159" t="s">
        <v>260</v>
      </c>
      <c r="H247" s="160">
        <v>6.84</v>
      </c>
      <c r="I247" s="161"/>
      <c r="L247" s="157"/>
      <c r="M247" s="162"/>
      <c r="T247" s="163"/>
      <c r="AT247" s="158" t="s">
        <v>169</v>
      </c>
      <c r="AU247" s="158" t="s">
        <v>84</v>
      </c>
      <c r="AV247" s="13" t="s">
        <v>84</v>
      </c>
      <c r="AW247" s="13" t="s">
        <v>36</v>
      </c>
      <c r="AX247" s="13" t="s">
        <v>75</v>
      </c>
      <c r="AY247" s="158" t="s">
        <v>157</v>
      </c>
    </row>
    <row r="248" spans="2:65" s="12" customFormat="1" ht="11.25">
      <c r="B248" s="151"/>
      <c r="D248" s="145" t="s">
        <v>169</v>
      </c>
      <c r="E248" s="152" t="s">
        <v>19</v>
      </c>
      <c r="F248" s="153" t="s">
        <v>261</v>
      </c>
      <c r="H248" s="152" t="s">
        <v>19</v>
      </c>
      <c r="I248" s="154"/>
      <c r="L248" s="151"/>
      <c r="M248" s="155"/>
      <c r="T248" s="156"/>
      <c r="AT248" s="152" t="s">
        <v>169</v>
      </c>
      <c r="AU248" s="152" t="s">
        <v>84</v>
      </c>
      <c r="AV248" s="12" t="s">
        <v>82</v>
      </c>
      <c r="AW248" s="12" t="s">
        <v>36</v>
      </c>
      <c r="AX248" s="12" t="s">
        <v>75</v>
      </c>
      <c r="AY248" s="152" t="s">
        <v>157</v>
      </c>
    </row>
    <row r="249" spans="2:65" s="13" customFormat="1" ht="11.25">
      <c r="B249" s="157"/>
      <c r="D249" s="145" t="s">
        <v>169</v>
      </c>
      <c r="E249" s="158" t="s">
        <v>19</v>
      </c>
      <c r="F249" s="159" t="s">
        <v>262</v>
      </c>
      <c r="H249" s="160">
        <v>11.7</v>
      </c>
      <c r="I249" s="161"/>
      <c r="L249" s="157"/>
      <c r="M249" s="162"/>
      <c r="T249" s="163"/>
      <c r="AT249" s="158" t="s">
        <v>169</v>
      </c>
      <c r="AU249" s="158" t="s">
        <v>84</v>
      </c>
      <c r="AV249" s="13" t="s">
        <v>84</v>
      </c>
      <c r="AW249" s="13" t="s">
        <v>36</v>
      </c>
      <c r="AX249" s="13" t="s">
        <v>75</v>
      </c>
      <c r="AY249" s="158" t="s">
        <v>157</v>
      </c>
    </row>
    <row r="250" spans="2:65" s="12" customFormat="1" ht="11.25">
      <c r="B250" s="151"/>
      <c r="D250" s="145" t="s">
        <v>169</v>
      </c>
      <c r="E250" s="152" t="s">
        <v>19</v>
      </c>
      <c r="F250" s="153" t="s">
        <v>263</v>
      </c>
      <c r="H250" s="152" t="s">
        <v>19</v>
      </c>
      <c r="I250" s="154"/>
      <c r="L250" s="151"/>
      <c r="M250" s="155"/>
      <c r="T250" s="156"/>
      <c r="AT250" s="152" t="s">
        <v>169</v>
      </c>
      <c r="AU250" s="152" t="s">
        <v>84</v>
      </c>
      <c r="AV250" s="12" t="s">
        <v>82</v>
      </c>
      <c r="AW250" s="12" t="s">
        <v>36</v>
      </c>
      <c r="AX250" s="12" t="s">
        <v>75</v>
      </c>
      <c r="AY250" s="152" t="s">
        <v>157</v>
      </c>
    </row>
    <row r="251" spans="2:65" s="13" customFormat="1" ht="11.25">
      <c r="B251" s="157"/>
      <c r="D251" s="145" t="s">
        <v>169</v>
      </c>
      <c r="E251" s="158" t="s">
        <v>19</v>
      </c>
      <c r="F251" s="159" t="s">
        <v>264</v>
      </c>
      <c r="H251" s="160">
        <v>20.79</v>
      </c>
      <c r="I251" s="161"/>
      <c r="L251" s="157"/>
      <c r="M251" s="162"/>
      <c r="T251" s="163"/>
      <c r="AT251" s="158" t="s">
        <v>169</v>
      </c>
      <c r="AU251" s="158" t="s">
        <v>84</v>
      </c>
      <c r="AV251" s="13" t="s">
        <v>84</v>
      </c>
      <c r="AW251" s="13" t="s">
        <v>36</v>
      </c>
      <c r="AX251" s="13" t="s">
        <v>75</v>
      </c>
      <c r="AY251" s="158" t="s">
        <v>157</v>
      </c>
    </row>
    <row r="252" spans="2:65" s="14" customFormat="1" ht="11.25">
      <c r="B252" s="164"/>
      <c r="D252" s="145" t="s">
        <v>169</v>
      </c>
      <c r="E252" s="165" t="s">
        <v>19</v>
      </c>
      <c r="F252" s="166" t="s">
        <v>173</v>
      </c>
      <c r="H252" s="167">
        <v>64.923000000000002</v>
      </c>
      <c r="I252" s="168"/>
      <c r="L252" s="164"/>
      <c r="M252" s="169"/>
      <c r="T252" s="170"/>
      <c r="AT252" s="165" t="s">
        <v>169</v>
      </c>
      <c r="AU252" s="165" t="s">
        <v>84</v>
      </c>
      <c r="AV252" s="14" t="s">
        <v>164</v>
      </c>
      <c r="AW252" s="14" t="s">
        <v>36</v>
      </c>
      <c r="AX252" s="14" t="s">
        <v>82</v>
      </c>
      <c r="AY252" s="165" t="s">
        <v>157</v>
      </c>
    </row>
    <row r="253" spans="2:65" s="13" customFormat="1" ht="11.25">
      <c r="B253" s="157"/>
      <c r="D253" s="145" t="s">
        <v>169</v>
      </c>
      <c r="F253" s="159" t="s">
        <v>282</v>
      </c>
      <c r="H253" s="160">
        <v>71.415000000000006</v>
      </c>
      <c r="I253" s="161"/>
      <c r="L253" s="157"/>
      <c r="M253" s="162"/>
      <c r="T253" s="163"/>
      <c r="AT253" s="158" t="s">
        <v>169</v>
      </c>
      <c r="AU253" s="158" t="s">
        <v>84</v>
      </c>
      <c r="AV253" s="13" t="s">
        <v>84</v>
      </c>
      <c r="AW253" s="13" t="s">
        <v>4</v>
      </c>
      <c r="AX253" s="13" t="s">
        <v>82</v>
      </c>
      <c r="AY253" s="158" t="s">
        <v>157</v>
      </c>
    </row>
    <row r="254" spans="2:65" s="1" customFormat="1" ht="16.5" customHeight="1">
      <c r="B254" s="33"/>
      <c r="C254" s="132" t="s">
        <v>283</v>
      </c>
      <c r="D254" s="132" t="s">
        <v>159</v>
      </c>
      <c r="E254" s="133" t="s">
        <v>284</v>
      </c>
      <c r="F254" s="134" t="s">
        <v>285</v>
      </c>
      <c r="G254" s="135" t="s">
        <v>210</v>
      </c>
      <c r="H254" s="136">
        <v>244.16499999999999</v>
      </c>
      <c r="I254" s="137">
        <v>187</v>
      </c>
      <c r="J254" s="138">
        <f>ROUND(I254*H254,2)</f>
        <v>45658.86</v>
      </c>
      <c r="K254" s="134" t="s">
        <v>163</v>
      </c>
      <c r="L254" s="33"/>
      <c r="M254" s="139" t="s">
        <v>19</v>
      </c>
      <c r="N254" s="140" t="s">
        <v>46</v>
      </c>
      <c r="P254" s="141">
        <f>O254*H254</f>
        <v>0</v>
      </c>
      <c r="Q254" s="141">
        <v>1.146E-2</v>
      </c>
      <c r="R254" s="141">
        <f>Q254*H254</f>
        <v>2.7981308999999999</v>
      </c>
      <c r="S254" s="141">
        <v>0</v>
      </c>
      <c r="T254" s="142">
        <f>S254*H254</f>
        <v>0</v>
      </c>
      <c r="AR254" s="143" t="s">
        <v>164</v>
      </c>
      <c r="AT254" s="143" t="s">
        <v>159</v>
      </c>
      <c r="AU254" s="143" t="s">
        <v>84</v>
      </c>
      <c r="AY254" s="18" t="s">
        <v>157</v>
      </c>
      <c r="BE254" s="144">
        <f>IF(N254="základní",J254,0)</f>
        <v>45658.86</v>
      </c>
      <c r="BF254" s="144">
        <f>IF(N254="snížená",J254,0)</f>
        <v>0</v>
      </c>
      <c r="BG254" s="144">
        <f>IF(N254="zákl. přenesená",J254,0)</f>
        <v>0</v>
      </c>
      <c r="BH254" s="144">
        <f>IF(N254="sníž. přenesená",J254,0)</f>
        <v>0</v>
      </c>
      <c r="BI254" s="144">
        <f>IF(N254="nulová",J254,0)</f>
        <v>0</v>
      </c>
      <c r="BJ254" s="18" t="s">
        <v>82</v>
      </c>
      <c r="BK254" s="144">
        <f>ROUND(I254*H254,2)</f>
        <v>45658.86</v>
      </c>
      <c r="BL254" s="18" t="s">
        <v>164</v>
      </c>
      <c r="BM254" s="143" t="s">
        <v>286</v>
      </c>
    </row>
    <row r="255" spans="2:65" s="1" customFormat="1" ht="11.25">
      <c r="B255" s="33"/>
      <c r="D255" s="145" t="s">
        <v>166</v>
      </c>
      <c r="F255" s="146" t="s">
        <v>287</v>
      </c>
      <c r="I255" s="147"/>
      <c r="L255" s="33"/>
      <c r="M255" s="148"/>
      <c r="T255" s="54"/>
      <c r="AT255" s="18" t="s">
        <v>166</v>
      </c>
      <c r="AU255" s="18" t="s">
        <v>84</v>
      </c>
    </row>
    <row r="256" spans="2:65" s="1" customFormat="1" ht="11.25">
      <c r="B256" s="33"/>
      <c r="D256" s="149" t="s">
        <v>167</v>
      </c>
      <c r="F256" s="150" t="s">
        <v>288</v>
      </c>
      <c r="I256" s="147"/>
      <c r="L256" s="33"/>
      <c r="M256" s="148"/>
      <c r="T256" s="54"/>
      <c r="AT256" s="18" t="s">
        <v>167</v>
      </c>
      <c r="AU256" s="18" t="s">
        <v>84</v>
      </c>
    </row>
    <row r="257" spans="2:65" s="12" customFormat="1" ht="11.25">
      <c r="B257" s="151"/>
      <c r="D257" s="145" t="s">
        <v>169</v>
      </c>
      <c r="E257" s="152" t="s">
        <v>19</v>
      </c>
      <c r="F257" s="153" t="s">
        <v>289</v>
      </c>
      <c r="H257" s="152" t="s">
        <v>19</v>
      </c>
      <c r="I257" s="154"/>
      <c r="L257" s="151"/>
      <c r="M257" s="155"/>
      <c r="T257" s="156"/>
      <c r="AT257" s="152" t="s">
        <v>169</v>
      </c>
      <c r="AU257" s="152" t="s">
        <v>84</v>
      </c>
      <c r="AV257" s="12" t="s">
        <v>82</v>
      </c>
      <c r="AW257" s="12" t="s">
        <v>36</v>
      </c>
      <c r="AX257" s="12" t="s">
        <v>75</v>
      </c>
      <c r="AY257" s="152" t="s">
        <v>157</v>
      </c>
    </row>
    <row r="258" spans="2:65" s="12" customFormat="1" ht="11.25">
      <c r="B258" s="151"/>
      <c r="D258" s="145" t="s">
        <v>169</v>
      </c>
      <c r="E258" s="152" t="s">
        <v>19</v>
      </c>
      <c r="F258" s="153" t="s">
        <v>290</v>
      </c>
      <c r="H258" s="152" t="s">
        <v>19</v>
      </c>
      <c r="I258" s="154"/>
      <c r="L258" s="151"/>
      <c r="M258" s="155"/>
      <c r="T258" s="156"/>
      <c r="AT258" s="152" t="s">
        <v>169</v>
      </c>
      <c r="AU258" s="152" t="s">
        <v>84</v>
      </c>
      <c r="AV258" s="12" t="s">
        <v>82</v>
      </c>
      <c r="AW258" s="12" t="s">
        <v>36</v>
      </c>
      <c r="AX258" s="12" t="s">
        <v>75</v>
      </c>
      <c r="AY258" s="152" t="s">
        <v>157</v>
      </c>
    </row>
    <row r="259" spans="2:65" s="13" customFormat="1" ht="11.25">
      <c r="B259" s="157"/>
      <c r="D259" s="145" t="s">
        <v>169</v>
      </c>
      <c r="E259" s="158" t="s">
        <v>19</v>
      </c>
      <c r="F259" s="159" t="s">
        <v>291</v>
      </c>
      <c r="H259" s="160">
        <v>154.54400000000001</v>
      </c>
      <c r="I259" s="161"/>
      <c r="L259" s="157"/>
      <c r="M259" s="162"/>
      <c r="T259" s="163"/>
      <c r="AT259" s="158" t="s">
        <v>169</v>
      </c>
      <c r="AU259" s="158" t="s">
        <v>84</v>
      </c>
      <c r="AV259" s="13" t="s">
        <v>84</v>
      </c>
      <c r="AW259" s="13" t="s">
        <v>36</v>
      </c>
      <c r="AX259" s="13" t="s">
        <v>75</v>
      </c>
      <c r="AY259" s="158" t="s">
        <v>157</v>
      </c>
    </row>
    <row r="260" spans="2:65" s="12" customFormat="1" ht="11.25">
      <c r="B260" s="151"/>
      <c r="D260" s="145" t="s">
        <v>169</v>
      </c>
      <c r="E260" s="152" t="s">
        <v>19</v>
      </c>
      <c r="F260" s="153" t="s">
        <v>265</v>
      </c>
      <c r="H260" s="152" t="s">
        <v>19</v>
      </c>
      <c r="I260" s="154"/>
      <c r="L260" s="151"/>
      <c r="M260" s="155"/>
      <c r="T260" s="156"/>
      <c r="AT260" s="152" t="s">
        <v>169</v>
      </c>
      <c r="AU260" s="152" t="s">
        <v>84</v>
      </c>
      <c r="AV260" s="12" t="s">
        <v>82</v>
      </c>
      <c r="AW260" s="12" t="s">
        <v>36</v>
      </c>
      <c r="AX260" s="12" t="s">
        <v>75</v>
      </c>
      <c r="AY260" s="152" t="s">
        <v>157</v>
      </c>
    </row>
    <row r="261" spans="2:65" s="13" customFormat="1" ht="11.25">
      <c r="B261" s="157"/>
      <c r="D261" s="145" t="s">
        <v>169</v>
      </c>
      <c r="E261" s="158" t="s">
        <v>19</v>
      </c>
      <c r="F261" s="159" t="s">
        <v>266</v>
      </c>
      <c r="H261" s="160">
        <v>89.620999999999995</v>
      </c>
      <c r="I261" s="161"/>
      <c r="L261" s="157"/>
      <c r="M261" s="162"/>
      <c r="T261" s="163"/>
      <c r="AT261" s="158" t="s">
        <v>169</v>
      </c>
      <c r="AU261" s="158" t="s">
        <v>84</v>
      </c>
      <c r="AV261" s="13" t="s">
        <v>84</v>
      </c>
      <c r="AW261" s="13" t="s">
        <v>36</v>
      </c>
      <c r="AX261" s="13" t="s">
        <v>75</v>
      </c>
      <c r="AY261" s="158" t="s">
        <v>157</v>
      </c>
    </row>
    <row r="262" spans="2:65" s="14" customFormat="1" ht="11.25">
      <c r="B262" s="164"/>
      <c r="D262" s="145" t="s">
        <v>169</v>
      </c>
      <c r="E262" s="165" t="s">
        <v>19</v>
      </c>
      <c r="F262" s="166" t="s">
        <v>173</v>
      </c>
      <c r="H262" s="167">
        <v>244.16499999999999</v>
      </c>
      <c r="I262" s="168"/>
      <c r="L262" s="164"/>
      <c r="M262" s="169"/>
      <c r="T262" s="170"/>
      <c r="AT262" s="165" t="s">
        <v>169</v>
      </c>
      <c r="AU262" s="165" t="s">
        <v>84</v>
      </c>
      <c r="AV262" s="14" t="s">
        <v>164</v>
      </c>
      <c r="AW262" s="14" t="s">
        <v>36</v>
      </c>
      <c r="AX262" s="14" t="s">
        <v>82</v>
      </c>
      <c r="AY262" s="165" t="s">
        <v>157</v>
      </c>
    </row>
    <row r="263" spans="2:65" s="1" customFormat="1" ht="16.5" customHeight="1">
      <c r="B263" s="33"/>
      <c r="C263" s="132" t="s">
        <v>292</v>
      </c>
      <c r="D263" s="132" t="s">
        <v>159</v>
      </c>
      <c r="E263" s="133" t="s">
        <v>293</v>
      </c>
      <c r="F263" s="134" t="s">
        <v>294</v>
      </c>
      <c r="G263" s="135" t="s">
        <v>210</v>
      </c>
      <c r="H263" s="136">
        <v>154.54400000000001</v>
      </c>
      <c r="I263" s="137">
        <v>253</v>
      </c>
      <c r="J263" s="138">
        <f>ROUND(I263*H263,2)</f>
        <v>39099.629999999997</v>
      </c>
      <c r="K263" s="134" t="s">
        <v>163</v>
      </c>
      <c r="L263" s="33"/>
      <c r="M263" s="139" t="s">
        <v>19</v>
      </c>
      <c r="N263" s="140" t="s">
        <v>46</v>
      </c>
      <c r="P263" s="141">
        <f>O263*H263</f>
        <v>0</v>
      </c>
      <c r="Q263" s="141">
        <v>1.8E-3</v>
      </c>
      <c r="R263" s="141">
        <f>Q263*H263</f>
        <v>0.27817920000000002</v>
      </c>
      <c r="S263" s="141">
        <v>0</v>
      </c>
      <c r="T263" s="142">
        <f>S263*H263</f>
        <v>0</v>
      </c>
      <c r="AR263" s="143" t="s">
        <v>164</v>
      </c>
      <c r="AT263" s="143" t="s">
        <v>159</v>
      </c>
      <c r="AU263" s="143" t="s">
        <v>84</v>
      </c>
      <c r="AY263" s="18" t="s">
        <v>157</v>
      </c>
      <c r="BE263" s="144">
        <f>IF(N263="základní",J263,0)</f>
        <v>39099.629999999997</v>
      </c>
      <c r="BF263" s="144">
        <f>IF(N263="snížená",J263,0)</f>
        <v>0</v>
      </c>
      <c r="BG263" s="144">
        <f>IF(N263="zákl. přenesená",J263,0)</f>
        <v>0</v>
      </c>
      <c r="BH263" s="144">
        <f>IF(N263="sníž. přenesená",J263,0)</f>
        <v>0</v>
      </c>
      <c r="BI263" s="144">
        <f>IF(N263="nulová",J263,0)</f>
        <v>0</v>
      </c>
      <c r="BJ263" s="18" t="s">
        <v>82</v>
      </c>
      <c r="BK263" s="144">
        <f>ROUND(I263*H263,2)</f>
        <v>39099.629999999997</v>
      </c>
      <c r="BL263" s="18" t="s">
        <v>164</v>
      </c>
      <c r="BM263" s="143" t="s">
        <v>295</v>
      </c>
    </row>
    <row r="264" spans="2:65" s="1" customFormat="1" ht="11.25">
      <c r="B264" s="33"/>
      <c r="D264" s="145" t="s">
        <v>166</v>
      </c>
      <c r="F264" s="146" t="s">
        <v>296</v>
      </c>
      <c r="I264" s="147"/>
      <c r="L264" s="33"/>
      <c r="M264" s="148"/>
      <c r="T264" s="54"/>
      <c r="AT264" s="18" t="s">
        <v>166</v>
      </c>
      <c r="AU264" s="18" t="s">
        <v>84</v>
      </c>
    </row>
    <row r="265" spans="2:65" s="1" customFormat="1" ht="11.25">
      <c r="B265" s="33"/>
      <c r="D265" s="149" t="s">
        <v>167</v>
      </c>
      <c r="F265" s="150" t="s">
        <v>297</v>
      </c>
      <c r="I265" s="147"/>
      <c r="L265" s="33"/>
      <c r="M265" s="148"/>
      <c r="T265" s="54"/>
      <c r="AT265" s="18" t="s">
        <v>167</v>
      </c>
      <c r="AU265" s="18" t="s">
        <v>84</v>
      </c>
    </row>
    <row r="266" spans="2:65" s="1" customFormat="1" ht="87.75">
      <c r="B266" s="33"/>
      <c r="D266" s="145" t="s">
        <v>298</v>
      </c>
      <c r="F266" s="181" t="s">
        <v>299</v>
      </c>
      <c r="I266" s="147"/>
      <c r="L266" s="33"/>
      <c r="M266" s="148"/>
      <c r="T266" s="54"/>
      <c r="AT266" s="18" t="s">
        <v>298</v>
      </c>
      <c r="AU266" s="18" t="s">
        <v>84</v>
      </c>
    </row>
    <row r="267" spans="2:65" s="12" customFormat="1" ht="11.25">
      <c r="B267" s="151"/>
      <c r="D267" s="145" t="s">
        <v>169</v>
      </c>
      <c r="E267" s="152" t="s">
        <v>19</v>
      </c>
      <c r="F267" s="153" t="s">
        <v>249</v>
      </c>
      <c r="H267" s="152" t="s">
        <v>19</v>
      </c>
      <c r="I267" s="154"/>
      <c r="L267" s="151"/>
      <c r="M267" s="155"/>
      <c r="T267" s="156"/>
      <c r="AT267" s="152" t="s">
        <v>169</v>
      </c>
      <c r="AU267" s="152" t="s">
        <v>84</v>
      </c>
      <c r="AV267" s="12" t="s">
        <v>82</v>
      </c>
      <c r="AW267" s="12" t="s">
        <v>36</v>
      </c>
      <c r="AX267" s="12" t="s">
        <v>75</v>
      </c>
      <c r="AY267" s="152" t="s">
        <v>157</v>
      </c>
    </row>
    <row r="268" spans="2:65" s="12" customFormat="1" ht="11.25">
      <c r="B268" s="151"/>
      <c r="D268" s="145" t="s">
        <v>169</v>
      </c>
      <c r="E268" s="152" t="s">
        <v>19</v>
      </c>
      <c r="F268" s="153" t="s">
        <v>251</v>
      </c>
      <c r="H268" s="152" t="s">
        <v>19</v>
      </c>
      <c r="I268" s="154"/>
      <c r="L268" s="151"/>
      <c r="M268" s="155"/>
      <c r="T268" s="156"/>
      <c r="AT268" s="152" t="s">
        <v>169</v>
      </c>
      <c r="AU268" s="152" t="s">
        <v>84</v>
      </c>
      <c r="AV268" s="12" t="s">
        <v>82</v>
      </c>
      <c r="AW268" s="12" t="s">
        <v>36</v>
      </c>
      <c r="AX268" s="12" t="s">
        <v>75</v>
      </c>
      <c r="AY268" s="152" t="s">
        <v>157</v>
      </c>
    </row>
    <row r="269" spans="2:65" s="12" customFormat="1" ht="11.25">
      <c r="B269" s="151"/>
      <c r="D269" s="145" t="s">
        <v>169</v>
      </c>
      <c r="E269" s="152" t="s">
        <v>19</v>
      </c>
      <c r="F269" s="153" t="s">
        <v>252</v>
      </c>
      <c r="H269" s="152" t="s">
        <v>19</v>
      </c>
      <c r="I269" s="154"/>
      <c r="L269" s="151"/>
      <c r="M269" s="155"/>
      <c r="T269" s="156"/>
      <c r="AT269" s="152" t="s">
        <v>169</v>
      </c>
      <c r="AU269" s="152" t="s">
        <v>84</v>
      </c>
      <c r="AV269" s="12" t="s">
        <v>82</v>
      </c>
      <c r="AW269" s="12" t="s">
        <v>36</v>
      </c>
      <c r="AX269" s="12" t="s">
        <v>75</v>
      </c>
      <c r="AY269" s="152" t="s">
        <v>157</v>
      </c>
    </row>
    <row r="270" spans="2:65" s="13" customFormat="1" ht="11.25">
      <c r="B270" s="157"/>
      <c r="D270" s="145" t="s">
        <v>169</v>
      </c>
      <c r="E270" s="158" t="s">
        <v>19</v>
      </c>
      <c r="F270" s="159" t="s">
        <v>253</v>
      </c>
      <c r="H270" s="160">
        <v>10.83</v>
      </c>
      <c r="I270" s="161"/>
      <c r="L270" s="157"/>
      <c r="M270" s="162"/>
      <c r="T270" s="163"/>
      <c r="AT270" s="158" t="s">
        <v>169</v>
      </c>
      <c r="AU270" s="158" t="s">
        <v>84</v>
      </c>
      <c r="AV270" s="13" t="s">
        <v>84</v>
      </c>
      <c r="AW270" s="13" t="s">
        <v>36</v>
      </c>
      <c r="AX270" s="13" t="s">
        <v>75</v>
      </c>
      <c r="AY270" s="158" t="s">
        <v>157</v>
      </c>
    </row>
    <row r="271" spans="2:65" s="12" customFormat="1" ht="11.25">
      <c r="B271" s="151"/>
      <c r="D271" s="145" t="s">
        <v>169</v>
      </c>
      <c r="E271" s="152" t="s">
        <v>19</v>
      </c>
      <c r="F271" s="153" t="s">
        <v>254</v>
      </c>
      <c r="H271" s="152" t="s">
        <v>19</v>
      </c>
      <c r="I271" s="154"/>
      <c r="L271" s="151"/>
      <c r="M271" s="155"/>
      <c r="T271" s="156"/>
      <c r="AT271" s="152" t="s">
        <v>169</v>
      </c>
      <c r="AU271" s="152" t="s">
        <v>84</v>
      </c>
      <c r="AV271" s="12" t="s">
        <v>82</v>
      </c>
      <c r="AW271" s="12" t="s">
        <v>36</v>
      </c>
      <c r="AX271" s="12" t="s">
        <v>75</v>
      </c>
      <c r="AY271" s="152" t="s">
        <v>157</v>
      </c>
    </row>
    <row r="272" spans="2:65" s="13" customFormat="1" ht="11.25">
      <c r="B272" s="157"/>
      <c r="D272" s="145" t="s">
        <v>169</v>
      </c>
      <c r="E272" s="158" t="s">
        <v>19</v>
      </c>
      <c r="F272" s="159" t="s">
        <v>256</v>
      </c>
      <c r="H272" s="160">
        <v>6.3949999999999996</v>
      </c>
      <c r="I272" s="161"/>
      <c r="L272" s="157"/>
      <c r="M272" s="162"/>
      <c r="T272" s="163"/>
      <c r="AT272" s="158" t="s">
        <v>169</v>
      </c>
      <c r="AU272" s="158" t="s">
        <v>84</v>
      </c>
      <c r="AV272" s="13" t="s">
        <v>84</v>
      </c>
      <c r="AW272" s="13" t="s">
        <v>36</v>
      </c>
      <c r="AX272" s="13" t="s">
        <v>75</v>
      </c>
      <c r="AY272" s="158" t="s">
        <v>157</v>
      </c>
    </row>
    <row r="273" spans="2:65" s="13" customFormat="1" ht="11.25">
      <c r="B273" s="157"/>
      <c r="D273" s="145" t="s">
        <v>169</v>
      </c>
      <c r="E273" s="158" t="s">
        <v>19</v>
      </c>
      <c r="F273" s="159" t="s">
        <v>255</v>
      </c>
      <c r="H273" s="160">
        <v>7.085</v>
      </c>
      <c r="I273" s="161"/>
      <c r="L273" s="157"/>
      <c r="M273" s="162"/>
      <c r="T273" s="163"/>
      <c r="AT273" s="158" t="s">
        <v>169</v>
      </c>
      <c r="AU273" s="158" t="s">
        <v>84</v>
      </c>
      <c r="AV273" s="13" t="s">
        <v>84</v>
      </c>
      <c r="AW273" s="13" t="s">
        <v>36</v>
      </c>
      <c r="AX273" s="13" t="s">
        <v>75</v>
      </c>
      <c r="AY273" s="158" t="s">
        <v>157</v>
      </c>
    </row>
    <row r="274" spans="2:65" s="12" customFormat="1" ht="11.25">
      <c r="B274" s="151"/>
      <c r="D274" s="145" t="s">
        <v>169</v>
      </c>
      <c r="E274" s="152" t="s">
        <v>19</v>
      </c>
      <c r="F274" s="153" t="s">
        <v>257</v>
      </c>
      <c r="H274" s="152" t="s">
        <v>19</v>
      </c>
      <c r="I274" s="154"/>
      <c r="L274" s="151"/>
      <c r="M274" s="155"/>
      <c r="T274" s="156"/>
      <c r="AT274" s="152" t="s">
        <v>169</v>
      </c>
      <c r="AU274" s="152" t="s">
        <v>84</v>
      </c>
      <c r="AV274" s="12" t="s">
        <v>82</v>
      </c>
      <c r="AW274" s="12" t="s">
        <v>36</v>
      </c>
      <c r="AX274" s="12" t="s">
        <v>75</v>
      </c>
      <c r="AY274" s="152" t="s">
        <v>157</v>
      </c>
    </row>
    <row r="275" spans="2:65" s="13" customFormat="1" ht="11.25">
      <c r="B275" s="157"/>
      <c r="D275" s="145" t="s">
        <v>169</v>
      </c>
      <c r="E275" s="158" t="s">
        <v>19</v>
      </c>
      <c r="F275" s="159" t="s">
        <v>258</v>
      </c>
      <c r="H275" s="160">
        <v>1.2829999999999999</v>
      </c>
      <c r="I275" s="161"/>
      <c r="L275" s="157"/>
      <c r="M275" s="162"/>
      <c r="T275" s="163"/>
      <c r="AT275" s="158" t="s">
        <v>169</v>
      </c>
      <c r="AU275" s="158" t="s">
        <v>84</v>
      </c>
      <c r="AV275" s="13" t="s">
        <v>84</v>
      </c>
      <c r="AW275" s="13" t="s">
        <v>36</v>
      </c>
      <c r="AX275" s="13" t="s">
        <v>75</v>
      </c>
      <c r="AY275" s="158" t="s">
        <v>157</v>
      </c>
    </row>
    <row r="276" spans="2:65" s="12" customFormat="1" ht="11.25">
      <c r="B276" s="151"/>
      <c r="D276" s="145" t="s">
        <v>169</v>
      </c>
      <c r="E276" s="152" t="s">
        <v>19</v>
      </c>
      <c r="F276" s="153" t="s">
        <v>259</v>
      </c>
      <c r="H276" s="152" t="s">
        <v>19</v>
      </c>
      <c r="I276" s="154"/>
      <c r="L276" s="151"/>
      <c r="M276" s="155"/>
      <c r="T276" s="156"/>
      <c r="AT276" s="152" t="s">
        <v>169</v>
      </c>
      <c r="AU276" s="152" t="s">
        <v>84</v>
      </c>
      <c r="AV276" s="12" t="s">
        <v>82</v>
      </c>
      <c r="AW276" s="12" t="s">
        <v>36</v>
      </c>
      <c r="AX276" s="12" t="s">
        <v>75</v>
      </c>
      <c r="AY276" s="152" t="s">
        <v>157</v>
      </c>
    </row>
    <row r="277" spans="2:65" s="13" customFormat="1" ht="11.25">
      <c r="B277" s="157"/>
      <c r="D277" s="145" t="s">
        <v>169</v>
      </c>
      <c r="E277" s="158" t="s">
        <v>19</v>
      </c>
      <c r="F277" s="159" t="s">
        <v>260</v>
      </c>
      <c r="H277" s="160">
        <v>6.84</v>
      </c>
      <c r="I277" s="161"/>
      <c r="L277" s="157"/>
      <c r="M277" s="162"/>
      <c r="T277" s="163"/>
      <c r="AT277" s="158" t="s">
        <v>169</v>
      </c>
      <c r="AU277" s="158" t="s">
        <v>84</v>
      </c>
      <c r="AV277" s="13" t="s">
        <v>84</v>
      </c>
      <c r="AW277" s="13" t="s">
        <v>36</v>
      </c>
      <c r="AX277" s="13" t="s">
        <v>75</v>
      </c>
      <c r="AY277" s="158" t="s">
        <v>157</v>
      </c>
    </row>
    <row r="278" spans="2:65" s="12" customFormat="1" ht="11.25">
      <c r="B278" s="151"/>
      <c r="D278" s="145" t="s">
        <v>169</v>
      </c>
      <c r="E278" s="152" t="s">
        <v>19</v>
      </c>
      <c r="F278" s="153" t="s">
        <v>261</v>
      </c>
      <c r="H278" s="152" t="s">
        <v>19</v>
      </c>
      <c r="I278" s="154"/>
      <c r="L278" s="151"/>
      <c r="M278" s="155"/>
      <c r="T278" s="156"/>
      <c r="AT278" s="152" t="s">
        <v>169</v>
      </c>
      <c r="AU278" s="152" t="s">
        <v>84</v>
      </c>
      <c r="AV278" s="12" t="s">
        <v>82</v>
      </c>
      <c r="AW278" s="12" t="s">
        <v>36</v>
      </c>
      <c r="AX278" s="12" t="s">
        <v>75</v>
      </c>
      <c r="AY278" s="152" t="s">
        <v>157</v>
      </c>
    </row>
    <row r="279" spans="2:65" s="13" customFormat="1" ht="11.25">
      <c r="B279" s="157"/>
      <c r="D279" s="145" t="s">
        <v>169</v>
      </c>
      <c r="E279" s="158" t="s">
        <v>19</v>
      </c>
      <c r="F279" s="159" t="s">
        <v>262</v>
      </c>
      <c r="H279" s="160">
        <v>11.7</v>
      </c>
      <c r="I279" s="161"/>
      <c r="L279" s="157"/>
      <c r="M279" s="162"/>
      <c r="T279" s="163"/>
      <c r="AT279" s="158" t="s">
        <v>169</v>
      </c>
      <c r="AU279" s="158" t="s">
        <v>84</v>
      </c>
      <c r="AV279" s="13" t="s">
        <v>84</v>
      </c>
      <c r="AW279" s="13" t="s">
        <v>36</v>
      </c>
      <c r="AX279" s="13" t="s">
        <v>75</v>
      </c>
      <c r="AY279" s="158" t="s">
        <v>157</v>
      </c>
    </row>
    <row r="280" spans="2:65" s="12" customFormat="1" ht="11.25">
      <c r="B280" s="151"/>
      <c r="D280" s="145" t="s">
        <v>169</v>
      </c>
      <c r="E280" s="152" t="s">
        <v>19</v>
      </c>
      <c r="F280" s="153" t="s">
        <v>263</v>
      </c>
      <c r="H280" s="152" t="s">
        <v>19</v>
      </c>
      <c r="I280" s="154"/>
      <c r="L280" s="151"/>
      <c r="M280" s="155"/>
      <c r="T280" s="156"/>
      <c r="AT280" s="152" t="s">
        <v>169</v>
      </c>
      <c r="AU280" s="152" t="s">
        <v>84</v>
      </c>
      <c r="AV280" s="12" t="s">
        <v>82</v>
      </c>
      <c r="AW280" s="12" t="s">
        <v>36</v>
      </c>
      <c r="AX280" s="12" t="s">
        <v>75</v>
      </c>
      <c r="AY280" s="152" t="s">
        <v>157</v>
      </c>
    </row>
    <row r="281" spans="2:65" s="13" customFormat="1" ht="11.25">
      <c r="B281" s="157"/>
      <c r="D281" s="145" t="s">
        <v>169</v>
      </c>
      <c r="E281" s="158" t="s">
        <v>19</v>
      </c>
      <c r="F281" s="159" t="s">
        <v>264</v>
      </c>
      <c r="H281" s="160">
        <v>20.79</v>
      </c>
      <c r="I281" s="161"/>
      <c r="L281" s="157"/>
      <c r="M281" s="162"/>
      <c r="T281" s="163"/>
      <c r="AT281" s="158" t="s">
        <v>169</v>
      </c>
      <c r="AU281" s="158" t="s">
        <v>84</v>
      </c>
      <c r="AV281" s="13" t="s">
        <v>84</v>
      </c>
      <c r="AW281" s="13" t="s">
        <v>36</v>
      </c>
      <c r="AX281" s="13" t="s">
        <v>75</v>
      </c>
      <c r="AY281" s="158" t="s">
        <v>157</v>
      </c>
    </row>
    <row r="282" spans="2:65" s="12" customFormat="1" ht="11.25">
      <c r="B282" s="151"/>
      <c r="D282" s="145" t="s">
        <v>169</v>
      </c>
      <c r="E282" s="152" t="s">
        <v>19</v>
      </c>
      <c r="F282" s="153" t="s">
        <v>265</v>
      </c>
      <c r="H282" s="152" t="s">
        <v>19</v>
      </c>
      <c r="I282" s="154"/>
      <c r="L282" s="151"/>
      <c r="M282" s="155"/>
      <c r="T282" s="156"/>
      <c r="AT282" s="152" t="s">
        <v>169</v>
      </c>
      <c r="AU282" s="152" t="s">
        <v>84</v>
      </c>
      <c r="AV282" s="12" t="s">
        <v>82</v>
      </c>
      <c r="AW282" s="12" t="s">
        <v>36</v>
      </c>
      <c r="AX282" s="12" t="s">
        <v>75</v>
      </c>
      <c r="AY282" s="152" t="s">
        <v>157</v>
      </c>
    </row>
    <row r="283" spans="2:65" s="13" customFormat="1" ht="11.25">
      <c r="B283" s="157"/>
      <c r="D283" s="145" t="s">
        <v>169</v>
      </c>
      <c r="E283" s="158" t="s">
        <v>19</v>
      </c>
      <c r="F283" s="159" t="s">
        <v>266</v>
      </c>
      <c r="H283" s="160">
        <v>89.620999999999995</v>
      </c>
      <c r="I283" s="161"/>
      <c r="L283" s="157"/>
      <c r="M283" s="162"/>
      <c r="T283" s="163"/>
      <c r="AT283" s="158" t="s">
        <v>169</v>
      </c>
      <c r="AU283" s="158" t="s">
        <v>84</v>
      </c>
      <c r="AV283" s="13" t="s">
        <v>84</v>
      </c>
      <c r="AW283" s="13" t="s">
        <v>36</v>
      </c>
      <c r="AX283" s="13" t="s">
        <v>75</v>
      </c>
      <c r="AY283" s="158" t="s">
        <v>157</v>
      </c>
    </row>
    <row r="284" spans="2:65" s="14" customFormat="1" ht="11.25">
      <c r="B284" s="164"/>
      <c r="D284" s="145" t="s">
        <v>169</v>
      </c>
      <c r="E284" s="165" t="s">
        <v>19</v>
      </c>
      <c r="F284" s="166" t="s">
        <v>173</v>
      </c>
      <c r="H284" s="167">
        <v>154.54400000000001</v>
      </c>
      <c r="I284" s="168"/>
      <c r="L284" s="164"/>
      <c r="M284" s="169"/>
      <c r="T284" s="170"/>
      <c r="AT284" s="165" t="s">
        <v>169</v>
      </c>
      <c r="AU284" s="165" t="s">
        <v>84</v>
      </c>
      <c r="AV284" s="14" t="s">
        <v>164</v>
      </c>
      <c r="AW284" s="14" t="s">
        <v>36</v>
      </c>
      <c r="AX284" s="14" t="s">
        <v>82</v>
      </c>
      <c r="AY284" s="165" t="s">
        <v>157</v>
      </c>
    </row>
    <row r="285" spans="2:65" s="1" customFormat="1" ht="16.5" customHeight="1">
      <c r="B285" s="33"/>
      <c r="C285" s="132" t="s">
        <v>300</v>
      </c>
      <c r="D285" s="132" t="s">
        <v>159</v>
      </c>
      <c r="E285" s="133" t="s">
        <v>301</v>
      </c>
      <c r="F285" s="134" t="s">
        <v>302</v>
      </c>
      <c r="G285" s="135" t="s">
        <v>210</v>
      </c>
      <c r="H285" s="136">
        <v>45.9</v>
      </c>
      <c r="I285" s="137">
        <v>32.5</v>
      </c>
      <c r="J285" s="138">
        <f>ROUND(I285*H285,2)</f>
        <v>1491.75</v>
      </c>
      <c r="K285" s="134" t="s">
        <v>163</v>
      </c>
      <c r="L285" s="33"/>
      <c r="M285" s="139" t="s">
        <v>19</v>
      </c>
      <c r="N285" s="140" t="s">
        <v>46</v>
      </c>
      <c r="P285" s="141">
        <f>O285*H285</f>
        <v>0</v>
      </c>
      <c r="Q285" s="141">
        <v>2.5999999999999998E-4</v>
      </c>
      <c r="R285" s="141">
        <f>Q285*H285</f>
        <v>1.1933999999999998E-2</v>
      </c>
      <c r="S285" s="141">
        <v>0</v>
      </c>
      <c r="T285" s="142">
        <f>S285*H285</f>
        <v>0</v>
      </c>
      <c r="AR285" s="143" t="s">
        <v>164</v>
      </c>
      <c r="AT285" s="143" t="s">
        <v>159</v>
      </c>
      <c r="AU285" s="143" t="s">
        <v>84</v>
      </c>
      <c r="AY285" s="18" t="s">
        <v>157</v>
      </c>
      <c r="BE285" s="144">
        <f>IF(N285="základní",J285,0)</f>
        <v>1491.75</v>
      </c>
      <c r="BF285" s="144">
        <f>IF(N285="snížená",J285,0)</f>
        <v>0</v>
      </c>
      <c r="BG285" s="144">
        <f>IF(N285="zákl. přenesená",J285,0)</f>
        <v>0</v>
      </c>
      <c r="BH285" s="144">
        <f>IF(N285="sníž. přenesená",J285,0)</f>
        <v>0</v>
      </c>
      <c r="BI285" s="144">
        <f>IF(N285="nulová",J285,0)</f>
        <v>0</v>
      </c>
      <c r="BJ285" s="18" t="s">
        <v>82</v>
      </c>
      <c r="BK285" s="144">
        <f>ROUND(I285*H285,2)</f>
        <v>1491.75</v>
      </c>
      <c r="BL285" s="18" t="s">
        <v>164</v>
      </c>
      <c r="BM285" s="143" t="s">
        <v>303</v>
      </c>
    </row>
    <row r="286" spans="2:65" s="1" customFormat="1" ht="11.25">
      <c r="B286" s="33"/>
      <c r="D286" s="145" t="s">
        <v>166</v>
      </c>
      <c r="F286" s="146" t="s">
        <v>304</v>
      </c>
      <c r="I286" s="147"/>
      <c r="L286" s="33"/>
      <c r="M286" s="148"/>
      <c r="T286" s="54"/>
      <c r="AT286" s="18" t="s">
        <v>166</v>
      </c>
      <c r="AU286" s="18" t="s">
        <v>84</v>
      </c>
    </row>
    <row r="287" spans="2:65" s="1" customFormat="1" ht="11.25">
      <c r="B287" s="33"/>
      <c r="D287" s="149" t="s">
        <v>167</v>
      </c>
      <c r="F287" s="150" t="s">
        <v>305</v>
      </c>
      <c r="I287" s="147"/>
      <c r="L287" s="33"/>
      <c r="M287" s="148"/>
      <c r="T287" s="54"/>
      <c r="AT287" s="18" t="s">
        <v>167</v>
      </c>
      <c r="AU287" s="18" t="s">
        <v>84</v>
      </c>
    </row>
    <row r="288" spans="2:65" s="12" customFormat="1" ht="11.25">
      <c r="B288" s="151"/>
      <c r="D288" s="145" t="s">
        <v>169</v>
      </c>
      <c r="E288" s="152" t="s">
        <v>19</v>
      </c>
      <c r="F288" s="153" t="s">
        <v>306</v>
      </c>
      <c r="H288" s="152" t="s">
        <v>19</v>
      </c>
      <c r="I288" s="154"/>
      <c r="L288" s="151"/>
      <c r="M288" s="155"/>
      <c r="T288" s="156"/>
      <c r="AT288" s="152" t="s">
        <v>169</v>
      </c>
      <c r="AU288" s="152" t="s">
        <v>84</v>
      </c>
      <c r="AV288" s="12" t="s">
        <v>82</v>
      </c>
      <c r="AW288" s="12" t="s">
        <v>36</v>
      </c>
      <c r="AX288" s="12" t="s">
        <v>75</v>
      </c>
      <c r="AY288" s="152" t="s">
        <v>157</v>
      </c>
    </row>
    <row r="289" spans="2:65" s="12" customFormat="1" ht="11.25">
      <c r="B289" s="151"/>
      <c r="D289" s="145" t="s">
        <v>169</v>
      </c>
      <c r="E289" s="152" t="s">
        <v>19</v>
      </c>
      <c r="F289" s="153" t="s">
        <v>307</v>
      </c>
      <c r="H289" s="152" t="s">
        <v>19</v>
      </c>
      <c r="I289" s="154"/>
      <c r="L289" s="151"/>
      <c r="M289" s="155"/>
      <c r="T289" s="156"/>
      <c r="AT289" s="152" t="s">
        <v>169</v>
      </c>
      <c r="AU289" s="152" t="s">
        <v>84</v>
      </c>
      <c r="AV289" s="12" t="s">
        <v>82</v>
      </c>
      <c r="AW289" s="12" t="s">
        <v>36</v>
      </c>
      <c r="AX289" s="12" t="s">
        <v>75</v>
      </c>
      <c r="AY289" s="152" t="s">
        <v>157</v>
      </c>
    </row>
    <row r="290" spans="2:65" s="13" customFormat="1" ht="11.25">
      <c r="B290" s="157"/>
      <c r="D290" s="145" t="s">
        <v>169</v>
      </c>
      <c r="E290" s="158" t="s">
        <v>19</v>
      </c>
      <c r="F290" s="159" t="s">
        <v>308</v>
      </c>
      <c r="H290" s="160">
        <v>43.2</v>
      </c>
      <c r="I290" s="161"/>
      <c r="L290" s="157"/>
      <c r="M290" s="162"/>
      <c r="T290" s="163"/>
      <c r="AT290" s="158" t="s">
        <v>169</v>
      </c>
      <c r="AU290" s="158" t="s">
        <v>84</v>
      </c>
      <c r="AV290" s="13" t="s">
        <v>84</v>
      </c>
      <c r="AW290" s="13" t="s">
        <v>36</v>
      </c>
      <c r="AX290" s="13" t="s">
        <v>75</v>
      </c>
      <c r="AY290" s="158" t="s">
        <v>157</v>
      </c>
    </row>
    <row r="291" spans="2:65" s="13" customFormat="1" ht="11.25">
      <c r="B291" s="157"/>
      <c r="D291" s="145" t="s">
        <v>169</v>
      </c>
      <c r="E291" s="158" t="s">
        <v>19</v>
      </c>
      <c r="F291" s="159" t="s">
        <v>309</v>
      </c>
      <c r="H291" s="160">
        <v>2.7</v>
      </c>
      <c r="I291" s="161"/>
      <c r="L291" s="157"/>
      <c r="M291" s="162"/>
      <c r="T291" s="163"/>
      <c r="AT291" s="158" t="s">
        <v>169</v>
      </c>
      <c r="AU291" s="158" t="s">
        <v>84</v>
      </c>
      <c r="AV291" s="13" t="s">
        <v>84</v>
      </c>
      <c r="AW291" s="13" t="s">
        <v>36</v>
      </c>
      <c r="AX291" s="13" t="s">
        <v>75</v>
      </c>
      <c r="AY291" s="158" t="s">
        <v>157</v>
      </c>
    </row>
    <row r="292" spans="2:65" s="14" customFormat="1" ht="11.25">
      <c r="B292" s="164"/>
      <c r="D292" s="145" t="s">
        <v>169</v>
      </c>
      <c r="E292" s="165" t="s">
        <v>19</v>
      </c>
      <c r="F292" s="166" t="s">
        <v>173</v>
      </c>
      <c r="H292" s="167">
        <v>45.9</v>
      </c>
      <c r="I292" s="168"/>
      <c r="L292" s="164"/>
      <c r="M292" s="169"/>
      <c r="T292" s="170"/>
      <c r="AT292" s="165" t="s">
        <v>169</v>
      </c>
      <c r="AU292" s="165" t="s">
        <v>84</v>
      </c>
      <c r="AV292" s="14" t="s">
        <v>164</v>
      </c>
      <c r="AW292" s="14" t="s">
        <v>36</v>
      </c>
      <c r="AX292" s="14" t="s">
        <v>82</v>
      </c>
      <c r="AY292" s="165" t="s">
        <v>157</v>
      </c>
    </row>
    <row r="293" spans="2:65" s="1" customFormat="1" ht="16.5" customHeight="1">
      <c r="B293" s="33"/>
      <c r="C293" s="132" t="s">
        <v>310</v>
      </c>
      <c r="D293" s="132" t="s">
        <v>159</v>
      </c>
      <c r="E293" s="133" t="s">
        <v>311</v>
      </c>
      <c r="F293" s="134" t="s">
        <v>312</v>
      </c>
      <c r="G293" s="135" t="s">
        <v>210</v>
      </c>
      <c r="H293" s="136">
        <v>1482.982</v>
      </c>
      <c r="I293" s="137">
        <v>22.5</v>
      </c>
      <c r="J293" s="138">
        <f>ROUND(I293*H293,2)</f>
        <v>33367.1</v>
      </c>
      <c r="K293" s="134" t="s">
        <v>163</v>
      </c>
      <c r="L293" s="33"/>
      <c r="M293" s="139" t="s">
        <v>19</v>
      </c>
      <c r="N293" s="140" t="s">
        <v>46</v>
      </c>
      <c r="P293" s="141">
        <f>O293*H293</f>
        <v>0</v>
      </c>
      <c r="Q293" s="141">
        <v>2.5999999999999998E-4</v>
      </c>
      <c r="R293" s="141">
        <f>Q293*H293</f>
        <v>0.38557531999999994</v>
      </c>
      <c r="S293" s="141">
        <v>0</v>
      </c>
      <c r="T293" s="142">
        <f>S293*H293</f>
        <v>0</v>
      </c>
      <c r="AR293" s="143" t="s">
        <v>164</v>
      </c>
      <c r="AT293" s="143" t="s">
        <v>159</v>
      </c>
      <c r="AU293" s="143" t="s">
        <v>84</v>
      </c>
      <c r="AY293" s="18" t="s">
        <v>157</v>
      </c>
      <c r="BE293" s="144">
        <f>IF(N293="základní",J293,0)</f>
        <v>33367.1</v>
      </c>
      <c r="BF293" s="144">
        <f>IF(N293="snížená",J293,0)</f>
        <v>0</v>
      </c>
      <c r="BG293" s="144">
        <f>IF(N293="zákl. přenesená",J293,0)</f>
        <v>0</v>
      </c>
      <c r="BH293" s="144">
        <f>IF(N293="sníž. přenesená",J293,0)</f>
        <v>0</v>
      </c>
      <c r="BI293" s="144">
        <f>IF(N293="nulová",J293,0)</f>
        <v>0</v>
      </c>
      <c r="BJ293" s="18" t="s">
        <v>82</v>
      </c>
      <c r="BK293" s="144">
        <f>ROUND(I293*H293,2)</f>
        <v>33367.1</v>
      </c>
      <c r="BL293" s="18" t="s">
        <v>164</v>
      </c>
      <c r="BM293" s="143" t="s">
        <v>313</v>
      </c>
    </row>
    <row r="294" spans="2:65" s="1" customFormat="1" ht="11.25">
      <c r="B294" s="33"/>
      <c r="D294" s="145" t="s">
        <v>166</v>
      </c>
      <c r="F294" s="146" t="s">
        <v>312</v>
      </c>
      <c r="I294" s="147"/>
      <c r="L294" s="33"/>
      <c r="M294" s="148"/>
      <c r="T294" s="54"/>
      <c r="AT294" s="18" t="s">
        <v>166</v>
      </c>
      <c r="AU294" s="18" t="s">
        <v>84</v>
      </c>
    </row>
    <row r="295" spans="2:65" s="1" customFormat="1" ht="11.25">
      <c r="B295" s="33"/>
      <c r="D295" s="149" t="s">
        <v>167</v>
      </c>
      <c r="F295" s="150" t="s">
        <v>314</v>
      </c>
      <c r="I295" s="147"/>
      <c r="L295" s="33"/>
      <c r="M295" s="148"/>
      <c r="T295" s="54"/>
      <c r="AT295" s="18" t="s">
        <v>167</v>
      </c>
      <c r="AU295" s="18" t="s">
        <v>84</v>
      </c>
    </row>
    <row r="296" spans="2:65" s="12" customFormat="1" ht="11.25">
      <c r="B296" s="151"/>
      <c r="D296" s="145" t="s">
        <v>169</v>
      </c>
      <c r="E296" s="152" t="s">
        <v>19</v>
      </c>
      <c r="F296" s="153" t="s">
        <v>289</v>
      </c>
      <c r="H296" s="152" t="s">
        <v>19</v>
      </c>
      <c r="I296" s="154"/>
      <c r="L296" s="151"/>
      <c r="M296" s="155"/>
      <c r="T296" s="156"/>
      <c r="AT296" s="152" t="s">
        <v>169</v>
      </c>
      <c r="AU296" s="152" t="s">
        <v>84</v>
      </c>
      <c r="AV296" s="12" t="s">
        <v>82</v>
      </c>
      <c r="AW296" s="12" t="s">
        <v>36</v>
      </c>
      <c r="AX296" s="12" t="s">
        <v>75</v>
      </c>
      <c r="AY296" s="152" t="s">
        <v>157</v>
      </c>
    </row>
    <row r="297" spans="2:65" s="12" customFormat="1" ht="11.25">
      <c r="B297" s="151"/>
      <c r="D297" s="145" t="s">
        <v>169</v>
      </c>
      <c r="E297" s="152" t="s">
        <v>19</v>
      </c>
      <c r="F297" s="153" t="s">
        <v>315</v>
      </c>
      <c r="H297" s="152" t="s">
        <v>19</v>
      </c>
      <c r="I297" s="154"/>
      <c r="L297" s="151"/>
      <c r="M297" s="155"/>
      <c r="T297" s="156"/>
      <c r="AT297" s="152" t="s">
        <v>169</v>
      </c>
      <c r="AU297" s="152" t="s">
        <v>84</v>
      </c>
      <c r="AV297" s="12" t="s">
        <v>82</v>
      </c>
      <c r="AW297" s="12" t="s">
        <v>36</v>
      </c>
      <c r="AX297" s="12" t="s">
        <v>75</v>
      </c>
      <c r="AY297" s="152" t="s">
        <v>157</v>
      </c>
    </row>
    <row r="298" spans="2:65" s="12" customFormat="1" ht="11.25">
      <c r="B298" s="151"/>
      <c r="D298" s="145" t="s">
        <v>169</v>
      </c>
      <c r="E298" s="152" t="s">
        <v>19</v>
      </c>
      <c r="F298" s="153" t="s">
        <v>316</v>
      </c>
      <c r="H298" s="152" t="s">
        <v>19</v>
      </c>
      <c r="I298" s="154"/>
      <c r="L298" s="151"/>
      <c r="M298" s="155"/>
      <c r="T298" s="156"/>
      <c r="AT298" s="152" t="s">
        <v>169</v>
      </c>
      <c r="AU298" s="152" t="s">
        <v>84</v>
      </c>
      <c r="AV298" s="12" t="s">
        <v>82</v>
      </c>
      <c r="AW298" s="12" t="s">
        <v>36</v>
      </c>
      <c r="AX298" s="12" t="s">
        <v>75</v>
      </c>
      <c r="AY298" s="152" t="s">
        <v>157</v>
      </c>
    </row>
    <row r="299" spans="2:65" s="13" customFormat="1" ht="11.25">
      <c r="B299" s="157"/>
      <c r="D299" s="145" t="s">
        <v>169</v>
      </c>
      <c r="E299" s="158" t="s">
        <v>19</v>
      </c>
      <c r="F299" s="159" t="s">
        <v>317</v>
      </c>
      <c r="H299" s="160">
        <v>604.85400000000004</v>
      </c>
      <c r="I299" s="161"/>
      <c r="L299" s="157"/>
      <c r="M299" s="162"/>
      <c r="T299" s="163"/>
      <c r="AT299" s="158" t="s">
        <v>169</v>
      </c>
      <c r="AU299" s="158" t="s">
        <v>84</v>
      </c>
      <c r="AV299" s="13" t="s">
        <v>84</v>
      </c>
      <c r="AW299" s="13" t="s">
        <v>36</v>
      </c>
      <c r="AX299" s="13" t="s">
        <v>75</v>
      </c>
      <c r="AY299" s="158" t="s">
        <v>157</v>
      </c>
    </row>
    <row r="300" spans="2:65" s="13" customFormat="1" ht="11.25">
      <c r="B300" s="157"/>
      <c r="D300" s="145" t="s">
        <v>169</v>
      </c>
      <c r="E300" s="158" t="s">
        <v>19</v>
      </c>
      <c r="F300" s="159" t="s">
        <v>318</v>
      </c>
      <c r="H300" s="160">
        <v>-110.43</v>
      </c>
      <c r="I300" s="161"/>
      <c r="L300" s="157"/>
      <c r="M300" s="162"/>
      <c r="T300" s="163"/>
      <c r="AT300" s="158" t="s">
        <v>169</v>
      </c>
      <c r="AU300" s="158" t="s">
        <v>84</v>
      </c>
      <c r="AV300" s="13" t="s">
        <v>84</v>
      </c>
      <c r="AW300" s="13" t="s">
        <v>36</v>
      </c>
      <c r="AX300" s="13" t="s">
        <v>75</v>
      </c>
      <c r="AY300" s="158" t="s">
        <v>157</v>
      </c>
    </row>
    <row r="301" spans="2:65" s="12" customFormat="1" ht="11.25">
      <c r="B301" s="151"/>
      <c r="D301" s="145" t="s">
        <v>169</v>
      </c>
      <c r="E301" s="152" t="s">
        <v>19</v>
      </c>
      <c r="F301" s="153" t="s">
        <v>319</v>
      </c>
      <c r="H301" s="152" t="s">
        <v>19</v>
      </c>
      <c r="I301" s="154"/>
      <c r="L301" s="151"/>
      <c r="M301" s="155"/>
      <c r="T301" s="156"/>
      <c r="AT301" s="152" t="s">
        <v>169</v>
      </c>
      <c r="AU301" s="152" t="s">
        <v>84</v>
      </c>
      <c r="AV301" s="12" t="s">
        <v>82</v>
      </c>
      <c r="AW301" s="12" t="s">
        <v>36</v>
      </c>
      <c r="AX301" s="12" t="s">
        <v>75</v>
      </c>
      <c r="AY301" s="152" t="s">
        <v>157</v>
      </c>
    </row>
    <row r="302" spans="2:65" s="13" customFormat="1" ht="11.25">
      <c r="B302" s="157"/>
      <c r="D302" s="145" t="s">
        <v>169</v>
      </c>
      <c r="E302" s="158" t="s">
        <v>19</v>
      </c>
      <c r="F302" s="159" t="s">
        <v>320</v>
      </c>
      <c r="H302" s="160">
        <v>-12.375</v>
      </c>
      <c r="I302" s="161"/>
      <c r="L302" s="157"/>
      <c r="M302" s="162"/>
      <c r="T302" s="163"/>
      <c r="AT302" s="158" t="s">
        <v>169</v>
      </c>
      <c r="AU302" s="158" t="s">
        <v>84</v>
      </c>
      <c r="AV302" s="13" t="s">
        <v>84</v>
      </c>
      <c r="AW302" s="13" t="s">
        <v>36</v>
      </c>
      <c r="AX302" s="13" t="s">
        <v>75</v>
      </c>
      <c r="AY302" s="158" t="s">
        <v>157</v>
      </c>
    </row>
    <row r="303" spans="2:65" s="15" customFormat="1" ht="11.25">
      <c r="B303" s="182"/>
      <c r="D303" s="145" t="s">
        <v>169</v>
      </c>
      <c r="E303" s="183" t="s">
        <v>19</v>
      </c>
      <c r="F303" s="184" t="s">
        <v>321</v>
      </c>
      <c r="H303" s="185">
        <v>482.04899999999998</v>
      </c>
      <c r="I303" s="186"/>
      <c r="L303" s="182"/>
      <c r="M303" s="187"/>
      <c r="T303" s="188"/>
      <c r="AT303" s="183" t="s">
        <v>169</v>
      </c>
      <c r="AU303" s="183" t="s">
        <v>84</v>
      </c>
      <c r="AV303" s="15" t="s">
        <v>104</v>
      </c>
      <c r="AW303" s="15" t="s">
        <v>36</v>
      </c>
      <c r="AX303" s="15" t="s">
        <v>75</v>
      </c>
      <c r="AY303" s="183" t="s">
        <v>157</v>
      </c>
    </row>
    <row r="304" spans="2:65" s="12" customFormat="1" ht="11.25">
      <c r="B304" s="151"/>
      <c r="D304" s="145" t="s">
        <v>169</v>
      </c>
      <c r="E304" s="152" t="s">
        <v>19</v>
      </c>
      <c r="F304" s="153" t="s">
        <v>322</v>
      </c>
      <c r="H304" s="152" t="s">
        <v>19</v>
      </c>
      <c r="I304" s="154"/>
      <c r="L304" s="151"/>
      <c r="M304" s="155"/>
      <c r="T304" s="156"/>
      <c r="AT304" s="152" t="s">
        <v>169</v>
      </c>
      <c r="AU304" s="152" t="s">
        <v>84</v>
      </c>
      <c r="AV304" s="12" t="s">
        <v>82</v>
      </c>
      <c r="AW304" s="12" t="s">
        <v>36</v>
      </c>
      <c r="AX304" s="12" t="s">
        <v>75</v>
      </c>
      <c r="AY304" s="152" t="s">
        <v>157</v>
      </c>
    </row>
    <row r="305" spans="2:51" s="13" customFormat="1" ht="11.25">
      <c r="B305" s="157"/>
      <c r="D305" s="145" t="s">
        <v>169</v>
      </c>
      <c r="E305" s="158" t="s">
        <v>19</v>
      </c>
      <c r="F305" s="159" t="s">
        <v>323</v>
      </c>
      <c r="H305" s="160">
        <v>132.001</v>
      </c>
      <c r="I305" s="161"/>
      <c r="L305" s="157"/>
      <c r="M305" s="162"/>
      <c r="T305" s="163"/>
      <c r="AT305" s="158" t="s">
        <v>169</v>
      </c>
      <c r="AU305" s="158" t="s">
        <v>84</v>
      </c>
      <c r="AV305" s="13" t="s">
        <v>84</v>
      </c>
      <c r="AW305" s="13" t="s">
        <v>36</v>
      </c>
      <c r="AX305" s="13" t="s">
        <v>75</v>
      </c>
      <c r="AY305" s="158" t="s">
        <v>157</v>
      </c>
    </row>
    <row r="306" spans="2:51" s="13" customFormat="1" ht="11.25">
      <c r="B306" s="157"/>
      <c r="D306" s="145" t="s">
        <v>169</v>
      </c>
      <c r="E306" s="158" t="s">
        <v>19</v>
      </c>
      <c r="F306" s="159" t="s">
        <v>324</v>
      </c>
      <c r="H306" s="160">
        <v>-21.744</v>
      </c>
      <c r="I306" s="161"/>
      <c r="L306" s="157"/>
      <c r="M306" s="162"/>
      <c r="T306" s="163"/>
      <c r="AT306" s="158" t="s">
        <v>169</v>
      </c>
      <c r="AU306" s="158" t="s">
        <v>84</v>
      </c>
      <c r="AV306" s="13" t="s">
        <v>84</v>
      </c>
      <c r="AW306" s="13" t="s">
        <v>36</v>
      </c>
      <c r="AX306" s="13" t="s">
        <v>75</v>
      </c>
      <c r="AY306" s="158" t="s">
        <v>157</v>
      </c>
    </row>
    <row r="307" spans="2:51" s="15" customFormat="1" ht="11.25">
      <c r="B307" s="182"/>
      <c r="D307" s="145" t="s">
        <v>169</v>
      </c>
      <c r="E307" s="183" t="s">
        <v>19</v>
      </c>
      <c r="F307" s="184" t="s">
        <v>321</v>
      </c>
      <c r="H307" s="185">
        <v>110.25700000000001</v>
      </c>
      <c r="I307" s="186"/>
      <c r="L307" s="182"/>
      <c r="M307" s="187"/>
      <c r="T307" s="188"/>
      <c r="AT307" s="183" t="s">
        <v>169</v>
      </c>
      <c r="AU307" s="183" t="s">
        <v>84</v>
      </c>
      <c r="AV307" s="15" t="s">
        <v>104</v>
      </c>
      <c r="AW307" s="15" t="s">
        <v>36</v>
      </c>
      <c r="AX307" s="15" t="s">
        <v>75</v>
      </c>
      <c r="AY307" s="183" t="s">
        <v>157</v>
      </c>
    </row>
    <row r="308" spans="2:51" s="12" customFormat="1" ht="11.25">
      <c r="B308" s="151"/>
      <c r="D308" s="145" t="s">
        <v>169</v>
      </c>
      <c r="E308" s="152" t="s">
        <v>19</v>
      </c>
      <c r="F308" s="153" t="s">
        <v>325</v>
      </c>
      <c r="H308" s="152" t="s">
        <v>19</v>
      </c>
      <c r="I308" s="154"/>
      <c r="L308" s="151"/>
      <c r="M308" s="155"/>
      <c r="T308" s="156"/>
      <c r="AT308" s="152" t="s">
        <v>169</v>
      </c>
      <c r="AU308" s="152" t="s">
        <v>84</v>
      </c>
      <c r="AV308" s="12" t="s">
        <v>82</v>
      </c>
      <c r="AW308" s="12" t="s">
        <v>36</v>
      </c>
      <c r="AX308" s="12" t="s">
        <v>75</v>
      </c>
      <c r="AY308" s="152" t="s">
        <v>157</v>
      </c>
    </row>
    <row r="309" spans="2:51" s="13" customFormat="1" ht="11.25">
      <c r="B309" s="157"/>
      <c r="D309" s="145" t="s">
        <v>169</v>
      </c>
      <c r="E309" s="158" t="s">
        <v>19</v>
      </c>
      <c r="F309" s="159" t="s">
        <v>326</v>
      </c>
      <c r="H309" s="160">
        <v>697.41</v>
      </c>
      <c r="I309" s="161"/>
      <c r="L309" s="157"/>
      <c r="M309" s="162"/>
      <c r="T309" s="163"/>
      <c r="AT309" s="158" t="s">
        <v>169</v>
      </c>
      <c r="AU309" s="158" t="s">
        <v>84</v>
      </c>
      <c r="AV309" s="13" t="s">
        <v>84</v>
      </c>
      <c r="AW309" s="13" t="s">
        <v>36</v>
      </c>
      <c r="AX309" s="13" t="s">
        <v>75</v>
      </c>
      <c r="AY309" s="158" t="s">
        <v>157</v>
      </c>
    </row>
    <row r="310" spans="2:51" s="13" customFormat="1" ht="11.25">
      <c r="B310" s="157"/>
      <c r="D310" s="145" t="s">
        <v>169</v>
      </c>
      <c r="E310" s="158" t="s">
        <v>19</v>
      </c>
      <c r="F310" s="159" t="s">
        <v>327</v>
      </c>
      <c r="H310" s="160">
        <v>-133.768</v>
      </c>
      <c r="I310" s="161"/>
      <c r="L310" s="157"/>
      <c r="M310" s="162"/>
      <c r="T310" s="163"/>
      <c r="AT310" s="158" t="s">
        <v>169</v>
      </c>
      <c r="AU310" s="158" t="s">
        <v>84</v>
      </c>
      <c r="AV310" s="13" t="s">
        <v>84</v>
      </c>
      <c r="AW310" s="13" t="s">
        <v>36</v>
      </c>
      <c r="AX310" s="13" t="s">
        <v>75</v>
      </c>
      <c r="AY310" s="158" t="s">
        <v>157</v>
      </c>
    </row>
    <row r="311" spans="2:51" s="15" customFormat="1" ht="11.25">
      <c r="B311" s="182"/>
      <c r="D311" s="145" t="s">
        <v>169</v>
      </c>
      <c r="E311" s="183" t="s">
        <v>19</v>
      </c>
      <c r="F311" s="184" t="s">
        <v>321</v>
      </c>
      <c r="H311" s="185">
        <v>563.64200000000005</v>
      </c>
      <c r="I311" s="186"/>
      <c r="L311" s="182"/>
      <c r="M311" s="187"/>
      <c r="T311" s="188"/>
      <c r="AT311" s="183" t="s">
        <v>169</v>
      </c>
      <c r="AU311" s="183" t="s">
        <v>84</v>
      </c>
      <c r="AV311" s="15" t="s">
        <v>104</v>
      </c>
      <c r="AW311" s="15" t="s">
        <v>36</v>
      </c>
      <c r="AX311" s="15" t="s">
        <v>75</v>
      </c>
      <c r="AY311" s="183" t="s">
        <v>157</v>
      </c>
    </row>
    <row r="312" spans="2:51" s="12" customFormat="1" ht="11.25">
      <c r="B312" s="151"/>
      <c r="D312" s="145" t="s">
        <v>169</v>
      </c>
      <c r="E312" s="152" t="s">
        <v>19</v>
      </c>
      <c r="F312" s="153" t="s">
        <v>328</v>
      </c>
      <c r="H312" s="152" t="s">
        <v>19</v>
      </c>
      <c r="I312" s="154"/>
      <c r="L312" s="151"/>
      <c r="M312" s="155"/>
      <c r="T312" s="156"/>
      <c r="AT312" s="152" t="s">
        <v>169</v>
      </c>
      <c r="AU312" s="152" t="s">
        <v>84</v>
      </c>
      <c r="AV312" s="12" t="s">
        <v>82</v>
      </c>
      <c r="AW312" s="12" t="s">
        <v>36</v>
      </c>
      <c r="AX312" s="12" t="s">
        <v>75</v>
      </c>
      <c r="AY312" s="152" t="s">
        <v>157</v>
      </c>
    </row>
    <row r="313" spans="2:51" s="13" customFormat="1" ht="11.25">
      <c r="B313" s="157"/>
      <c r="D313" s="145" t="s">
        <v>169</v>
      </c>
      <c r="E313" s="158" t="s">
        <v>19</v>
      </c>
      <c r="F313" s="159" t="s">
        <v>329</v>
      </c>
      <c r="H313" s="160">
        <v>167.738</v>
      </c>
      <c r="I313" s="161"/>
      <c r="L313" s="157"/>
      <c r="M313" s="162"/>
      <c r="T313" s="163"/>
      <c r="AT313" s="158" t="s">
        <v>169</v>
      </c>
      <c r="AU313" s="158" t="s">
        <v>84</v>
      </c>
      <c r="AV313" s="13" t="s">
        <v>84</v>
      </c>
      <c r="AW313" s="13" t="s">
        <v>36</v>
      </c>
      <c r="AX313" s="13" t="s">
        <v>75</v>
      </c>
      <c r="AY313" s="158" t="s">
        <v>157</v>
      </c>
    </row>
    <row r="314" spans="2:51" s="13" customFormat="1" ht="11.25">
      <c r="B314" s="157"/>
      <c r="D314" s="145" t="s">
        <v>169</v>
      </c>
      <c r="E314" s="158" t="s">
        <v>19</v>
      </c>
      <c r="F314" s="159" t="s">
        <v>330</v>
      </c>
      <c r="H314" s="160">
        <v>-26.984999999999999</v>
      </c>
      <c r="I314" s="161"/>
      <c r="L314" s="157"/>
      <c r="M314" s="162"/>
      <c r="T314" s="163"/>
      <c r="AT314" s="158" t="s">
        <v>169</v>
      </c>
      <c r="AU314" s="158" t="s">
        <v>84</v>
      </c>
      <c r="AV314" s="13" t="s">
        <v>84</v>
      </c>
      <c r="AW314" s="13" t="s">
        <v>36</v>
      </c>
      <c r="AX314" s="13" t="s">
        <v>75</v>
      </c>
      <c r="AY314" s="158" t="s">
        <v>157</v>
      </c>
    </row>
    <row r="315" spans="2:51" s="15" customFormat="1" ht="11.25">
      <c r="B315" s="182"/>
      <c r="D315" s="145" t="s">
        <v>169</v>
      </c>
      <c r="E315" s="183" t="s">
        <v>19</v>
      </c>
      <c r="F315" s="184" t="s">
        <v>321</v>
      </c>
      <c r="H315" s="185">
        <v>140.75299999999999</v>
      </c>
      <c r="I315" s="186"/>
      <c r="L315" s="182"/>
      <c r="M315" s="187"/>
      <c r="T315" s="188"/>
      <c r="AT315" s="183" t="s">
        <v>169</v>
      </c>
      <c r="AU315" s="183" t="s">
        <v>84</v>
      </c>
      <c r="AV315" s="15" t="s">
        <v>104</v>
      </c>
      <c r="AW315" s="15" t="s">
        <v>36</v>
      </c>
      <c r="AX315" s="15" t="s">
        <v>75</v>
      </c>
      <c r="AY315" s="183" t="s">
        <v>157</v>
      </c>
    </row>
    <row r="316" spans="2:51" s="12" customFormat="1" ht="11.25">
      <c r="B316" s="151"/>
      <c r="D316" s="145" t="s">
        <v>169</v>
      </c>
      <c r="E316" s="152" t="s">
        <v>19</v>
      </c>
      <c r="F316" s="153" t="s">
        <v>331</v>
      </c>
      <c r="H316" s="152" t="s">
        <v>19</v>
      </c>
      <c r="I316" s="154"/>
      <c r="L316" s="151"/>
      <c r="M316" s="155"/>
      <c r="T316" s="156"/>
      <c r="AT316" s="152" t="s">
        <v>169</v>
      </c>
      <c r="AU316" s="152" t="s">
        <v>84</v>
      </c>
      <c r="AV316" s="12" t="s">
        <v>82</v>
      </c>
      <c r="AW316" s="12" t="s">
        <v>36</v>
      </c>
      <c r="AX316" s="12" t="s">
        <v>75</v>
      </c>
      <c r="AY316" s="152" t="s">
        <v>157</v>
      </c>
    </row>
    <row r="317" spans="2:51" s="13" customFormat="1" ht="11.25">
      <c r="B317" s="157"/>
      <c r="D317" s="145" t="s">
        <v>169</v>
      </c>
      <c r="E317" s="158" t="s">
        <v>19</v>
      </c>
      <c r="F317" s="159" t="s">
        <v>332</v>
      </c>
      <c r="H317" s="160">
        <v>89.816000000000003</v>
      </c>
      <c r="I317" s="161"/>
      <c r="L317" s="157"/>
      <c r="M317" s="162"/>
      <c r="T317" s="163"/>
      <c r="AT317" s="158" t="s">
        <v>169</v>
      </c>
      <c r="AU317" s="158" t="s">
        <v>84</v>
      </c>
      <c r="AV317" s="13" t="s">
        <v>84</v>
      </c>
      <c r="AW317" s="13" t="s">
        <v>36</v>
      </c>
      <c r="AX317" s="13" t="s">
        <v>75</v>
      </c>
      <c r="AY317" s="158" t="s">
        <v>157</v>
      </c>
    </row>
    <row r="318" spans="2:51" s="15" customFormat="1" ht="11.25">
      <c r="B318" s="182"/>
      <c r="D318" s="145" t="s">
        <v>169</v>
      </c>
      <c r="E318" s="183" t="s">
        <v>19</v>
      </c>
      <c r="F318" s="184" t="s">
        <v>321</v>
      </c>
      <c r="H318" s="185">
        <v>89.816000000000003</v>
      </c>
      <c r="I318" s="186"/>
      <c r="L318" s="182"/>
      <c r="M318" s="187"/>
      <c r="T318" s="188"/>
      <c r="AT318" s="183" t="s">
        <v>169</v>
      </c>
      <c r="AU318" s="183" t="s">
        <v>84</v>
      </c>
      <c r="AV318" s="15" t="s">
        <v>104</v>
      </c>
      <c r="AW318" s="15" t="s">
        <v>36</v>
      </c>
      <c r="AX318" s="15" t="s">
        <v>75</v>
      </c>
      <c r="AY318" s="183" t="s">
        <v>157</v>
      </c>
    </row>
    <row r="319" spans="2:51" s="12" customFormat="1" ht="11.25">
      <c r="B319" s="151"/>
      <c r="D319" s="145" t="s">
        <v>169</v>
      </c>
      <c r="E319" s="152" t="s">
        <v>19</v>
      </c>
      <c r="F319" s="153" t="s">
        <v>333</v>
      </c>
      <c r="H319" s="152" t="s">
        <v>19</v>
      </c>
      <c r="I319" s="154"/>
      <c r="L319" s="151"/>
      <c r="M319" s="155"/>
      <c r="T319" s="156"/>
      <c r="AT319" s="152" t="s">
        <v>169</v>
      </c>
      <c r="AU319" s="152" t="s">
        <v>84</v>
      </c>
      <c r="AV319" s="12" t="s">
        <v>82</v>
      </c>
      <c r="AW319" s="12" t="s">
        <v>36</v>
      </c>
      <c r="AX319" s="12" t="s">
        <v>75</v>
      </c>
      <c r="AY319" s="152" t="s">
        <v>157</v>
      </c>
    </row>
    <row r="320" spans="2:51" s="12" customFormat="1" ht="11.25">
      <c r="B320" s="151"/>
      <c r="D320" s="145" t="s">
        <v>169</v>
      </c>
      <c r="E320" s="152" t="s">
        <v>19</v>
      </c>
      <c r="F320" s="153" t="s">
        <v>334</v>
      </c>
      <c r="H320" s="152" t="s">
        <v>19</v>
      </c>
      <c r="I320" s="154"/>
      <c r="L320" s="151"/>
      <c r="M320" s="155"/>
      <c r="T320" s="156"/>
      <c r="AT320" s="152" t="s">
        <v>169</v>
      </c>
      <c r="AU320" s="152" t="s">
        <v>84</v>
      </c>
      <c r="AV320" s="12" t="s">
        <v>82</v>
      </c>
      <c r="AW320" s="12" t="s">
        <v>36</v>
      </c>
      <c r="AX320" s="12" t="s">
        <v>75</v>
      </c>
      <c r="AY320" s="152" t="s">
        <v>157</v>
      </c>
    </row>
    <row r="321" spans="2:65" s="13" customFormat="1" ht="11.25">
      <c r="B321" s="157"/>
      <c r="D321" s="145" t="s">
        <v>169</v>
      </c>
      <c r="E321" s="158" t="s">
        <v>19</v>
      </c>
      <c r="F321" s="159" t="s">
        <v>335</v>
      </c>
      <c r="H321" s="160">
        <v>67.599999999999994</v>
      </c>
      <c r="I321" s="161"/>
      <c r="L321" s="157"/>
      <c r="M321" s="162"/>
      <c r="T321" s="163"/>
      <c r="AT321" s="158" t="s">
        <v>169</v>
      </c>
      <c r="AU321" s="158" t="s">
        <v>84</v>
      </c>
      <c r="AV321" s="13" t="s">
        <v>84</v>
      </c>
      <c r="AW321" s="13" t="s">
        <v>36</v>
      </c>
      <c r="AX321" s="13" t="s">
        <v>75</v>
      </c>
      <c r="AY321" s="158" t="s">
        <v>157</v>
      </c>
    </row>
    <row r="322" spans="2:65" s="15" customFormat="1" ht="11.25">
      <c r="B322" s="182"/>
      <c r="D322" s="145" t="s">
        <v>169</v>
      </c>
      <c r="E322" s="183" t="s">
        <v>19</v>
      </c>
      <c r="F322" s="184" t="s">
        <v>321</v>
      </c>
      <c r="H322" s="185">
        <v>67.599999999999994</v>
      </c>
      <c r="I322" s="186"/>
      <c r="L322" s="182"/>
      <c r="M322" s="187"/>
      <c r="T322" s="188"/>
      <c r="AT322" s="183" t="s">
        <v>169</v>
      </c>
      <c r="AU322" s="183" t="s">
        <v>84</v>
      </c>
      <c r="AV322" s="15" t="s">
        <v>104</v>
      </c>
      <c r="AW322" s="15" t="s">
        <v>36</v>
      </c>
      <c r="AX322" s="15" t="s">
        <v>75</v>
      </c>
      <c r="AY322" s="183" t="s">
        <v>157</v>
      </c>
    </row>
    <row r="323" spans="2:65" s="12" customFormat="1" ht="11.25">
      <c r="B323" s="151"/>
      <c r="D323" s="145" t="s">
        <v>169</v>
      </c>
      <c r="E323" s="152" t="s">
        <v>19</v>
      </c>
      <c r="F323" s="153" t="s">
        <v>336</v>
      </c>
      <c r="H323" s="152" t="s">
        <v>19</v>
      </c>
      <c r="I323" s="154"/>
      <c r="L323" s="151"/>
      <c r="M323" s="155"/>
      <c r="T323" s="156"/>
      <c r="AT323" s="152" t="s">
        <v>169</v>
      </c>
      <c r="AU323" s="152" t="s">
        <v>84</v>
      </c>
      <c r="AV323" s="12" t="s">
        <v>82</v>
      </c>
      <c r="AW323" s="12" t="s">
        <v>36</v>
      </c>
      <c r="AX323" s="12" t="s">
        <v>75</v>
      </c>
      <c r="AY323" s="152" t="s">
        <v>157</v>
      </c>
    </row>
    <row r="324" spans="2:65" s="13" customFormat="1" ht="11.25">
      <c r="B324" s="157"/>
      <c r="D324" s="145" t="s">
        <v>169</v>
      </c>
      <c r="E324" s="158" t="s">
        <v>19</v>
      </c>
      <c r="F324" s="159" t="s">
        <v>337</v>
      </c>
      <c r="H324" s="160">
        <v>3.36</v>
      </c>
      <c r="I324" s="161"/>
      <c r="L324" s="157"/>
      <c r="M324" s="162"/>
      <c r="T324" s="163"/>
      <c r="AT324" s="158" t="s">
        <v>169</v>
      </c>
      <c r="AU324" s="158" t="s">
        <v>84</v>
      </c>
      <c r="AV324" s="13" t="s">
        <v>84</v>
      </c>
      <c r="AW324" s="13" t="s">
        <v>36</v>
      </c>
      <c r="AX324" s="13" t="s">
        <v>75</v>
      </c>
      <c r="AY324" s="158" t="s">
        <v>157</v>
      </c>
    </row>
    <row r="325" spans="2:65" s="15" customFormat="1" ht="11.25">
      <c r="B325" s="182"/>
      <c r="D325" s="145" t="s">
        <v>169</v>
      </c>
      <c r="E325" s="183" t="s">
        <v>19</v>
      </c>
      <c r="F325" s="184" t="s">
        <v>321</v>
      </c>
      <c r="H325" s="185">
        <v>3.36</v>
      </c>
      <c r="I325" s="186"/>
      <c r="L325" s="182"/>
      <c r="M325" s="187"/>
      <c r="T325" s="188"/>
      <c r="AT325" s="183" t="s">
        <v>169</v>
      </c>
      <c r="AU325" s="183" t="s">
        <v>84</v>
      </c>
      <c r="AV325" s="15" t="s">
        <v>104</v>
      </c>
      <c r="AW325" s="15" t="s">
        <v>36</v>
      </c>
      <c r="AX325" s="15" t="s">
        <v>75</v>
      </c>
      <c r="AY325" s="183" t="s">
        <v>157</v>
      </c>
    </row>
    <row r="326" spans="2:65" s="12" customFormat="1" ht="11.25">
      <c r="B326" s="151"/>
      <c r="D326" s="145" t="s">
        <v>169</v>
      </c>
      <c r="E326" s="152" t="s">
        <v>19</v>
      </c>
      <c r="F326" s="153" t="s">
        <v>338</v>
      </c>
      <c r="H326" s="152" t="s">
        <v>19</v>
      </c>
      <c r="I326" s="154"/>
      <c r="L326" s="151"/>
      <c r="M326" s="155"/>
      <c r="T326" s="156"/>
      <c r="AT326" s="152" t="s">
        <v>169</v>
      </c>
      <c r="AU326" s="152" t="s">
        <v>84</v>
      </c>
      <c r="AV326" s="12" t="s">
        <v>82</v>
      </c>
      <c r="AW326" s="12" t="s">
        <v>36</v>
      </c>
      <c r="AX326" s="12" t="s">
        <v>75</v>
      </c>
      <c r="AY326" s="152" t="s">
        <v>157</v>
      </c>
    </row>
    <row r="327" spans="2:65" s="13" customFormat="1" ht="11.25">
      <c r="B327" s="157"/>
      <c r="D327" s="145" t="s">
        <v>169</v>
      </c>
      <c r="E327" s="158" t="s">
        <v>19</v>
      </c>
      <c r="F327" s="159" t="s">
        <v>339</v>
      </c>
      <c r="H327" s="160">
        <v>18.855</v>
      </c>
      <c r="I327" s="161"/>
      <c r="L327" s="157"/>
      <c r="M327" s="162"/>
      <c r="T327" s="163"/>
      <c r="AT327" s="158" t="s">
        <v>169</v>
      </c>
      <c r="AU327" s="158" t="s">
        <v>84</v>
      </c>
      <c r="AV327" s="13" t="s">
        <v>84</v>
      </c>
      <c r="AW327" s="13" t="s">
        <v>36</v>
      </c>
      <c r="AX327" s="13" t="s">
        <v>75</v>
      </c>
      <c r="AY327" s="158" t="s">
        <v>157</v>
      </c>
    </row>
    <row r="328" spans="2:65" s="13" customFormat="1" ht="11.25">
      <c r="B328" s="157"/>
      <c r="D328" s="145" t="s">
        <v>169</v>
      </c>
      <c r="E328" s="158" t="s">
        <v>19</v>
      </c>
      <c r="F328" s="159" t="s">
        <v>340</v>
      </c>
      <c r="H328" s="160">
        <v>-5.67</v>
      </c>
      <c r="I328" s="161"/>
      <c r="L328" s="157"/>
      <c r="M328" s="162"/>
      <c r="T328" s="163"/>
      <c r="AT328" s="158" t="s">
        <v>169</v>
      </c>
      <c r="AU328" s="158" t="s">
        <v>84</v>
      </c>
      <c r="AV328" s="13" t="s">
        <v>84</v>
      </c>
      <c r="AW328" s="13" t="s">
        <v>36</v>
      </c>
      <c r="AX328" s="13" t="s">
        <v>75</v>
      </c>
      <c r="AY328" s="158" t="s">
        <v>157</v>
      </c>
    </row>
    <row r="329" spans="2:65" s="15" customFormat="1" ht="11.25">
      <c r="B329" s="182"/>
      <c r="D329" s="145" t="s">
        <v>169</v>
      </c>
      <c r="E329" s="183" t="s">
        <v>19</v>
      </c>
      <c r="F329" s="184" t="s">
        <v>321</v>
      </c>
      <c r="H329" s="185">
        <v>13.185</v>
      </c>
      <c r="I329" s="186"/>
      <c r="L329" s="182"/>
      <c r="M329" s="187"/>
      <c r="T329" s="188"/>
      <c r="AT329" s="183" t="s">
        <v>169</v>
      </c>
      <c r="AU329" s="183" t="s">
        <v>84</v>
      </c>
      <c r="AV329" s="15" t="s">
        <v>104</v>
      </c>
      <c r="AW329" s="15" t="s">
        <v>36</v>
      </c>
      <c r="AX329" s="15" t="s">
        <v>75</v>
      </c>
      <c r="AY329" s="183" t="s">
        <v>157</v>
      </c>
    </row>
    <row r="330" spans="2:65" s="12" customFormat="1" ht="11.25">
      <c r="B330" s="151"/>
      <c r="D330" s="145" t="s">
        <v>169</v>
      </c>
      <c r="E330" s="152" t="s">
        <v>19</v>
      </c>
      <c r="F330" s="153" t="s">
        <v>341</v>
      </c>
      <c r="H330" s="152" t="s">
        <v>19</v>
      </c>
      <c r="I330" s="154"/>
      <c r="L330" s="151"/>
      <c r="M330" s="155"/>
      <c r="T330" s="156"/>
      <c r="AT330" s="152" t="s">
        <v>169</v>
      </c>
      <c r="AU330" s="152" t="s">
        <v>84</v>
      </c>
      <c r="AV330" s="12" t="s">
        <v>82</v>
      </c>
      <c r="AW330" s="12" t="s">
        <v>36</v>
      </c>
      <c r="AX330" s="12" t="s">
        <v>75</v>
      </c>
      <c r="AY330" s="152" t="s">
        <v>157</v>
      </c>
    </row>
    <row r="331" spans="2:65" s="13" customFormat="1" ht="11.25">
      <c r="B331" s="157"/>
      <c r="D331" s="145" t="s">
        <v>169</v>
      </c>
      <c r="E331" s="158" t="s">
        <v>19</v>
      </c>
      <c r="F331" s="159" t="s">
        <v>342</v>
      </c>
      <c r="H331" s="160">
        <v>12.32</v>
      </c>
      <c r="I331" s="161"/>
      <c r="L331" s="157"/>
      <c r="M331" s="162"/>
      <c r="T331" s="163"/>
      <c r="AT331" s="158" t="s">
        <v>169</v>
      </c>
      <c r="AU331" s="158" t="s">
        <v>84</v>
      </c>
      <c r="AV331" s="13" t="s">
        <v>84</v>
      </c>
      <c r="AW331" s="13" t="s">
        <v>36</v>
      </c>
      <c r="AX331" s="13" t="s">
        <v>75</v>
      </c>
      <c r="AY331" s="158" t="s">
        <v>157</v>
      </c>
    </row>
    <row r="332" spans="2:65" s="15" customFormat="1" ht="11.25">
      <c r="B332" s="182"/>
      <c r="D332" s="145" t="s">
        <v>169</v>
      </c>
      <c r="E332" s="183" t="s">
        <v>19</v>
      </c>
      <c r="F332" s="184" t="s">
        <v>321</v>
      </c>
      <c r="H332" s="185">
        <v>12.32</v>
      </c>
      <c r="I332" s="186"/>
      <c r="L332" s="182"/>
      <c r="M332" s="187"/>
      <c r="T332" s="188"/>
      <c r="AT332" s="183" t="s">
        <v>169</v>
      </c>
      <c r="AU332" s="183" t="s">
        <v>84</v>
      </c>
      <c r="AV332" s="15" t="s">
        <v>104</v>
      </c>
      <c r="AW332" s="15" t="s">
        <v>36</v>
      </c>
      <c r="AX332" s="15" t="s">
        <v>75</v>
      </c>
      <c r="AY332" s="183" t="s">
        <v>157</v>
      </c>
    </row>
    <row r="333" spans="2:65" s="14" customFormat="1" ht="11.25">
      <c r="B333" s="164"/>
      <c r="D333" s="145" t="s">
        <v>169</v>
      </c>
      <c r="E333" s="165" t="s">
        <v>19</v>
      </c>
      <c r="F333" s="166" t="s">
        <v>173</v>
      </c>
      <c r="H333" s="167">
        <v>1482.982</v>
      </c>
      <c r="I333" s="168"/>
      <c r="L333" s="164"/>
      <c r="M333" s="169"/>
      <c r="T333" s="170"/>
      <c r="AT333" s="165" t="s">
        <v>169</v>
      </c>
      <c r="AU333" s="165" t="s">
        <v>84</v>
      </c>
      <c r="AV333" s="14" t="s">
        <v>164</v>
      </c>
      <c r="AW333" s="14" t="s">
        <v>36</v>
      </c>
      <c r="AX333" s="14" t="s">
        <v>82</v>
      </c>
      <c r="AY333" s="165" t="s">
        <v>157</v>
      </c>
    </row>
    <row r="334" spans="2:65" s="1" customFormat="1" ht="21.75" customHeight="1">
      <c r="B334" s="33"/>
      <c r="C334" s="132" t="s">
        <v>343</v>
      </c>
      <c r="D334" s="132" t="s">
        <v>159</v>
      </c>
      <c r="E334" s="133" t="s">
        <v>344</v>
      </c>
      <c r="F334" s="134" t="s">
        <v>345</v>
      </c>
      <c r="G334" s="135" t="s">
        <v>210</v>
      </c>
      <c r="H334" s="136">
        <v>1426.847</v>
      </c>
      <c r="I334" s="137">
        <v>280</v>
      </c>
      <c r="J334" s="138">
        <f>ROUND(I334*H334,2)</f>
        <v>399517.16</v>
      </c>
      <c r="K334" s="134" t="s">
        <v>163</v>
      </c>
      <c r="L334" s="33"/>
      <c r="M334" s="139" t="s">
        <v>19</v>
      </c>
      <c r="N334" s="140" t="s">
        <v>46</v>
      </c>
      <c r="P334" s="141">
        <f>O334*H334</f>
        <v>0</v>
      </c>
      <c r="Q334" s="141">
        <v>2.0480000000000002E-2</v>
      </c>
      <c r="R334" s="141">
        <f>Q334*H334</f>
        <v>29.22182656</v>
      </c>
      <c r="S334" s="141">
        <v>0</v>
      </c>
      <c r="T334" s="142">
        <f>S334*H334</f>
        <v>0</v>
      </c>
      <c r="AR334" s="143" t="s">
        <v>164</v>
      </c>
      <c r="AT334" s="143" t="s">
        <v>159</v>
      </c>
      <c r="AU334" s="143" t="s">
        <v>84</v>
      </c>
      <c r="AY334" s="18" t="s">
        <v>157</v>
      </c>
      <c r="BE334" s="144">
        <f>IF(N334="základní",J334,0)</f>
        <v>399517.16</v>
      </c>
      <c r="BF334" s="144">
        <f>IF(N334="snížená",J334,0)</f>
        <v>0</v>
      </c>
      <c r="BG334" s="144">
        <f>IF(N334="zákl. přenesená",J334,0)</f>
        <v>0</v>
      </c>
      <c r="BH334" s="144">
        <f>IF(N334="sníž. přenesená",J334,0)</f>
        <v>0</v>
      </c>
      <c r="BI334" s="144">
        <f>IF(N334="nulová",J334,0)</f>
        <v>0</v>
      </c>
      <c r="BJ334" s="18" t="s">
        <v>82</v>
      </c>
      <c r="BK334" s="144">
        <f>ROUND(I334*H334,2)</f>
        <v>399517.16</v>
      </c>
      <c r="BL334" s="18" t="s">
        <v>164</v>
      </c>
      <c r="BM334" s="143" t="s">
        <v>346</v>
      </c>
    </row>
    <row r="335" spans="2:65" s="1" customFormat="1" ht="11.25">
      <c r="B335" s="33"/>
      <c r="D335" s="145" t="s">
        <v>166</v>
      </c>
      <c r="F335" s="146" t="s">
        <v>345</v>
      </c>
      <c r="I335" s="147"/>
      <c r="L335" s="33"/>
      <c r="M335" s="148"/>
      <c r="T335" s="54"/>
      <c r="AT335" s="18" t="s">
        <v>166</v>
      </c>
      <c r="AU335" s="18" t="s">
        <v>84</v>
      </c>
    </row>
    <row r="336" spans="2:65" s="1" customFormat="1" ht="11.25">
      <c r="B336" s="33"/>
      <c r="D336" s="149" t="s">
        <v>167</v>
      </c>
      <c r="F336" s="150" t="s">
        <v>347</v>
      </c>
      <c r="I336" s="147"/>
      <c r="L336" s="33"/>
      <c r="M336" s="148"/>
      <c r="T336" s="54"/>
      <c r="AT336" s="18" t="s">
        <v>167</v>
      </c>
      <c r="AU336" s="18" t="s">
        <v>84</v>
      </c>
    </row>
    <row r="337" spans="2:51" s="12" customFormat="1" ht="11.25">
      <c r="B337" s="151"/>
      <c r="D337" s="145" t="s">
        <v>169</v>
      </c>
      <c r="E337" s="152" t="s">
        <v>19</v>
      </c>
      <c r="F337" s="153" t="s">
        <v>289</v>
      </c>
      <c r="H337" s="152" t="s">
        <v>19</v>
      </c>
      <c r="I337" s="154"/>
      <c r="L337" s="151"/>
      <c r="M337" s="155"/>
      <c r="T337" s="156"/>
      <c r="AT337" s="152" t="s">
        <v>169</v>
      </c>
      <c r="AU337" s="152" t="s">
        <v>84</v>
      </c>
      <c r="AV337" s="12" t="s">
        <v>82</v>
      </c>
      <c r="AW337" s="12" t="s">
        <v>36</v>
      </c>
      <c r="AX337" s="12" t="s">
        <v>75</v>
      </c>
      <c r="AY337" s="152" t="s">
        <v>157</v>
      </c>
    </row>
    <row r="338" spans="2:51" s="12" customFormat="1" ht="11.25">
      <c r="B338" s="151"/>
      <c r="D338" s="145" t="s">
        <v>169</v>
      </c>
      <c r="E338" s="152" t="s">
        <v>19</v>
      </c>
      <c r="F338" s="153" t="s">
        <v>315</v>
      </c>
      <c r="H338" s="152" t="s">
        <v>19</v>
      </c>
      <c r="I338" s="154"/>
      <c r="L338" s="151"/>
      <c r="M338" s="155"/>
      <c r="T338" s="156"/>
      <c r="AT338" s="152" t="s">
        <v>169</v>
      </c>
      <c r="AU338" s="152" t="s">
        <v>84</v>
      </c>
      <c r="AV338" s="12" t="s">
        <v>82</v>
      </c>
      <c r="AW338" s="12" t="s">
        <v>36</v>
      </c>
      <c r="AX338" s="12" t="s">
        <v>75</v>
      </c>
      <c r="AY338" s="152" t="s">
        <v>157</v>
      </c>
    </row>
    <row r="339" spans="2:51" s="12" customFormat="1" ht="11.25">
      <c r="B339" s="151"/>
      <c r="D339" s="145" t="s">
        <v>169</v>
      </c>
      <c r="E339" s="152" t="s">
        <v>19</v>
      </c>
      <c r="F339" s="153" t="s">
        <v>316</v>
      </c>
      <c r="H339" s="152" t="s">
        <v>19</v>
      </c>
      <c r="I339" s="154"/>
      <c r="L339" s="151"/>
      <c r="M339" s="155"/>
      <c r="T339" s="156"/>
      <c r="AT339" s="152" t="s">
        <v>169</v>
      </c>
      <c r="AU339" s="152" t="s">
        <v>84</v>
      </c>
      <c r="AV339" s="12" t="s">
        <v>82</v>
      </c>
      <c r="AW339" s="12" t="s">
        <v>36</v>
      </c>
      <c r="AX339" s="12" t="s">
        <v>75</v>
      </c>
      <c r="AY339" s="152" t="s">
        <v>157</v>
      </c>
    </row>
    <row r="340" spans="2:51" s="13" customFormat="1" ht="11.25">
      <c r="B340" s="157"/>
      <c r="D340" s="145" t="s">
        <v>169</v>
      </c>
      <c r="E340" s="158" t="s">
        <v>19</v>
      </c>
      <c r="F340" s="159" t="s">
        <v>317</v>
      </c>
      <c r="H340" s="160">
        <v>604.85400000000004</v>
      </c>
      <c r="I340" s="161"/>
      <c r="L340" s="157"/>
      <c r="M340" s="162"/>
      <c r="T340" s="163"/>
      <c r="AT340" s="158" t="s">
        <v>169</v>
      </c>
      <c r="AU340" s="158" t="s">
        <v>84</v>
      </c>
      <c r="AV340" s="13" t="s">
        <v>84</v>
      </c>
      <c r="AW340" s="13" t="s">
        <v>36</v>
      </c>
      <c r="AX340" s="13" t="s">
        <v>75</v>
      </c>
      <c r="AY340" s="158" t="s">
        <v>157</v>
      </c>
    </row>
    <row r="341" spans="2:51" s="13" customFormat="1" ht="11.25">
      <c r="B341" s="157"/>
      <c r="D341" s="145" t="s">
        <v>169</v>
      </c>
      <c r="E341" s="158" t="s">
        <v>19</v>
      </c>
      <c r="F341" s="159" t="s">
        <v>318</v>
      </c>
      <c r="H341" s="160">
        <v>-110.43</v>
      </c>
      <c r="I341" s="161"/>
      <c r="L341" s="157"/>
      <c r="M341" s="162"/>
      <c r="T341" s="163"/>
      <c r="AT341" s="158" t="s">
        <v>169</v>
      </c>
      <c r="AU341" s="158" t="s">
        <v>84</v>
      </c>
      <c r="AV341" s="13" t="s">
        <v>84</v>
      </c>
      <c r="AW341" s="13" t="s">
        <v>36</v>
      </c>
      <c r="AX341" s="13" t="s">
        <v>75</v>
      </c>
      <c r="AY341" s="158" t="s">
        <v>157</v>
      </c>
    </row>
    <row r="342" spans="2:51" s="12" customFormat="1" ht="11.25">
      <c r="B342" s="151"/>
      <c r="D342" s="145" t="s">
        <v>169</v>
      </c>
      <c r="E342" s="152" t="s">
        <v>19</v>
      </c>
      <c r="F342" s="153" t="s">
        <v>319</v>
      </c>
      <c r="H342" s="152" t="s">
        <v>19</v>
      </c>
      <c r="I342" s="154"/>
      <c r="L342" s="151"/>
      <c r="M342" s="155"/>
      <c r="T342" s="156"/>
      <c r="AT342" s="152" t="s">
        <v>169</v>
      </c>
      <c r="AU342" s="152" t="s">
        <v>84</v>
      </c>
      <c r="AV342" s="12" t="s">
        <v>82</v>
      </c>
      <c r="AW342" s="12" t="s">
        <v>36</v>
      </c>
      <c r="AX342" s="12" t="s">
        <v>75</v>
      </c>
      <c r="AY342" s="152" t="s">
        <v>157</v>
      </c>
    </row>
    <row r="343" spans="2:51" s="13" customFormat="1" ht="11.25">
      <c r="B343" s="157"/>
      <c r="D343" s="145" t="s">
        <v>169</v>
      </c>
      <c r="E343" s="158" t="s">
        <v>19</v>
      </c>
      <c r="F343" s="159" t="s">
        <v>320</v>
      </c>
      <c r="H343" s="160">
        <v>-12.375</v>
      </c>
      <c r="I343" s="161"/>
      <c r="L343" s="157"/>
      <c r="M343" s="162"/>
      <c r="T343" s="163"/>
      <c r="AT343" s="158" t="s">
        <v>169</v>
      </c>
      <c r="AU343" s="158" t="s">
        <v>84</v>
      </c>
      <c r="AV343" s="13" t="s">
        <v>84</v>
      </c>
      <c r="AW343" s="13" t="s">
        <v>36</v>
      </c>
      <c r="AX343" s="13" t="s">
        <v>75</v>
      </c>
      <c r="AY343" s="158" t="s">
        <v>157</v>
      </c>
    </row>
    <row r="344" spans="2:51" s="15" customFormat="1" ht="11.25">
      <c r="B344" s="182"/>
      <c r="D344" s="145" t="s">
        <v>169</v>
      </c>
      <c r="E344" s="183" t="s">
        <v>19</v>
      </c>
      <c r="F344" s="184" t="s">
        <v>321</v>
      </c>
      <c r="H344" s="185">
        <v>482.04899999999998</v>
      </c>
      <c r="I344" s="186"/>
      <c r="L344" s="182"/>
      <c r="M344" s="187"/>
      <c r="T344" s="188"/>
      <c r="AT344" s="183" t="s">
        <v>169</v>
      </c>
      <c r="AU344" s="183" t="s">
        <v>84</v>
      </c>
      <c r="AV344" s="15" t="s">
        <v>104</v>
      </c>
      <c r="AW344" s="15" t="s">
        <v>36</v>
      </c>
      <c r="AX344" s="15" t="s">
        <v>75</v>
      </c>
      <c r="AY344" s="183" t="s">
        <v>157</v>
      </c>
    </row>
    <row r="345" spans="2:51" s="12" customFormat="1" ht="11.25">
      <c r="B345" s="151"/>
      <c r="D345" s="145" t="s">
        <v>169</v>
      </c>
      <c r="E345" s="152" t="s">
        <v>19</v>
      </c>
      <c r="F345" s="153" t="s">
        <v>322</v>
      </c>
      <c r="H345" s="152" t="s">
        <v>19</v>
      </c>
      <c r="I345" s="154"/>
      <c r="L345" s="151"/>
      <c r="M345" s="155"/>
      <c r="T345" s="156"/>
      <c r="AT345" s="152" t="s">
        <v>169</v>
      </c>
      <c r="AU345" s="152" t="s">
        <v>84</v>
      </c>
      <c r="AV345" s="12" t="s">
        <v>82</v>
      </c>
      <c r="AW345" s="12" t="s">
        <v>36</v>
      </c>
      <c r="AX345" s="12" t="s">
        <v>75</v>
      </c>
      <c r="AY345" s="152" t="s">
        <v>157</v>
      </c>
    </row>
    <row r="346" spans="2:51" s="13" customFormat="1" ht="11.25">
      <c r="B346" s="157"/>
      <c r="D346" s="145" t="s">
        <v>169</v>
      </c>
      <c r="E346" s="158" t="s">
        <v>19</v>
      </c>
      <c r="F346" s="159" t="s">
        <v>323</v>
      </c>
      <c r="H346" s="160">
        <v>132.001</v>
      </c>
      <c r="I346" s="161"/>
      <c r="L346" s="157"/>
      <c r="M346" s="162"/>
      <c r="T346" s="163"/>
      <c r="AT346" s="158" t="s">
        <v>169</v>
      </c>
      <c r="AU346" s="158" t="s">
        <v>84</v>
      </c>
      <c r="AV346" s="13" t="s">
        <v>84</v>
      </c>
      <c r="AW346" s="13" t="s">
        <v>36</v>
      </c>
      <c r="AX346" s="13" t="s">
        <v>75</v>
      </c>
      <c r="AY346" s="158" t="s">
        <v>157</v>
      </c>
    </row>
    <row r="347" spans="2:51" s="13" customFormat="1" ht="11.25">
      <c r="B347" s="157"/>
      <c r="D347" s="145" t="s">
        <v>169</v>
      </c>
      <c r="E347" s="158" t="s">
        <v>19</v>
      </c>
      <c r="F347" s="159" t="s">
        <v>324</v>
      </c>
      <c r="H347" s="160">
        <v>-21.744</v>
      </c>
      <c r="I347" s="161"/>
      <c r="L347" s="157"/>
      <c r="M347" s="162"/>
      <c r="T347" s="163"/>
      <c r="AT347" s="158" t="s">
        <v>169</v>
      </c>
      <c r="AU347" s="158" t="s">
        <v>84</v>
      </c>
      <c r="AV347" s="13" t="s">
        <v>84</v>
      </c>
      <c r="AW347" s="13" t="s">
        <v>36</v>
      </c>
      <c r="AX347" s="13" t="s">
        <v>75</v>
      </c>
      <c r="AY347" s="158" t="s">
        <v>157</v>
      </c>
    </row>
    <row r="348" spans="2:51" s="15" customFormat="1" ht="11.25">
      <c r="B348" s="182"/>
      <c r="D348" s="145" t="s">
        <v>169</v>
      </c>
      <c r="E348" s="183" t="s">
        <v>19</v>
      </c>
      <c r="F348" s="184" t="s">
        <v>321</v>
      </c>
      <c r="H348" s="185">
        <v>110.25700000000001</v>
      </c>
      <c r="I348" s="186"/>
      <c r="L348" s="182"/>
      <c r="M348" s="187"/>
      <c r="T348" s="188"/>
      <c r="AT348" s="183" t="s">
        <v>169</v>
      </c>
      <c r="AU348" s="183" t="s">
        <v>84</v>
      </c>
      <c r="AV348" s="15" t="s">
        <v>104</v>
      </c>
      <c r="AW348" s="15" t="s">
        <v>36</v>
      </c>
      <c r="AX348" s="15" t="s">
        <v>75</v>
      </c>
      <c r="AY348" s="183" t="s">
        <v>157</v>
      </c>
    </row>
    <row r="349" spans="2:51" s="12" customFormat="1" ht="11.25">
      <c r="B349" s="151"/>
      <c r="D349" s="145" t="s">
        <v>169</v>
      </c>
      <c r="E349" s="152" t="s">
        <v>19</v>
      </c>
      <c r="F349" s="153" t="s">
        <v>325</v>
      </c>
      <c r="H349" s="152" t="s">
        <v>19</v>
      </c>
      <c r="I349" s="154"/>
      <c r="L349" s="151"/>
      <c r="M349" s="155"/>
      <c r="T349" s="156"/>
      <c r="AT349" s="152" t="s">
        <v>169</v>
      </c>
      <c r="AU349" s="152" t="s">
        <v>84</v>
      </c>
      <c r="AV349" s="12" t="s">
        <v>82</v>
      </c>
      <c r="AW349" s="12" t="s">
        <v>36</v>
      </c>
      <c r="AX349" s="12" t="s">
        <v>75</v>
      </c>
      <c r="AY349" s="152" t="s">
        <v>157</v>
      </c>
    </row>
    <row r="350" spans="2:51" s="13" customFormat="1" ht="11.25">
      <c r="B350" s="157"/>
      <c r="D350" s="145" t="s">
        <v>169</v>
      </c>
      <c r="E350" s="158" t="s">
        <v>19</v>
      </c>
      <c r="F350" s="159" t="s">
        <v>326</v>
      </c>
      <c r="H350" s="160">
        <v>697.41</v>
      </c>
      <c r="I350" s="161"/>
      <c r="L350" s="157"/>
      <c r="M350" s="162"/>
      <c r="T350" s="163"/>
      <c r="AT350" s="158" t="s">
        <v>169</v>
      </c>
      <c r="AU350" s="158" t="s">
        <v>84</v>
      </c>
      <c r="AV350" s="13" t="s">
        <v>84</v>
      </c>
      <c r="AW350" s="13" t="s">
        <v>36</v>
      </c>
      <c r="AX350" s="13" t="s">
        <v>75</v>
      </c>
      <c r="AY350" s="158" t="s">
        <v>157</v>
      </c>
    </row>
    <row r="351" spans="2:51" s="13" customFormat="1" ht="11.25">
      <c r="B351" s="157"/>
      <c r="D351" s="145" t="s">
        <v>169</v>
      </c>
      <c r="E351" s="158" t="s">
        <v>19</v>
      </c>
      <c r="F351" s="159" t="s">
        <v>327</v>
      </c>
      <c r="H351" s="160">
        <v>-133.768</v>
      </c>
      <c r="I351" s="161"/>
      <c r="L351" s="157"/>
      <c r="M351" s="162"/>
      <c r="T351" s="163"/>
      <c r="AT351" s="158" t="s">
        <v>169</v>
      </c>
      <c r="AU351" s="158" t="s">
        <v>84</v>
      </c>
      <c r="AV351" s="13" t="s">
        <v>84</v>
      </c>
      <c r="AW351" s="13" t="s">
        <v>36</v>
      </c>
      <c r="AX351" s="13" t="s">
        <v>75</v>
      </c>
      <c r="AY351" s="158" t="s">
        <v>157</v>
      </c>
    </row>
    <row r="352" spans="2:51" s="15" customFormat="1" ht="11.25">
      <c r="B352" s="182"/>
      <c r="D352" s="145" t="s">
        <v>169</v>
      </c>
      <c r="E352" s="183" t="s">
        <v>19</v>
      </c>
      <c r="F352" s="184" t="s">
        <v>321</v>
      </c>
      <c r="H352" s="185">
        <v>563.64200000000005</v>
      </c>
      <c r="I352" s="186"/>
      <c r="L352" s="182"/>
      <c r="M352" s="187"/>
      <c r="T352" s="188"/>
      <c r="AT352" s="183" t="s">
        <v>169</v>
      </c>
      <c r="AU352" s="183" t="s">
        <v>84</v>
      </c>
      <c r="AV352" s="15" t="s">
        <v>104</v>
      </c>
      <c r="AW352" s="15" t="s">
        <v>36</v>
      </c>
      <c r="AX352" s="15" t="s">
        <v>75</v>
      </c>
      <c r="AY352" s="183" t="s">
        <v>157</v>
      </c>
    </row>
    <row r="353" spans="2:51" s="12" customFormat="1" ht="11.25">
      <c r="B353" s="151"/>
      <c r="D353" s="145" t="s">
        <v>169</v>
      </c>
      <c r="E353" s="152" t="s">
        <v>19</v>
      </c>
      <c r="F353" s="153" t="s">
        <v>328</v>
      </c>
      <c r="H353" s="152" t="s">
        <v>19</v>
      </c>
      <c r="I353" s="154"/>
      <c r="L353" s="151"/>
      <c r="M353" s="155"/>
      <c r="T353" s="156"/>
      <c r="AT353" s="152" t="s">
        <v>169</v>
      </c>
      <c r="AU353" s="152" t="s">
        <v>84</v>
      </c>
      <c r="AV353" s="12" t="s">
        <v>82</v>
      </c>
      <c r="AW353" s="12" t="s">
        <v>36</v>
      </c>
      <c r="AX353" s="12" t="s">
        <v>75</v>
      </c>
      <c r="AY353" s="152" t="s">
        <v>157</v>
      </c>
    </row>
    <row r="354" spans="2:51" s="13" customFormat="1" ht="11.25">
      <c r="B354" s="157"/>
      <c r="D354" s="145" t="s">
        <v>169</v>
      </c>
      <c r="E354" s="158" t="s">
        <v>19</v>
      </c>
      <c r="F354" s="159" t="s">
        <v>329</v>
      </c>
      <c r="H354" s="160">
        <v>167.738</v>
      </c>
      <c r="I354" s="161"/>
      <c r="L354" s="157"/>
      <c r="M354" s="162"/>
      <c r="T354" s="163"/>
      <c r="AT354" s="158" t="s">
        <v>169</v>
      </c>
      <c r="AU354" s="158" t="s">
        <v>84</v>
      </c>
      <c r="AV354" s="13" t="s">
        <v>84</v>
      </c>
      <c r="AW354" s="13" t="s">
        <v>36</v>
      </c>
      <c r="AX354" s="13" t="s">
        <v>75</v>
      </c>
      <c r="AY354" s="158" t="s">
        <v>157</v>
      </c>
    </row>
    <row r="355" spans="2:51" s="13" customFormat="1" ht="11.25">
      <c r="B355" s="157"/>
      <c r="D355" s="145" t="s">
        <v>169</v>
      </c>
      <c r="E355" s="158" t="s">
        <v>19</v>
      </c>
      <c r="F355" s="159" t="s">
        <v>330</v>
      </c>
      <c r="H355" s="160">
        <v>-26.984999999999999</v>
      </c>
      <c r="I355" s="161"/>
      <c r="L355" s="157"/>
      <c r="M355" s="162"/>
      <c r="T355" s="163"/>
      <c r="AT355" s="158" t="s">
        <v>169</v>
      </c>
      <c r="AU355" s="158" t="s">
        <v>84</v>
      </c>
      <c r="AV355" s="13" t="s">
        <v>84</v>
      </c>
      <c r="AW355" s="13" t="s">
        <v>36</v>
      </c>
      <c r="AX355" s="13" t="s">
        <v>75</v>
      </c>
      <c r="AY355" s="158" t="s">
        <v>157</v>
      </c>
    </row>
    <row r="356" spans="2:51" s="15" customFormat="1" ht="11.25">
      <c r="B356" s="182"/>
      <c r="D356" s="145" t="s">
        <v>169</v>
      </c>
      <c r="E356" s="183" t="s">
        <v>19</v>
      </c>
      <c r="F356" s="184" t="s">
        <v>321</v>
      </c>
      <c r="H356" s="185">
        <v>140.75299999999999</v>
      </c>
      <c r="I356" s="186"/>
      <c r="L356" s="182"/>
      <c r="M356" s="187"/>
      <c r="T356" s="188"/>
      <c r="AT356" s="183" t="s">
        <v>169</v>
      </c>
      <c r="AU356" s="183" t="s">
        <v>84</v>
      </c>
      <c r="AV356" s="15" t="s">
        <v>104</v>
      </c>
      <c r="AW356" s="15" t="s">
        <v>36</v>
      </c>
      <c r="AX356" s="15" t="s">
        <v>75</v>
      </c>
      <c r="AY356" s="183" t="s">
        <v>157</v>
      </c>
    </row>
    <row r="357" spans="2:51" s="12" customFormat="1" ht="11.25">
      <c r="B357" s="151"/>
      <c r="D357" s="145" t="s">
        <v>169</v>
      </c>
      <c r="E357" s="152" t="s">
        <v>19</v>
      </c>
      <c r="F357" s="153" t="s">
        <v>331</v>
      </c>
      <c r="H357" s="152" t="s">
        <v>19</v>
      </c>
      <c r="I357" s="154"/>
      <c r="L357" s="151"/>
      <c r="M357" s="155"/>
      <c r="T357" s="156"/>
      <c r="AT357" s="152" t="s">
        <v>169</v>
      </c>
      <c r="AU357" s="152" t="s">
        <v>84</v>
      </c>
      <c r="AV357" s="12" t="s">
        <v>82</v>
      </c>
      <c r="AW357" s="12" t="s">
        <v>36</v>
      </c>
      <c r="AX357" s="12" t="s">
        <v>75</v>
      </c>
      <c r="AY357" s="152" t="s">
        <v>157</v>
      </c>
    </row>
    <row r="358" spans="2:51" s="13" customFormat="1" ht="11.25">
      <c r="B358" s="157"/>
      <c r="D358" s="145" t="s">
        <v>169</v>
      </c>
      <c r="E358" s="158" t="s">
        <v>19</v>
      </c>
      <c r="F358" s="159" t="s">
        <v>348</v>
      </c>
      <c r="H358" s="160">
        <v>33.680999999999997</v>
      </c>
      <c r="I358" s="161"/>
      <c r="L358" s="157"/>
      <c r="M358" s="162"/>
      <c r="T358" s="163"/>
      <c r="AT358" s="158" t="s">
        <v>169</v>
      </c>
      <c r="AU358" s="158" t="s">
        <v>84</v>
      </c>
      <c r="AV358" s="13" t="s">
        <v>84</v>
      </c>
      <c r="AW358" s="13" t="s">
        <v>36</v>
      </c>
      <c r="AX358" s="13" t="s">
        <v>75</v>
      </c>
      <c r="AY358" s="158" t="s">
        <v>157</v>
      </c>
    </row>
    <row r="359" spans="2:51" s="15" customFormat="1" ht="11.25">
      <c r="B359" s="182"/>
      <c r="D359" s="145" t="s">
        <v>169</v>
      </c>
      <c r="E359" s="183" t="s">
        <v>19</v>
      </c>
      <c r="F359" s="184" t="s">
        <v>321</v>
      </c>
      <c r="H359" s="185">
        <v>33.680999999999997</v>
      </c>
      <c r="I359" s="186"/>
      <c r="L359" s="182"/>
      <c r="M359" s="187"/>
      <c r="T359" s="188"/>
      <c r="AT359" s="183" t="s">
        <v>169</v>
      </c>
      <c r="AU359" s="183" t="s">
        <v>84</v>
      </c>
      <c r="AV359" s="15" t="s">
        <v>104</v>
      </c>
      <c r="AW359" s="15" t="s">
        <v>36</v>
      </c>
      <c r="AX359" s="15" t="s">
        <v>75</v>
      </c>
      <c r="AY359" s="183" t="s">
        <v>157</v>
      </c>
    </row>
    <row r="360" spans="2:51" s="12" customFormat="1" ht="11.25">
      <c r="B360" s="151"/>
      <c r="D360" s="145" t="s">
        <v>169</v>
      </c>
      <c r="E360" s="152" t="s">
        <v>19</v>
      </c>
      <c r="F360" s="153" t="s">
        <v>333</v>
      </c>
      <c r="H360" s="152" t="s">
        <v>19</v>
      </c>
      <c r="I360" s="154"/>
      <c r="L360" s="151"/>
      <c r="M360" s="155"/>
      <c r="T360" s="156"/>
      <c r="AT360" s="152" t="s">
        <v>169</v>
      </c>
      <c r="AU360" s="152" t="s">
        <v>84</v>
      </c>
      <c r="AV360" s="12" t="s">
        <v>82</v>
      </c>
      <c r="AW360" s="12" t="s">
        <v>36</v>
      </c>
      <c r="AX360" s="12" t="s">
        <v>75</v>
      </c>
      <c r="AY360" s="152" t="s">
        <v>157</v>
      </c>
    </row>
    <row r="361" spans="2:51" s="12" customFormat="1" ht="11.25">
      <c r="B361" s="151"/>
      <c r="D361" s="145" t="s">
        <v>169</v>
      </c>
      <c r="E361" s="152" t="s">
        <v>19</v>
      </c>
      <c r="F361" s="153" t="s">
        <v>334</v>
      </c>
      <c r="H361" s="152" t="s">
        <v>19</v>
      </c>
      <c r="I361" s="154"/>
      <c r="L361" s="151"/>
      <c r="M361" s="155"/>
      <c r="T361" s="156"/>
      <c r="AT361" s="152" t="s">
        <v>169</v>
      </c>
      <c r="AU361" s="152" t="s">
        <v>84</v>
      </c>
      <c r="AV361" s="12" t="s">
        <v>82</v>
      </c>
      <c r="AW361" s="12" t="s">
        <v>36</v>
      </c>
      <c r="AX361" s="12" t="s">
        <v>75</v>
      </c>
      <c r="AY361" s="152" t="s">
        <v>157</v>
      </c>
    </row>
    <row r="362" spans="2:51" s="13" customFormat="1" ht="11.25">
      <c r="B362" s="157"/>
      <c r="D362" s="145" t="s">
        <v>169</v>
      </c>
      <c r="E362" s="158" t="s">
        <v>19</v>
      </c>
      <c r="F362" s="159" t="s">
        <v>335</v>
      </c>
      <c r="H362" s="160">
        <v>67.599999999999994</v>
      </c>
      <c r="I362" s="161"/>
      <c r="L362" s="157"/>
      <c r="M362" s="162"/>
      <c r="T362" s="163"/>
      <c r="AT362" s="158" t="s">
        <v>169</v>
      </c>
      <c r="AU362" s="158" t="s">
        <v>84</v>
      </c>
      <c r="AV362" s="13" t="s">
        <v>84</v>
      </c>
      <c r="AW362" s="13" t="s">
        <v>36</v>
      </c>
      <c r="AX362" s="13" t="s">
        <v>75</v>
      </c>
      <c r="AY362" s="158" t="s">
        <v>157</v>
      </c>
    </row>
    <row r="363" spans="2:51" s="15" customFormat="1" ht="11.25">
      <c r="B363" s="182"/>
      <c r="D363" s="145" t="s">
        <v>169</v>
      </c>
      <c r="E363" s="183" t="s">
        <v>19</v>
      </c>
      <c r="F363" s="184" t="s">
        <v>321</v>
      </c>
      <c r="H363" s="185">
        <v>67.599999999999994</v>
      </c>
      <c r="I363" s="186"/>
      <c r="L363" s="182"/>
      <c r="M363" s="187"/>
      <c r="T363" s="188"/>
      <c r="AT363" s="183" t="s">
        <v>169</v>
      </c>
      <c r="AU363" s="183" t="s">
        <v>84</v>
      </c>
      <c r="AV363" s="15" t="s">
        <v>104</v>
      </c>
      <c r="AW363" s="15" t="s">
        <v>36</v>
      </c>
      <c r="AX363" s="15" t="s">
        <v>75</v>
      </c>
      <c r="AY363" s="183" t="s">
        <v>157</v>
      </c>
    </row>
    <row r="364" spans="2:51" s="12" customFormat="1" ht="11.25">
      <c r="B364" s="151"/>
      <c r="D364" s="145" t="s">
        <v>169</v>
      </c>
      <c r="E364" s="152" t="s">
        <v>19</v>
      </c>
      <c r="F364" s="153" t="s">
        <v>336</v>
      </c>
      <c r="H364" s="152" t="s">
        <v>19</v>
      </c>
      <c r="I364" s="154"/>
      <c r="L364" s="151"/>
      <c r="M364" s="155"/>
      <c r="T364" s="156"/>
      <c r="AT364" s="152" t="s">
        <v>169</v>
      </c>
      <c r="AU364" s="152" t="s">
        <v>84</v>
      </c>
      <c r="AV364" s="12" t="s">
        <v>82</v>
      </c>
      <c r="AW364" s="12" t="s">
        <v>36</v>
      </c>
      <c r="AX364" s="12" t="s">
        <v>75</v>
      </c>
      <c r="AY364" s="152" t="s">
        <v>157</v>
      </c>
    </row>
    <row r="365" spans="2:51" s="13" customFormat="1" ht="11.25">
      <c r="B365" s="157"/>
      <c r="D365" s="145" t="s">
        <v>169</v>
      </c>
      <c r="E365" s="158" t="s">
        <v>19</v>
      </c>
      <c r="F365" s="159" t="s">
        <v>337</v>
      </c>
      <c r="H365" s="160">
        <v>3.36</v>
      </c>
      <c r="I365" s="161"/>
      <c r="L365" s="157"/>
      <c r="M365" s="162"/>
      <c r="T365" s="163"/>
      <c r="AT365" s="158" t="s">
        <v>169</v>
      </c>
      <c r="AU365" s="158" t="s">
        <v>84</v>
      </c>
      <c r="AV365" s="13" t="s">
        <v>84</v>
      </c>
      <c r="AW365" s="13" t="s">
        <v>36</v>
      </c>
      <c r="AX365" s="13" t="s">
        <v>75</v>
      </c>
      <c r="AY365" s="158" t="s">
        <v>157</v>
      </c>
    </row>
    <row r="366" spans="2:51" s="15" customFormat="1" ht="11.25">
      <c r="B366" s="182"/>
      <c r="D366" s="145" t="s">
        <v>169</v>
      </c>
      <c r="E366" s="183" t="s">
        <v>19</v>
      </c>
      <c r="F366" s="184" t="s">
        <v>321</v>
      </c>
      <c r="H366" s="185">
        <v>3.36</v>
      </c>
      <c r="I366" s="186"/>
      <c r="L366" s="182"/>
      <c r="M366" s="187"/>
      <c r="T366" s="188"/>
      <c r="AT366" s="183" t="s">
        <v>169</v>
      </c>
      <c r="AU366" s="183" t="s">
        <v>84</v>
      </c>
      <c r="AV366" s="15" t="s">
        <v>104</v>
      </c>
      <c r="AW366" s="15" t="s">
        <v>36</v>
      </c>
      <c r="AX366" s="15" t="s">
        <v>75</v>
      </c>
      <c r="AY366" s="183" t="s">
        <v>157</v>
      </c>
    </row>
    <row r="367" spans="2:51" s="12" customFormat="1" ht="11.25">
      <c r="B367" s="151"/>
      <c r="D367" s="145" t="s">
        <v>169</v>
      </c>
      <c r="E367" s="152" t="s">
        <v>19</v>
      </c>
      <c r="F367" s="153" t="s">
        <v>338</v>
      </c>
      <c r="H367" s="152" t="s">
        <v>19</v>
      </c>
      <c r="I367" s="154"/>
      <c r="L367" s="151"/>
      <c r="M367" s="155"/>
      <c r="T367" s="156"/>
      <c r="AT367" s="152" t="s">
        <v>169</v>
      </c>
      <c r="AU367" s="152" t="s">
        <v>84</v>
      </c>
      <c r="AV367" s="12" t="s">
        <v>82</v>
      </c>
      <c r="AW367" s="12" t="s">
        <v>36</v>
      </c>
      <c r="AX367" s="12" t="s">
        <v>75</v>
      </c>
      <c r="AY367" s="152" t="s">
        <v>157</v>
      </c>
    </row>
    <row r="368" spans="2:51" s="13" customFormat="1" ht="11.25">
      <c r="B368" s="157"/>
      <c r="D368" s="145" t="s">
        <v>169</v>
      </c>
      <c r="E368" s="158" t="s">
        <v>19</v>
      </c>
      <c r="F368" s="159" t="s">
        <v>339</v>
      </c>
      <c r="H368" s="160">
        <v>18.855</v>
      </c>
      <c r="I368" s="161"/>
      <c r="L368" s="157"/>
      <c r="M368" s="162"/>
      <c r="T368" s="163"/>
      <c r="AT368" s="158" t="s">
        <v>169</v>
      </c>
      <c r="AU368" s="158" t="s">
        <v>84</v>
      </c>
      <c r="AV368" s="13" t="s">
        <v>84</v>
      </c>
      <c r="AW368" s="13" t="s">
        <v>36</v>
      </c>
      <c r="AX368" s="13" t="s">
        <v>75</v>
      </c>
      <c r="AY368" s="158" t="s">
        <v>157</v>
      </c>
    </row>
    <row r="369" spans="2:65" s="13" customFormat="1" ht="11.25">
      <c r="B369" s="157"/>
      <c r="D369" s="145" t="s">
        <v>169</v>
      </c>
      <c r="E369" s="158" t="s">
        <v>19</v>
      </c>
      <c r="F369" s="159" t="s">
        <v>340</v>
      </c>
      <c r="H369" s="160">
        <v>-5.67</v>
      </c>
      <c r="I369" s="161"/>
      <c r="L369" s="157"/>
      <c r="M369" s="162"/>
      <c r="T369" s="163"/>
      <c r="AT369" s="158" t="s">
        <v>169</v>
      </c>
      <c r="AU369" s="158" t="s">
        <v>84</v>
      </c>
      <c r="AV369" s="13" t="s">
        <v>84</v>
      </c>
      <c r="AW369" s="13" t="s">
        <v>36</v>
      </c>
      <c r="AX369" s="13" t="s">
        <v>75</v>
      </c>
      <c r="AY369" s="158" t="s">
        <v>157</v>
      </c>
    </row>
    <row r="370" spans="2:65" s="15" customFormat="1" ht="11.25">
      <c r="B370" s="182"/>
      <c r="D370" s="145" t="s">
        <v>169</v>
      </c>
      <c r="E370" s="183" t="s">
        <v>19</v>
      </c>
      <c r="F370" s="184" t="s">
        <v>321</v>
      </c>
      <c r="H370" s="185">
        <v>13.185</v>
      </c>
      <c r="I370" s="186"/>
      <c r="L370" s="182"/>
      <c r="M370" s="187"/>
      <c r="T370" s="188"/>
      <c r="AT370" s="183" t="s">
        <v>169</v>
      </c>
      <c r="AU370" s="183" t="s">
        <v>84</v>
      </c>
      <c r="AV370" s="15" t="s">
        <v>104</v>
      </c>
      <c r="AW370" s="15" t="s">
        <v>36</v>
      </c>
      <c r="AX370" s="15" t="s">
        <v>75</v>
      </c>
      <c r="AY370" s="183" t="s">
        <v>157</v>
      </c>
    </row>
    <row r="371" spans="2:65" s="12" customFormat="1" ht="11.25">
      <c r="B371" s="151"/>
      <c r="D371" s="145" t="s">
        <v>169</v>
      </c>
      <c r="E371" s="152" t="s">
        <v>19</v>
      </c>
      <c r="F371" s="153" t="s">
        <v>341</v>
      </c>
      <c r="H371" s="152" t="s">
        <v>19</v>
      </c>
      <c r="I371" s="154"/>
      <c r="L371" s="151"/>
      <c r="M371" s="155"/>
      <c r="T371" s="156"/>
      <c r="AT371" s="152" t="s">
        <v>169</v>
      </c>
      <c r="AU371" s="152" t="s">
        <v>84</v>
      </c>
      <c r="AV371" s="12" t="s">
        <v>82</v>
      </c>
      <c r="AW371" s="12" t="s">
        <v>36</v>
      </c>
      <c r="AX371" s="12" t="s">
        <v>75</v>
      </c>
      <c r="AY371" s="152" t="s">
        <v>157</v>
      </c>
    </row>
    <row r="372" spans="2:65" s="13" customFormat="1" ht="11.25">
      <c r="B372" s="157"/>
      <c r="D372" s="145" t="s">
        <v>169</v>
      </c>
      <c r="E372" s="158" t="s">
        <v>19</v>
      </c>
      <c r="F372" s="159" t="s">
        <v>342</v>
      </c>
      <c r="H372" s="160">
        <v>12.32</v>
      </c>
      <c r="I372" s="161"/>
      <c r="L372" s="157"/>
      <c r="M372" s="162"/>
      <c r="T372" s="163"/>
      <c r="AT372" s="158" t="s">
        <v>169</v>
      </c>
      <c r="AU372" s="158" t="s">
        <v>84</v>
      </c>
      <c r="AV372" s="13" t="s">
        <v>84</v>
      </c>
      <c r="AW372" s="13" t="s">
        <v>36</v>
      </c>
      <c r="AX372" s="13" t="s">
        <v>75</v>
      </c>
      <c r="AY372" s="158" t="s">
        <v>157</v>
      </c>
    </row>
    <row r="373" spans="2:65" s="15" customFormat="1" ht="11.25">
      <c r="B373" s="182"/>
      <c r="D373" s="145" t="s">
        <v>169</v>
      </c>
      <c r="E373" s="183" t="s">
        <v>19</v>
      </c>
      <c r="F373" s="184" t="s">
        <v>321</v>
      </c>
      <c r="H373" s="185">
        <v>12.32</v>
      </c>
      <c r="I373" s="186"/>
      <c r="L373" s="182"/>
      <c r="M373" s="187"/>
      <c r="T373" s="188"/>
      <c r="AT373" s="183" t="s">
        <v>169</v>
      </c>
      <c r="AU373" s="183" t="s">
        <v>84</v>
      </c>
      <c r="AV373" s="15" t="s">
        <v>104</v>
      </c>
      <c r="AW373" s="15" t="s">
        <v>36</v>
      </c>
      <c r="AX373" s="15" t="s">
        <v>75</v>
      </c>
      <c r="AY373" s="183" t="s">
        <v>157</v>
      </c>
    </row>
    <row r="374" spans="2:65" s="14" customFormat="1" ht="11.25">
      <c r="B374" s="164"/>
      <c r="D374" s="145" t="s">
        <v>169</v>
      </c>
      <c r="E374" s="165" t="s">
        <v>19</v>
      </c>
      <c r="F374" s="166" t="s">
        <v>173</v>
      </c>
      <c r="H374" s="167">
        <v>1426.847</v>
      </c>
      <c r="I374" s="168"/>
      <c r="L374" s="164"/>
      <c r="M374" s="169"/>
      <c r="T374" s="170"/>
      <c r="AT374" s="165" t="s">
        <v>169</v>
      </c>
      <c r="AU374" s="165" t="s">
        <v>84</v>
      </c>
      <c r="AV374" s="14" t="s">
        <v>164</v>
      </c>
      <c r="AW374" s="14" t="s">
        <v>36</v>
      </c>
      <c r="AX374" s="14" t="s">
        <v>82</v>
      </c>
      <c r="AY374" s="165" t="s">
        <v>157</v>
      </c>
    </row>
    <row r="375" spans="2:65" s="1" customFormat="1" ht="16.5" customHeight="1">
      <c r="B375" s="33"/>
      <c r="C375" s="132" t="s">
        <v>7</v>
      </c>
      <c r="D375" s="132" t="s">
        <v>159</v>
      </c>
      <c r="E375" s="133" t="s">
        <v>349</v>
      </c>
      <c r="F375" s="134" t="s">
        <v>350</v>
      </c>
      <c r="G375" s="135" t="s">
        <v>210</v>
      </c>
      <c r="H375" s="136">
        <v>1426.847</v>
      </c>
      <c r="I375" s="137">
        <v>40</v>
      </c>
      <c r="J375" s="138">
        <f>ROUND(I375*H375,2)</f>
        <v>57073.88</v>
      </c>
      <c r="K375" s="134" t="s">
        <v>163</v>
      </c>
      <c r="L375" s="33"/>
      <c r="M375" s="139" t="s">
        <v>19</v>
      </c>
      <c r="N375" s="140" t="s">
        <v>46</v>
      </c>
      <c r="P375" s="141">
        <f>O375*H375</f>
        <v>0</v>
      </c>
      <c r="Q375" s="141">
        <v>7.9000000000000008E-3</v>
      </c>
      <c r="R375" s="141">
        <f>Q375*H375</f>
        <v>11.272091300000001</v>
      </c>
      <c r="S375" s="141">
        <v>0</v>
      </c>
      <c r="T375" s="142">
        <f>S375*H375</f>
        <v>0</v>
      </c>
      <c r="AR375" s="143" t="s">
        <v>164</v>
      </c>
      <c r="AT375" s="143" t="s">
        <v>159</v>
      </c>
      <c r="AU375" s="143" t="s">
        <v>84</v>
      </c>
      <c r="AY375" s="18" t="s">
        <v>157</v>
      </c>
      <c r="BE375" s="144">
        <f>IF(N375="základní",J375,0)</f>
        <v>57073.88</v>
      </c>
      <c r="BF375" s="144">
        <f>IF(N375="snížená",J375,0)</f>
        <v>0</v>
      </c>
      <c r="BG375" s="144">
        <f>IF(N375="zákl. přenesená",J375,0)</f>
        <v>0</v>
      </c>
      <c r="BH375" s="144">
        <f>IF(N375="sníž. přenesená",J375,0)</f>
        <v>0</v>
      </c>
      <c r="BI375" s="144">
        <f>IF(N375="nulová",J375,0)</f>
        <v>0</v>
      </c>
      <c r="BJ375" s="18" t="s">
        <v>82</v>
      </c>
      <c r="BK375" s="144">
        <f>ROUND(I375*H375,2)</f>
        <v>57073.88</v>
      </c>
      <c r="BL375" s="18" t="s">
        <v>164</v>
      </c>
      <c r="BM375" s="143" t="s">
        <v>351</v>
      </c>
    </row>
    <row r="376" spans="2:65" s="1" customFormat="1" ht="19.5">
      <c r="B376" s="33"/>
      <c r="D376" s="145" t="s">
        <v>166</v>
      </c>
      <c r="F376" s="146" t="s">
        <v>352</v>
      </c>
      <c r="I376" s="147"/>
      <c r="L376" s="33"/>
      <c r="M376" s="148"/>
      <c r="T376" s="54"/>
      <c r="AT376" s="18" t="s">
        <v>166</v>
      </c>
      <c r="AU376" s="18" t="s">
        <v>84</v>
      </c>
    </row>
    <row r="377" spans="2:65" s="1" customFormat="1" ht="11.25">
      <c r="B377" s="33"/>
      <c r="D377" s="149" t="s">
        <v>167</v>
      </c>
      <c r="F377" s="150" t="s">
        <v>353</v>
      </c>
      <c r="I377" s="147"/>
      <c r="L377" s="33"/>
      <c r="M377" s="148"/>
      <c r="T377" s="54"/>
      <c r="AT377" s="18" t="s">
        <v>167</v>
      </c>
      <c r="AU377" s="18" t="s">
        <v>84</v>
      </c>
    </row>
    <row r="378" spans="2:65" s="12" customFormat="1" ht="11.25">
      <c r="B378" s="151"/>
      <c r="D378" s="145" t="s">
        <v>169</v>
      </c>
      <c r="E378" s="152" t="s">
        <v>19</v>
      </c>
      <c r="F378" s="153" t="s">
        <v>289</v>
      </c>
      <c r="H378" s="152" t="s">
        <v>19</v>
      </c>
      <c r="I378" s="154"/>
      <c r="L378" s="151"/>
      <c r="M378" s="155"/>
      <c r="T378" s="156"/>
      <c r="AT378" s="152" t="s">
        <v>169</v>
      </c>
      <c r="AU378" s="152" t="s">
        <v>84</v>
      </c>
      <c r="AV378" s="12" t="s">
        <v>82</v>
      </c>
      <c r="AW378" s="12" t="s">
        <v>36</v>
      </c>
      <c r="AX378" s="12" t="s">
        <v>75</v>
      </c>
      <c r="AY378" s="152" t="s">
        <v>157</v>
      </c>
    </row>
    <row r="379" spans="2:65" s="12" customFormat="1" ht="11.25">
      <c r="B379" s="151"/>
      <c r="D379" s="145" t="s">
        <v>169</v>
      </c>
      <c r="E379" s="152" t="s">
        <v>19</v>
      </c>
      <c r="F379" s="153" t="s">
        <v>315</v>
      </c>
      <c r="H379" s="152" t="s">
        <v>19</v>
      </c>
      <c r="I379" s="154"/>
      <c r="L379" s="151"/>
      <c r="M379" s="155"/>
      <c r="T379" s="156"/>
      <c r="AT379" s="152" t="s">
        <v>169</v>
      </c>
      <c r="AU379" s="152" t="s">
        <v>84</v>
      </c>
      <c r="AV379" s="12" t="s">
        <v>82</v>
      </c>
      <c r="AW379" s="12" t="s">
        <v>36</v>
      </c>
      <c r="AX379" s="12" t="s">
        <v>75</v>
      </c>
      <c r="AY379" s="152" t="s">
        <v>157</v>
      </c>
    </row>
    <row r="380" spans="2:65" s="12" customFormat="1" ht="11.25">
      <c r="B380" s="151"/>
      <c r="D380" s="145" t="s">
        <v>169</v>
      </c>
      <c r="E380" s="152" t="s">
        <v>19</v>
      </c>
      <c r="F380" s="153" t="s">
        <v>316</v>
      </c>
      <c r="H380" s="152" t="s">
        <v>19</v>
      </c>
      <c r="I380" s="154"/>
      <c r="L380" s="151"/>
      <c r="M380" s="155"/>
      <c r="T380" s="156"/>
      <c r="AT380" s="152" t="s">
        <v>169</v>
      </c>
      <c r="AU380" s="152" t="s">
        <v>84</v>
      </c>
      <c r="AV380" s="12" t="s">
        <v>82</v>
      </c>
      <c r="AW380" s="12" t="s">
        <v>36</v>
      </c>
      <c r="AX380" s="12" t="s">
        <v>75</v>
      </c>
      <c r="AY380" s="152" t="s">
        <v>157</v>
      </c>
    </row>
    <row r="381" spans="2:65" s="13" customFormat="1" ht="11.25">
      <c r="B381" s="157"/>
      <c r="D381" s="145" t="s">
        <v>169</v>
      </c>
      <c r="E381" s="158" t="s">
        <v>19</v>
      </c>
      <c r="F381" s="159" t="s">
        <v>317</v>
      </c>
      <c r="H381" s="160">
        <v>604.85400000000004</v>
      </c>
      <c r="I381" s="161"/>
      <c r="L381" s="157"/>
      <c r="M381" s="162"/>
      <c r="T381" s="163"/>
      <c r="AT381" s="158" t="s">
        <v>169</v>
      </c>
      <c r="AU381" s="158" t="s">
        <v>84</v>
      </c>
      <c r="AV381" s="13" t="s">
        <v>84</v>
      </c>
      <c r="AW381" s="13" t="s">
        <v>36</v>
      </c>
      <c r="AX381" s="13" t="s">
        <v>75</v>
      </c>
      <c r="AY381" s="158" t="s">
        <v>157</v>
      </c>
    </row>
    <row r="382" spans="2:65" s="13" customFormat="1" ht="11.25">
      <c r="B382" s="157"/>
      <c r="D382" s="145" t="s">
        <v>169</v>
      </c>
      <c r="E382" s="158" t="s">
        <v>19</v>
      </c>
      <c r="F382" s="159" t="s">
        <v>318</v>
      </c>
      <c r="H382" s="160">
        <v>-110.43</v>
      </c>
      <c r="I382" s="161"/>
      <c r="L382" s="157"/>
      <c r="M382" s="162"/>
      <c r="T382" s="163"/>
      <c r="AT382" s="158" t="s">
        <v>169</v>
      </c>
      <c r="AU382" s="158" t="s">
        <v>84</v>
      </c>
      <c r="AV382" s="13" t="s">
        <v>84</v>
      </c>
      <c r="AW382" s="13" t="s">
        <v>36</v>
      </c>
      <c r="AX382" s="13" t="s">
        <v>75</v>
      </c>
      <c r="AY382" s="158" t="s">
        <v>157</v>
      </c>
    </row>
    <row r="383" spans="2:65" s="12" customFormat="1" ht="11.25">
      <c r="B383" s="151"/>
      <c r="D383" s="145" t="s">
        <v>169</v>
      </c>
      <c r="E383" s="152" t="s">
        <v>19</v>
      </c>
      <c r="F383" s="153" t="s">
        <v>319</v>
      </c>
      <c r="H383" s="152" t="s">
        <v>19</v>
      </c>
      <c r="I383" s="154"/>
      <c r="L383" s="151"/>
      <c r="M383" s="155"/>
      <c r="T383" s="156"/>
      <c r="AT383" s="152" t="s">
        <v>169</v>
      </c>
      <c r="AU383" s="152" t="s">
        <v>84</v>
      </c>
      <c r="AV383" s="12" t="s">
        <v>82</v>
      </c>
      <c r="AW383" s="12" t="s">
        <v>36</v>
      </c>
      <c r="AX383" s="12" t="s">
        <v>75</v>
      </c>
      <c r="AY383" s="152" t="s">
        <v>157</v>
      </c>
    </row>
    <row r="384" spans="2:65" s="13" customFormat="1" ht="11.25">
      <c r="B384" s="157"/>
      <c r="D384" s="145" t="s">
        <v>169</v>
      </c>
      <c r="E384" s="158" t="s">
        <v>19</v>
      </c>
      <c r="F384" s="159" t="s">
        <v>320</v>
      </c>
      <c r="H384" s="160">
        <v>-12.375</v>
      </c>
      <c r="I384" s="161"/>
      <c r="L384" s="157"/>
      <c r="M384" s="162"/>
      <c r="T384" s="163"/>
      <c r="AT384" s="158" t="s">
        <v>169</v>
      </c>
      <c r="AU384" s="158" t="s">
        <v>84</v>
      </c>
      <c r="AV384" s="13" t="s">
        <v>84</v>
      </c>
      <c r="AW384" s="13" t="s">
        <v>36</v>
      </c>
      <c r="AX384" s="13" t="s">
        <v>75</v>
      </c>
      <c r="AY384" s="158" t="s">
        <v>157</v>
      </c>
    </row>
    <row r="385" spans="2:51" s="15" customFormat="1" ht="11.25">
      <c r="B385" s="182"/>
      <c r="D385" s="145" t="s">
        <v>169</v>
      </c>
      <c r="E385" s="183" t="s">
        <v>19</v>
      </c>
      <c r="F385" s="184" t="s">
        <v>321</v>
      </c>
      <c r="H385" s="185">
        <v>482.04899999999998</v>
      </c>
      <c r="I385" s="186"/>
      <c r="L385" s="182"/>
      <c r="M385" s="187"/>
      <c r="T385" s="188"/>
      <c r="AT385" s="183" t="s">
        <v>169</v>
      </c>
      <c r="AU385" s="183" t="s">
        <v>84</v>
      </c>
      <c r="AV385" s="15" t="s">
        <v>104</v>
      </c>
      <c r="AW385" s="15" t="s">
        <v>36</v>
      </c>
      <c r="AX385" s="15" t="s">
        <v>75</v>
      </c>
      <c r="AY385" s="183" t="s">
        <v>157</v>
      </c>
    </row>
    <row r="386" spans="2:51" s="12" customFormat="1" ht="11.25">
      <c r="B386" s="151"/>
      <c r="D386" s="145" t="s">
        <v>169</v>
      </c>
      <c r="E386" s="152" t="s">
        <v>19</v>
      </c>
      <c r="F386" s="153" t="s">
        <v>322</v>
      </c>
      <c r="H386" s="152" t="s">
        <v>19</v>
      </c>
      <c r="I386" s="154"/>
      <c r="L386" s="151"/>
      <c r="M386" s="155"/>
      <c r="T386" s="156"/>
      <c r="AT386" s="152" t="s">
        <v>169</v>
      </c>
      <c r="AU386" s="152" t="s">
        <v>84</v>
      </c>
      <c r="AV386" s="12" t="s">
        <v>82</v>
      </c>
      <c r="AW386" s="12" t="s">
        <v>36</v>
      </c>
      <c r="AX386" s="12" t="s">
        <v>75</v>
      </c>
      <c r="AY386" s="152" t="s">
        <v>157</v>
      </c>
    </row>
    <row r="387" spans="2:51" s="13" customFormat="1" ht="11.25">
      <c r="B387" s="157"/>
      <c r="D387" s="145" t="s">
        <v>169</v>
      </c>
      <c r="E387" s="158" t="s">
        <v>19</v>
      </c>
      <c r="F387" s="159" t="s">
        <v>323</v>
      </c>
      <c r="H387" s="160">
        <v>132.001</v>
      </c>
      <c r="I387" s="161"/>
      <c r="L387" s="157"/>
      <c r="M387" s="162"/>
      <c r="T387" s="163"/>
      <c r="AT387" s="158" t="s">
        <v>169</v>
      </c>
      <c r="AU387" s="158" t="s">
        <v>84</v>
      </c>
      <c r="AV387" s="13" t="s">
        <v>84</v>
      </c>
      <c r="AW387" s="13" t="s">
        <v>36</v>
      </c>
      <c r="AX387" s="13" t="s">
        <v>75</v>
      </c>
      <c r="AY387" s="158" t="s">
        <v>157</v>
      </c>
    </row>
    <row r="388" spans="2:51" s="13" customFormat="1" ht="11.25">
      <c r="B388" s="157"/>
      <c r="D388" s="145" t="s">
        <v>169</v>
      </c>
      <c r="E388" s="158" t="s">
        <v>19</v>
      </c>
      <c r="F388" s="159" t="s">
        <v>324</v>
      </c>
      <c r="H388" s="160">
        <v>-21.744</v>
      </c>
      <c r="I388" s="161"/>
      <c r="L388" s="157"/>
      <c r="M388" s="162"/>
      <c r="T388" s="163"/>
      <c r="AT388" s="158" t="s">
        <v>169</v>
      </c>
      <c r="AU388" s="158" t="s">
        <v>84</v>
      </c>
      <c r="AV388" s="13" t="s">
        <v>84</v>
      </c>
      <c r="AW388" s="13" t="s">
        <v>36</v>
      </c>
      <c r="AX388" s="13" t="s">
        <v>75</v>
      </c>
      <c r="AY388" s="158" t="s">
        <v>157</v>
      </c>
    </row>
    <row r="389" spans="2:51" s="15" customFormat="1" ht="11.25">
      <c r="B389" s="182"/>
      <c r="D389" s="145" t="s">
        <v>169</v>
      </c>
      <c r="E389" s="183" t="s">
        <v>19</v>
      </c>
      <c r="F389" s="184" t="s">
        <v>321</v>
      </c>
      <c r="H389" s="185">
        <v>110.25700000000001</v>
      </c>
      <c r="I389" s="186"/>
      <c r="L389" s="182"/>
      <c r="M389" s="187"/>
      <c r="T389" s="188"/>
      <c r="AT389" s="183" t="s">
        <v>169</v>
      </c>
      <c r="AU389" s="183" t="s">
        <v>84</v>
      </c>
      <c r="AV389" s="15" t="s">
        <v>104</v>
      </c>
      <c r="AW389" s="15" t="s">
        <v>36</v>
      </c>
      <c r="AX389" s="15" t="s">
        <v>75</v>
      </c>
      <c r="AY389" s="183" t="s">
        <v>157</v>
      </c>
    </row>
    <row r="390" spans="2:51" s="12" customFormat="1" ht="11.25">
      <c r="B390" s="151"/>
      <c r="D390" s="145" t="s">
        <v>169</v>
      </c>
      <c r="E390" s="152" t="s">
        <v>19</v>
      </c>
      <c r="F390" s="153" t="s">
        <v>325</v>
      </c>
      <c r="H390" s="152" t="s">
        <v>19</v>
      </c>
      <c r="I390" s="154"/>
      <c r="L390" s="151"/>
      <c r="M390" s="155"/>
      <c r="T390" s="156"/>
      <c r="AT390" s="152" t="s">
        <v>169</v>
      </c>
      <c r="AU390" s="152" t="s">
        <v>84</v>
      </c>
      <c r="AV390" s="12" t="s">
        <v>82</v>
      </c>
      <c r="AW390" s="12" t="s">
        <v>36</v>
      </c>
      <c r="AX390" s="12" t="s">
        <v>75</v>
      </c>
      <c r="AY390" s="152" t="s">
        <v>157</v>
      </c>
    </row>
    <row r="391" spans="2:51" s="13" customFormat="1" ht="11.25">
      <c r="B391" s="157"/>
      <c r="D391" s="145" t="s">
        <v>169</v>
      </c>
      <c r="E391" s="158" t="s">
        <v>19</v>
      </c>
      <c r="F391" s="159" t="s">
        <v>326</v>
      </c>
      <c r="H391" s="160">
        <v>697.41</v>
      </c>
      <c r="I391" s="161"/>
      <c r="L391" s="157"/>
      <c r="M391" s="162"/>
      <c r="T391" s="163"/>
      <c r="AT391" s="158" t="s">
        <v>169</v>
      </c>
      <c r="AU391" s="158" t="s">
        <v>84</v>
      </c>
      <c r="AV391" s="13" t="s">
        <v>84</v>
      </c>
      <c r="AW391" s="13" t="s">
        <v>36</v>
      </c>
      <c r="AX391" s="13" t="s">
        <v>75</v>
      </c>
      <c r="AY391" s="158" t="s">
        <v>157</v>
      </c>
    </row>
    <row r="392" spans="2:51" s="13" customFormat="1" ht="11.25">
      <c r="B392" s="157"/>
      <c r="D392" s="145" t="s">
        <v>169</v>
      </c>
      <c r="E392" s="158" t="s">
        <v>19</v>
      </c>
      <c r="F392" s="159" t="s">
        <v>327</v>
      </c>
      <c r="H392" s="160">
        <v>-133.768</v>
      </c>
      <c r="I392" s="161"/>
      <c r="L392" s="157"/>
      <c r="M392" s="162"/>
      <c r="T392" s="163"/>
      <c r="AT392" s="158" t="s">
        <v>169</v>
      </c>
      <c r="AU392" s="158" t="s">
        <v>84</v>
      </c>
      <c r="AV392" s="13" t="s">
        <v>84</v>
      </c>
      <c r="AW392" s="13" t="s">
        <v>36</v>
      </c>
      <c r="AX392" s="13" t="s">
        <v>75</v>
      </c>
      <c r="AY392" s="158" t="s">
        <v>157</v>
      </c>
    </row>
    <row r="393" spans="2:51" s="15" customFormat="1" ht="11.25">
      <c r="B393" s="182"/>
      <c r="D393" s="145" t="s">
        <v>169</v>
      </c>
      <c r="E393" s="183" t="s">
        <v>19</v>
      </c>
      <c r="F393" s="184" t="s">
        <v>321</v>
      </c>
      <c r="H393" s="185">
        <v>563.64200000000005</v>
      </c>
      <c r="I393" s="186"/>
      <c r="L393" s="182"/>
      <c r="M393" s="187"/>
      <c r="T393" s="188"/>
      <c r="AT393" s="183" t="s">
        <v>169</v>
      </c>
      <c r="AU393" s="183" t="s">
        <v>84</v>
      </c>
      <c r="AV393" s="15" t="s">
        <v>104</v>
      </c>
      <c r="AW393" s="15" t="s">
        <v>36</v>
      </c>
      <c r="AX393" s="15" t="s">
        <v>75</v>
      </c>
      <c r="AY393" s="183" t="s">
        <v>157</v>
      </c>
    </row>
    <row r="394" spans="2:51" s="12" customFormat="1" ht="11.25">
      <c r="B394" s="151"/>
      <c r="D394" s="145" t="s">
        <v>169</v>
      </c>
      <c r="E394" s="152" t="s">
        <v>19</v>
      </c>
      <c r="F394" s="153" t="s">
        <v>328</v>
      </c>
      <c r="H394" s="152" t="s">
        <v>19</v>
      </c>
      <c r="I394" s="154"/>
      <c r="L394" s="151"/>
      <c r="M394" s="155"/>
      <c r="T394" s="156"/>
      <c r="AT394" s="152" t="s">
        <v>169</v>
      </c>
      <c r="AU394" s="152" t="s">
        <v>84</v>
      </c>
      <c r="AV394" s="12" t="s">
        <v>82</v>
      </c>
      <c r="AW394" s="12" t="s">
        <v>36</v>
      </c>
      <c r="AX394" s="12" t="s">
        <v>75</v>
      </c>
      <c r="AY394" s="152" t="s">
        <v>157</v>
      </c>
    </row>
    <row r="395" spans="2:51" s="13" customFormat="1" ht="11.25">
      <c r="B395" s="157"/>
      <c r="D395" s="145" t="s">
        <v>169</v>
      </c>
      <c r="E395" s="158" t="s">
        <v>19</v>
      </c>
      <c r="F395" s="159" t="s">
        <v>329</v>
      </c>
      <c r="H395" s="160">
        <v>167.738</v>
      </c>
      <c r="I395" s="161"/>
      <c r="L395" s="157"/>
      <c r="M395" s="162"/>
      <c r="T395" s="163"/>
      <c r="AT395" s="158" t="s">
        <v>169</v>
      </c>
      <c r="AU395" s="158" t="s">
        <v>84</v>
      </c>
      <c r="AV395" s="13" t="s">
        <v>84</v>
      </c>
      <c r="AW395" s="13" t="s">
        <v>36</v>
      </c>
      <c r="AX395" s="13" t="s">
        <v>75</v>
      </c>
      <c r="AY395" s="158" t="s">
        <v>157</v>
      </c>
    </row>
    <row r="396" spans="2:51" s="13" customFormat="1" ht="11.25">
      <c r="B396" s="157"/>
      <c r="D396" s="145" t="s">
        <v>169</v>
      </c>
      <c r="E396" s="158" t="s">
        <v>19</v>
      </c>
      <c r="F396" s="159" t="s">
        <v>330</v>
      </c>
      <c r="H396" s="160">
        <v>-26.984999999999999</v>
      </c>
      <c r="I396" s="161"/>
      <c r="L396" s="157"/>
      <c r="M396" s="162"/>
      <c r="T396" s="163"/>
      <c r="AT396" s="158" t="s">
        <v>169</v>
      </c>
      <c r="AU396" s="158" t="s">
        <v>84</v>
      </c>
      <c r="AV396" s="13" t="s">
        <v>84</v>
      </c>
      <c r="AW396" s="13" t="s">
        <v>36</v>
      </c>
      <c r="AX396" s="13" t="s">
        <v>75</v>
      </c>
      <c r="AY396" s="158" t="s">
        <v>157</v>
      </c>
    </row>
    <row r="397" spans="2:51" s="15" customFormat="1" ht="11.25">
      <c r="B397" s="182"/>
      <c r="D397" s="145" t="s">
        <v>169</v>
      </c>
      <c r="E397" s="183" t="s">
        <v>19</v>
      </c>
      <c r="F397" s="184" t="s">
        <v>321</v>
      </c>
      <c r="H397" s="185">
        <v>140.75299999999999</v>
      </c>
      <c r="I397" s="186"/>
      <c r="L397" s="182"/>
      <c r="M397" s="187"/>
      <c r="T397" s="188"/>
      <c r="AT397" s="183" t="s">
        <v>169</v>
      </c>
      <c r="AU397" s="183" t="s">
        <v>84</v>
      </c>
      <c r="AV397" s="15" t="s">
        <v>104</v>
      </c>
      <c r="AW397" s="15" t="s">
        <v>36</v>
      </c>
      <c r="AX397" s="15" t="s">
        <v>75</v>
      </c>
      <c r="AY397" s="183" t="s">
        <v>157</v>
      </c>
    </row>
    <row r="398" spans="2:51" s="12" customFormat="1" ht="11.25">
      <c r="B398" s="151"/>
      <c r="D398" s="145" t="s">
        <v>169</v>
      </c>
      <c r="E398" s="152" t="s">
        <v>19</v>
      </c>
      <c r="F398" s="153" t="s">
        <v>331</v>
      </c>
      <c r="H398" s="152" t="s">
        <v>19</v>
      </c>
      <c r="I398" s="154"/>
      <c r="L398" s="151"/>
      <c r="M398" s="155"/>
      <c r="T398" s="156"/>
      <c r="AT398" s="152" t="s">
        <v>169</v>
      </c>
      <c r="AU398" s="152" t="s">
        <v>84</v>
      </c>
      <c r="AV398" s="12" t="s">
        <v>82</v>
      </c>
      <c r="AW398" s="12" t="s">
        <v>36</v>
      </c>
      <c r="AX398" s="12" t="s">
        <v>75</v>
      </c>
      <c r="AY398" s="152" t="s">
        <v>157</v>
      </c>
    </row>
    <row r="399" spans="2:51" s="13" customFormat="1" ht="11.25">
      <c r="B399" s="157"/>
      <c r="D399" s="145" t="s">
        <v>169</v>
      </c>
      <c r="E399" s="158" t="s">
        <v>19</v>
      </c>
      <c r="F399" s="159" t="s">
        <v>348</v>
      </c>
      <c r="H399" s="160">
        <v>33.680999999999997</v>
      </c>
      <c r="I399" s="161"/>
      <c r="L399" s="157"/>
      <c r="M399" s="162"/>
      <c r="T399" s="163"/>
      <c r="AT399" s="158" t="s">
        <v>169</v>
      </c>
      <c r="AU399" s="158" t="s">
        <v>84</v>
      </c>
      <c r="AV399" s="13" t="s">
        <v>84</v>
      </c>
      <c r="AW399" s="13" t="s">
        <v>36</v>
      </c>
      <c r="AX399" s="13" t="s">
        <v>75</v>
      </c>
      <c r="AY399" s="158" t="s">
        <v>157</v>
      </c>
    </row>
    <row r="400" spans="2:51" s="15" customFormat="1" ht="11.25">
      <c r="B400" s="182"/>
      <c r="D400" s="145" t="s">
        <v>169</v>
      </c>
      <c r="E400" s="183" t="s">
        <v>19</v>
      </c>
      <c r="F400" s="184" t="s">
        <v>321</v>
      </c>
      <c r="H400" s="185">
        <v>33.680999999999997</v>
      </c>
      <c r="I400" s="186"/>
      <c r="L400" s="182"/>
      <c r="M400" s="187"/>
      <c r="T400" s="188"/>
      <c r="AT400" s="183" t="s">
        <v>169</v>
      </c>
      <c r="AU400" s="183" t="s">
        <v>84</v>
      </c>
      <c r="AV400" s="15" t="s">
        <v>104</v>
      </c>
      <c r="AW400" s="15" t="s">
        <v>36</v>
      </c>
      <c r="AX400" s="15" t="s">
        <v>75</v>
      </c>
      <c r="AY400" s="183" t="s">
        <v>157</v>
      </c>
    </row>
    <row r="401" spans="2:65" s="12" customFormat="1" ht="11.25">
      <c r="B401" s="151"/>
      <c r="D401" s="145" t="s">
        <v>169</v>
      </c>
      <c r="E401" s="152" t="s">
        <v>19</v>
      </c>
      <c r="F401" s="153" t="s">
        <v>333</v>
      </c>
      <c r="H401" s="152" t="s">
        <v>19</v>
      </c>
      <c r="I401" s="154"/>
      <c r="L401" s="151"/>
      <c r="M401" s="155"/>
      <c r="T401" s="156"/>
      <c r="AT401" s="152" t="s">
        <v>169</v>
      </c>
      <c r="AU401" s="152" t="s">
        <v>84</v>
      </c>
      <c r="AV401" s="12" t="s">
        <v>82</v>
      </c>
      <c r="AW401" s="12" t="s">
        <v>36</v>
      </c>
      <c r="AX401" s="12" t="s">
        <v>75</v>
      </c>
      <c r="AY401" s="152" t="s">
        <v>157</v>
      </c>
    </row>
    <row r="402" spans="2:65" s="12" customFormat="1" ht="11.25">
      <c r="B402" s="151"/>
      <c r="D402" s="145" t="s">
        <v>169</v>
      </c>
      <c r="E402" s="152" t="s">
        <v>19</v>
      </c>
      <c r="F402" s="153" t="s">
        <v>334</v>
      </c>
      <c r="H402" s="152" t="s">
        <v>19</v>
      </c>
      <c r="I402" s="154"/>
      <c r="L402" s="151"/>
      <c r="M402" s="155"/>
      <c r="T402" s="156"/>
      <c r="AT402" s="152" t="s">
        <v>169</v>
      </c>
      <c r="AU402" s="152" t="s">
        <v>84</v>
      </c>
      <c r="AV402" s="12" t="s">
        <v>82</v>
      </c>
      <c r="AW402" s="12" t="s">
        <v>36</v>
      </c>
      <c r="AX402" s="12" t="s">
        <v>75</v>
      </c>
      <c r="AY402" s="152" t="s">
        <v>157</v>
      </c>
    </row>
    <row r="403" spans="2:65" s="13" customFormat="1" ht="11.25">
      <c r="B403" s="157"/>
      <c r="D403" s="145" t="s">
        <v>169</v>
      </c>
      <c r="E403" s="158" t="s">
        <v>19</v>
      </c>
      <c r="F403" s="159" t="s">
        <v>335</v>
      </c>
      <c r="H403" s="160">
        <v>67.599999999999994</v>
      </c>
      <c r="I403" s="161"/>
      <c r="L403" s="157"/>
      <c r="M403" s="162"/>
      <c r="T403" s="163"/>
      <c r="AT403" s="158" t="s">
        <v>169</v>
      </c>
      <c r="AU403" s="158" t="s">
        <v>84</v>
      </c>
      <c r="AV403" s="13" t="s">
        <v>84</v>
      </c>
      <c r="AW403" s="13" t="s">
        <v>36</v>
      </c>
      <c r="AX403" s="13" t="s">
        <v>75</v>
      </c>
      <c r="AY403" s="158" t="s">
        <v>157</v>
      </c>
    </row>
    <row r="404" spans="2:65" s="15" customFormat="1" ht="11.25">
      <c r="B404" s="182"/>
      <c r="D404" s="145" t="s">
        <v>169</v>
      </c>
      <c r="E404" s="183" t="s">
        <v>19</v>
      </c>
      <c r="F404" s="184" t="s">
        <v>321</v>
      </c>
      <c r="H404" s="185">
        <v>67.599999999999994</v>
      </c>
      <c r="I404" s="186"/>
      <c r="L404" s="182"/>
      <c r="M404" s="187"/>
      <c r="T404" s="188"/>
      <c r="AT404" s="183" t="s">
        <v>169</v>
      </c>
      <c r="AU404" s="183" t="s">
        <v>84</v>
      </c>
      <c r="AV404" s="15" t="s">
        <v>104</v>
      </c>
      <c r="AW404" s="15" t="s">
        <v>36</v>
      </c>
      <c r="AX404" s="15" t="s">
        <v>75</v>
      </c>
      <c r="AY404" s="183" t="s">
        <v>157</v>
      </c>
    </row>
    <row r="405" spans="2:65" s="12" customFormat="1" ht="11.25">
      <c r="B405" s="151"/>
      <c r="D405" s="145" t="s">
        <v>169</v>
      </c>
      <c r="E405" s="152" t="s">
        <v>19</v>
      </c>
      <c r="F405" s="153" t="s">
        <v>336</v>
      </c>
      <c r="H405" s="152" t="s">
        <v>19</v>
      </c>
      <c r="I405" s="154"/>
      <c r="L405" s="151"/>
      <c r="M405" s="155"/>
      <c r="T405" s="156"/>
      <c r="AT405" s="152" t="s">
        <v>169</v>
      </c>
      <c r="AU405" s="152" t="s">
        <v>84</v>
      </c>
      <c r="AV405" s="12" t="s">
        <v>82</v>
      </c>
      <c r="AW405" s="12" t="s">
        <v>36</v>
      </c>
      <c r="AX405" s="12" t="s">
        <v>75</v>
      </c>
      <c r="AY405" s="152" t="s">
        <v>157</v>
      </c>
    </row>
    <row r="406" spans="2:65" s="13" customFormat="1" ht="11.25">
      <c r="B406" s="157"/>
      <c r="D406" s="145" t="s">
        <v>169</v>
      </c>
      <c r="E406" s="158" t="s">
        <v>19</v>
      </c>
      <c r="F406" s="159" t="s">
        <v>337</v>
      </c>
      <c r="H406" s="160">
        <v>3.36</v>
      </c>
      <c r="I406" s="161"/>
      <c r="L406" s="157"/>
      <c r="M406" s="162"/>
      <c r="T406" s="163"/>
      <c r="AT406" s="158" t="s">
        <v>169</v>
      </c>
      <c r="AU406" s="158" t="s">
        <v>84</v>
      </c>
      <c r="AV406" s="13" t="s">
        <v>84</v>
      </c>
      <c r="AW406" s="13" t="s">
        <v>36</v>
      </c>
      <c r="AX406" s="13" t="s">
        <v>75</v>
      </c>
      <c r="AY406" s="158" t="s">
        <v>157</v>
      </c>
    </row>
    <row r="407" spans="2:65" s="15" customFormat="1" ht="11.25">
      <c r="B407" s="182"/>
      <c r="D407" s="145" t="s">
        <v>169</v>
      </c>
      <c r="E407" s="183" t="s">
        <v>19</v>
      </c>
      <c r="F407" s="184" t="s">
        <v>321</v>
      </c>
      <c r="H407" s="185">
        <v>3.36</v>
      </c>
      <c r="I407" s="186"/>
      <c r="L407" s="182"/>
      <c r="M407" s="187"/>
      <c r="T407" s="188"/>
      <c r="AT407" s="183" t="s">
        <v>169</v>
      </c>
      <c r="AU407" s="183" t="s">
        <v>84</v>
      </c>
      <c r="AV407" s="15" t="s">
        <v>104</v>
      </c>
      <c r="AW407" s="15" t="s">
        <v>36</v>
      </c>
      <c r="AX407" s="15" t="s">
        <v>75</v>
      </c>
      <c r="AY407" s="183" t="s">
        <v>157</v>
      </c>
    </row>
    <row r="408" spans="2:65" s="12" customFormat="1" ht="11.25">
      <c r="B408" s="151"/>
      <c r="D408" s="145" t="s">
        <v>169</v>
      </c>
      <c r="E408" s="152" t="s">
        <v>19</v>
      </c>
      <c r="F408" s="153" t="s">
        <v>338</v>
      </c>
      <c r="H408" s="152" t="s">
        <v>19</v>
      </c>
      <c r="I408" s="154"/>
      <c r="L408" s="151"/>
      <c r="M408" s="155"/>
      <c r="T408" s="156"/>
      <c r="AT408" s="152" t="s">
        <v>169</v>
      </c>
      <c r="AU408" s="152" t="s">
        <v>84</v>
      </c>
      <c r="AV408" s="12" t="s">
        <v>82</v>
      </c>
      <c r="AW408" s="12" t="s">
        <v>36</v>
      </c>
      <c r="AX408" s="12" t="s">
        <v>75</v>
      </c>
      <c r="AY408" s="152" t="s">
        <v>157</v>
      </c>
    </row>
    <row r="409" spans="2:65" s="13" customFormat="1" ht="11.25">
      <c r="B409" s="157"/>
      <c r="D409" s="145" t="s">
        <v>169</v>
      </c>
      <c r="E409" s="158" t="s">
        <v>19</v>
      </c>
      <c r="F409" s="159" t="s">
        <v>339</v>
      </c>
      <c r="H409" s="160">
        <v>18.855</v>
      </c>
      <c r="I409" s="161"/>
      <c r="L409" s="157"/>
      <c r="M409" s="162"/>
      <c r="T409" s="163"/>
      <c r="AT409" s="158" t="s">
        <v>169</v>
      </c>
      <c r="AU409" s="158" t="s">
        <v>84</v>
      </c>
      <c r="AV409" s="13" t="s">
        <v>84</v>
      </c>
      <c r="AW409" s="13" t="s">
        <v>36</v>
      </c>
      <c r="AX409" s="13" t="s">
        <v>75</v>
      </c>
      <c r="AY409" s="158" t="s">
        <v>157</v>
      </c>
    </row>
    <row r="410" spans="2:65" s="13" customFormat="1" ht="11.25">
      <c r="B410" s="157"/>
      <c r="D410" s="145" t="s">
        <v>169</v>
      </c>
      <c r="E410" s="158" t="s">
        <v>19</v>
      </c>
      <c r="F410" s="159" t="s">
        <v>340</v>
      </c>
      <c r="H410" s="160">
        <v>-5.67</v>
      </c>
      <c r="I410" s="161"/>
      <c r="L410" s="157"/>
      <c r="M410" s="162"/>
      <c r="T410" s="163"/>
      <c r="AT410" s="158" t="s">
        <v>169</v>
      </c>
      <c r="AU410" s="158" t="s">
        <v>84</v>
      </c>
      <c r="AV410" s="13" t="s">
        <v>84</v>
      </c>
      <c r="AW410" s="13" t="s">
        <v>36</v>
      </c>
      <c r="AX410" s="13" t="s">
        <v>75</v>
      </c>
      <c r="AY410" s="158" t="s">
        <v>157</v>
      </c>
    </row>
    <row r="411" spans="2:65" s="15" customFormat="1" ht="11.25">
      <c r="B411" s="182"/>
      <c r="D411" s="145" t="s">
        <v>169</v>
      </c>
      <c r="E411" s="183" t="s">
        <v>19</v>
      </c>
      <c r="F411" s="184" t="s">
        <v>321</v>
      </c>
      <c r="H411" s="185">
        <v>13.185</v>
      </c>
      <c r="I411" s="186"/>
      <c r="L411" s="182"/>
      <c r="M411" s="187"/>
      <c r="T411" s="188"/>
      <c r="AT411" s="183" t="s">
        <v>169</v>
      </c>
      <c r="AU411" s="183" t="s">
        <v>84</v>
      </c>
      <c r="AV411" s="15" t="s">
        <v>104</v>
      </c>
      <c r="AW411" s="15" t="s">
        <v>36</v>
      </c>
      <c r="AX411" s="15" t="s">
        <v>75</v>
      </c>
      <c r="AY411" s="183" t="s">
        <v>157</v>
      </c>
    </row>
    <row r="412" spans="2:65" s="12" customFormat="1" ht="11.25">
      <c r="B412" s="151"/>
      <c r="D412" s="145" t="s">
        <v>169</v>
      </c>
      <c r="E412" s="152" t="s">
        <v>19</v>
      </c>
      <c r="F412" s="153" t="s">
        <v>341</v>
      </c>
      <c r="H412" s="152" t="s">
        <v>19</v>
      </c>
      <c r="I412" s="154"/>
      <c r="L412" s="151"/>
      <c r="M412" s="155"/>
      <c r="T412" s="156"/>
      <c r="AT412" s="152" t="s">
        <v>169</v>
      </c>
      <c r="AU412" s="152" t="s">
        <v>84</v>
      </c>
      <c r="AV412" s="12" t="s">
        <v>82</v>
      </c>
      <c r="AW412" s="12" t="s">
        <v>36</v>
      </c>
      <c r="AX412" s="12" t="s">
        <v>75</v>
      </c>
      <c r="AY412" s="152" t="s">
        <v>157</v>
      </c>
    </row>
    <row r="413" spans="2:65" s="13" customFormat="1" ht="11.25">
      <c r="B413" s="157"/>
      <c r="D413" s="145" t="s">
        <v>169</v>
      </c>
      <c r="E413" s="158" t="s">
        <v>19</v>
      </c>
      <c r="F413" s="159" t="s">
        <v>342</v>
      </c>
      <c r="H413" s="160">
        <v>12.32</v>
      </c>
      <c r="I413" s="161"/>
      <c r="L413" s="157"/>
      <c r="M413" s="162"/>
      <c r="T413" s="163"/>
      <c r="AT413" s="158" t="s">
        <v>169</v>
      </c>
      <c r="AU413" s="158" t="s">
        <v>84</v>
      </c>
      <c r="AV413" s="13" t="s">
        <v>84</v>
      </c>
      <c r="AW413" s="13" t="s">
        <v>36</v>
      </c>
      <c r="AX413" s="13" t="s">
        <v>75</v>
      </c>
      <c r="AY413" s="158" t="s">
        <v>157</v>
      </c>
    </row>
    <row r="414" spans="2:65" s="15" customFormat="1" ht="11.25">
      <c r="B414" s="182"/>
      <c r="D414" s="145" t="s">
        <v>169</v>
      </c>
      <c r="E414" s="183" t="s">
        <v>19</v>
      </c>
      <c r="F414" s="184" t="s">
        <v>321</v>
      </c>
      <c r="H414" s="185">
        <v>12.32</v>
      </c>
      <c r="I414" s="186"/>
      <c r="L414" s="182"/>
      <c r="M414" s="187"/>
      <c r="T414" s="188"/>
      <c r="AT414" s="183" t="s">
        <v>169</v>
      </c>
      <c r="AU414" s="183" t="s">
        <v>84</v>
      </c>
      <c r="AV414" s="15" t="s">
        <v>104</v>
      </c>
      <c r="AW414" s="15" t="s">
        <v>36</v>
      </c>
      <c r="AX414" s="15" t="s">
        <v>75</v>
      </c>
      <c r="AY414" s="183" t="s">
        <v>157</v>
      </c>
    </row>
    <row r="415" spans="2:65" s="14" customFormat="1" ht="11.25">
      <c r="B415" s="164"/>
      <c r="D415" s="145" t="s">
        <v>169</v>
      </c>
      <c r="E415" s="165" t="s">
        <v>19</v>
      </c>
      <c r="F415" s="166" t="s">
        <v>173</v>
      </c>
      <c r="H415" s="167">
        <v>1426.847</v>
      </c>
      <c r="I415" s="168"/>
      <c r="L415" s="164"/>
      <c r="M415" s="169"/>
      <c r="T415" s="170"/>
      <c r="AT415" s="165" t="s">
        <v>169</v>
      </c>
      <c r="AU415" s="165" t="s">
        <v>84</v>
      </c>
      <c r="AV415" s="14" t="s">
        <v>164</v>
      </c>
      <c r="AW415" s="14" t="s">
        <v>36</v>
      </c>
      <c r="AX415" s="14" t="s">
        <v>82</v>
      </c>
      <c r="AY415" s="165" t="s">
        <v>157</v>
      </c>
    </row>
    <row r="416" spans="2:65" s="1" customFormat="1" ht="16.5" customHeight="1">
      <c r="B416" s="33"/>
      <c r="C416" s="132" t="s">
        <v>354</v>
      </c>
      <c r="D416" s="132" t="s">
        <v>159</v>
      </c>
      <c r="E416" s="133" t="s">
        <v>355</v>
      </c>
      <c r="F416" s="134" t="s">
        <v>356</v>
      </c>
      <c r="G416" s="135" t="s">
        <v>210</v>
      </c>
      <c r="H416" s="136">
        <v>45.9</v>
      </c>
      <c r="I416" s="137">
        <v>262.39999999999998</v>
      </c>
      <c r="J416" s="138">
        <f>ROUND(I416*H416,2)</f>
        <v>12044.16</v>
      </c>
      <c r="K416" s="134" t="s">
        <v>163</v>
      </c>
      <c r="L416" s="33"/>
      <c r="M416" s="139" t="s">
        <v>19</v>
      </c>
      <c r="N416" s="140" t="s">
        <v>46</v>
      </c>
      <c r="P416" s="141">
        <f>O416*H416</f>
        <v>0</v>
      </c>
      <c r="Q416" s="141">
        <v>4.3800000000000002E-3</v>
      </c>
      <c r="R416" s="141">
        <f>Q416*H416</f>
        <v>0.201042</v>
      </c>
      <c r="S416" s="141">
        <v>0</v>
      </c>
      <c r="T416" s="142">
        <f>S416*H416</f>
        <v>0</v>
      </c>
      <c r="AR416" s="143" t="s">
        <v>164</v>
      </c>
      <c r="AT416" s="143" t="s">
        <v>159</v>
      </c>
      <c r="AU416" s="143" t="s">
        <v>84</v>
      </c>
      <c r="AY416" s="18" t="s">
        <v>157</v>
      </c>
      <c r="BE416" s="144">
        <f>IF(N416="základní",J416,0)</f>
        <v>12044.16</v>
      </c>
      <c r="BF416" s="144">
        <f>IF(N416="snížená",J416,0)</f>
        <v>0</v>
      </c>
      <c r="BG416" s="144">
        <f>IF(N416="zákl. přenesená",J416,0)</f>
        <v>0</v>
      </c>
      <c r="BH416" s="144">
        <f>IF(N416="sníž. přenesená",J416,0)</f>
        <v>0</v>
      </c>
      <c r="BI416" s="144">
        <f>IF(N416="nulová",J416,0)</f>
        <v>0</v>
      </c>
      <c r="BJ416" s="18" t="s">
        <v>82</v>
      </c>
      <c r="BK416" s="144">
        <f>ROUND(I416*H416,2)</f>
        <v>12044.16</v>
      </c>
      <c r="BL416" s="18" t="s">
        <v>164</v>
      </c>
      <c r="BM416" s="143" t="s">
        <v>357</v>
      </c>
    </row>
    <row r="417" spans="2:65" s="1" customFormat="1" ht="11.25">
      <c r="B417" s="33"/>
      <c r="D417" s="145" t="s">
        <v>166</v>
      </c>
      <c r="F417" s="146" t="s">
        <v>358</v>
      </c>
      <c r="I417" s="147"/>
      <c r="L417" s="33"/>
      <c r="M417" s="148"/>
      <c r="T417" s="54"/>
      <c r="AT417" s="18" t="s">
        <v>166</v>
      </c>
      <c r="AU417" s="18" t="s">
        <v>84</v>
      </c>
    </row>
    <row r="418" spans="2:65" s="1" customFormat="1" ht="11.25">
      <c r="B418" s="33"/>
      <c r="D418" s="149" t="s">
        <v>167</v>
      </c>
      <c r="F418" s="150" t="s">
        <v>359</v>
      </c>
      <c r="I418" s="147"/>
      <c r="L418" s="33"/>
      <c r="M418" s="148"/>
      <c r="T418" s="54"/>
      <c r="AT418" s="18" t="s">
        <v>167</v>
      </c>
      <c r="AU418" s="18" t="s">
        <v>84</v>
      </c>
    </row>
    <row r="419" spans="2:65" s="12" customFormat="1" ht="11.25">
      <c r="B419" s="151"/>
      <c r="D419" s="145" t="s">
        <v>169</v>
      </c>
      <c r="E419" s="152" t="s">
        <v>19</v>
      </c>
      <c r="F419" s="153" t="s">
        <v>306</v>
      </c>
      <c r="H419" s="152" t="s">
        <v>19</v>
      </c>
      <c r="I419" s="154"/>
      <c r="L419" s="151"/>
      <c r="M419" s="155"/>
      <c r="T419" s="156"/>
      <c r="AT419" s="152" t="s">
        <v>169</v>
      </c>
      <c r="AU419" s="152" t="s">
        <v>84</v>
      </c>
      <c r="AV419" s="12" t="s">
        <v>82</v>
      </c>
      <c r="AW419" s="12" t="s">
        <v>36</v>
      </c>
      <c r="AX419" s="12" t="s">
        <v>75</v>
      </c>
      <c r="AY419" s="152" t="s">
        <v>157</v>
      </c>
    </row>
    <row r="420" spans="2:65" s="12" customFormat="1" ht="11.25">
      <c r="B420" s="151"/>
      <c r="D420" s="145" t="s">
        <v>169</v>
      </c>
      <c r="E420" s="152" t="s">
        <v>19</v>
      </c>
      <c r="F420" s="153" t="s">
        <v>307</v>
      </c>
      <c r="H420" s="152" t="s">
        <v>19</v>
      </c>
      <c r="I420" s="154"/>
      <c r="L420" s="151"/>
      <c r="M420" s="155"/>
      <c r="T420" s="156"/>
      <c r="AT420" s="152" t="s">
        <v>169</v>
      </c>
      <c r="AU420" s="152" t="s">
        <v>84</v>
      </c>
      <c r="AV420" s="12" t="s">
        <v>82</v>
      </c>
      <c r="AW420" s="12" t="s">
        <v>36</v>
      </c>
      <c r="AX420" s="12" t="s">
        <v>75</v>
      </c>
      <c r="AY420" s="152" t="s">
        <v>157</v>
      </c>
    </row>
    <row r="421" spans="2:65" s="13" customFormat="1" ht="11.25">
      <c r="B421" s="157"/>
      <c r="D421" s="145" t="s">
        <v>169</v>
      </c>
      <c r="E421" s="158" t="s">
        <v>19</v>
      </c>
      <c r="F421" s="159" t="s">
        <v>308</v>
      </c>
      <c r="H421" s="160">
        <v>43.2</v>
      </c>
      <c r="I421" s="161"/>
      <c r="L421" s="157"/>
      <c r="M421" s="162"/>
      <c r="T421" s="163"/>
      <c r="AT421" s="158" t="s">
        <v>169</v>
      </c>
      <c r="AU421" s="158" t="s">
        <v>84</v>
      </c>
      <c r="AV421" s="13" t="s">
        <v>84</v>
      </c>
      <c r="AW421" s="13" t="s">
        <v>36</v>
      </c>
      <c r="AX421" s="13" t="s">
        <v>75</v>
      </c>
      <c r="AY421" s="158" t="s">
        <v>157</v>
      </c>
    </row>
    <row r="422" spans="2:65" s="13" customFormat="1" ht="11.25">
      <c r="B422" s="157"/>
      <c r="D422" s="145" t="s">
        <v>169</v>
      </c>
      <c r="E422" s="158" t="s">
        <v>19</v>
      </c>
      <c r="F422" s="159" t="s">
        <v>309</v>
      </c>
      <c r="H422" s="160">
        <v>2.7</v>
      </c>
      <c r="I422" s="161"/>
      <c r="L422" s="157"/>
      <c r="M422" s="162"/>
      <c r="T422" s="163"/>
      <c r="AT422" s="158" t="s">
        <v>169</v>
      </c>
      <c r="AU422" s="158" t="s">
        <v>84</v>
      </c>
      <c r="AV422" s="13" t="s">
        <v>84</v>
      </c>
      <c r="AW422" s="13" t="s">
        <v>36</v>
      </c>
      <c r="AX422" s="13" t="s">
        <v>75</v>
      </c>
      <c r="AY422" s="158" t="s">
        <v>157</v>
      </c>
    </row>
    <row r="423" spans="2:65" s="14" customFormat="1" ht="11.25">
      <c r="B423" s="164"/>
      <c r="D423" s="145" t="s">
        <v>169</v>
      </c>
      <c r="E423" s="165" t="s">
        <v>19</v>
      </c>
      <c r="F423" s="166" t="s">
        <v>173</v>
      </c>
      <c r="H423" s="167">
        <v>45.9</v>
      </c>
      <c r="I423" s="168"/>
      <c r="L423" s="164"/>
      <c r="M423" s="169"/>
      <c r="T423" s="170"/>
      <c r="AT423" s="165" t="s">
        <v>169</v>
      </c>
      <c r="AU423" s="165" t="s">
        <v>84</v>
      </c>
      <c r="AV423" s="14" t="s">
        <v>164</v>
      </c>
      <c r="AW423" s="14" t="s">
        <v>36</v>
      </c>
      <c r="AX423" s="14" t="s">
        <v>82</v>
      </c>
      <c r="AY423" s="165" t="s">
        <v>157</v>
      </c>
    </row>
    <row r="424" spans="2:65" s="1" customFormat="1" ht="37.9" customHeight="1">
      <c r="B424" s="33"/>
      <c r="C424" s="132" t="s">
        <v>360</v>
      </c>
      <c r="D424" s="132" t="s">
        <v>159</v>
      </c>
      <c r="E424" s="133" t="s">
        <v>361</v>
      </c>
      <c r="F424" s="134" t="s">
        <v>362</v>
      </c>
      <c r="G424" s="135" t="s">
        <v>210</v>
      </c>
      <c r="H424" s="136">
        <v>89.816000000000003</v>
      </c>
      <c r="I424" s="137">
        <v>876.6</v>
      </c>
      <c r="J424" s="138">
        <f>ROUND(I424*H424,2)</f>
        <v>78732.710000000006</v>
      </c>
      <c r="K424" s="134" t="s">
        <v>163</v>
      </c>
      <c r="L424" s="33"/>
      <c r="M424" s="139" t="s">
        <v>19</v>
      </c>
      <c r="N424" s="140" t="s">
        <v>46</v>
      </c>
      <c r="P424" s="141">
        <f>O424*H424</f>
        <v>0</v>
      </c>
      <c r="Q424" s="141">
        <v>8.6E-3</v>
      </c>
      <c r="R424" s="141">
        <f>Q424*H424</f>
        <v>0.77241760000000004</v>
      </c>
      <c r="S424" s="141">
        <v>0</v>
      </c>
      <c r="T424" s="142">
        <f>S424*H424</f>
        <v>0</v>
      </c>
      <c r="AR424" s="143" t="s">
        <v>164</v>
      </c>
      <c r="AT424" s="143" t="s">
        <v>159</v>
      </c>
      <c r="AU424" s="143" t="s">
        <v>84</v>
      </c>
      <c r="AY424" s="18" t="s">
        <v>157</v>
      </c>
      <c r="BE424" s="144">
        <f>IF(N424="základní",J424,0)</f>
        <v>78732.710000000006</v>
      </c>
      <c r="BF424" s="144">
        <f>IF(N424="snížená",J424,0)</f>
        <v>0</v>
      </c>
      <c r="BG424" s="144">
        <f>IF(N424="zákl. přenesená",J424,0)</f>
        <v>0</v>
      </c>
      <c r="BH424" s="144">
        <f>IF(N424="sníž. přenesená",J424,0)</f>
        <v>0</v>
      </c>
      <c r="BI424" s="144">
        <f>IF(N424="nulová",J424,0)</f>
        <v>0</v>
      </c>
      <c r="BJ424" s="18" t="s">
        <v>82</v>
      </c>
      <c r="BK424" s="144">
        <f>ROUND(I424*H424,2)</f>
        <v>78732.710000000006</v>
      </c>
      <c r="BL424" s="18" t="s">
        <v>164</v>
      </c>
      <c r="BM424" s="143" t="s">
        <v>363</v>
      </c>
    </row>
    <row r="425" spans="2:65" s="1" customFormat="1" ht="19.5">
      <c r="B425" s="33"/>
      <c r="D425" s="145" t="s">
        <v>166</v>
      </c>
      <c r="F425" s="146" t="s">
        <v>362</v>
      </c>
      <c r="I425" s="147"/>
      <c r="L425" s="33"/>
      <c r="M425" s="148"/>
      <c r="T425" s="54"/>
      <c r="AT425" s="18" t="s">
        <v>166</v>
      </c>
      <c r="AU425" s="18" t="s">
        <v>84</v>
      </c>
    </row>
    <row r="426" spans="2:65" s="1" customFormat="1" ht="11.25">
      <c r="B426" s="33"/>
      <c r="D426" s="149" t="s">
        <v>167</v>
      </c>
      <c r="F426" s="150" t="s">
        <v>364</v>
      </c>
      <c r="I426" s="147"/>
      <c r="L426" s="33"/>
      <c r="M426" s="148"/>
      <c r="T426" s="54"/>
      <c r="AT426" s="18" t="s">
        <v>167</v>
      </c>
      <c r="AU426" s="18" t="s">
        <v>84</v>
      </c>
    </row>
    <row r="427" spans="2:65" s="12" customFormat="1" ht="11.25">
      <c r="B427" s="151"/>
      <c r="D427" s="145" t="s">
        <v>169</v>
      </c>
      <c r="E427" s="152" t="s">
        <v>19</v>
      </c>
      <c r="F427" s="153" t="s">
        <v>289</v>
      </c>
      <c r="H427" s="152" t="s">
        <v>19</v>
      </c>
      <c r="I427" s="154"/>
      <c r="L427" s="151"/>
      <c r="M427" s="155"/>
      <c r="T427" s="156"/>
      <c r="AT427" s="152" t="s">
        <v>169</v>
      </c>
      <c r="AU427" s="152" t="s">
        <v>84</v>
      </c>
      <c r="AV427" s="12" t="s">
        <v>82</v>
      </c>
      <c r="AW427" s="12" t="s">
        <v>36</v>
      </c>
      <c r="AX427" s="12" t="s">
        <v>75</v>
      </c>
      <c r="AY427" s="152" t="s">
        <v>157</v>
      </c>
    </row>
    <row r="428" spans="2:65" s="12" customFormat="1" ht="11.25">
      <c r="B428" s="151"/>
      <c r="D428" s="145" t="s">
        <v>169</v>
      </c>
      <c r="E428" s="152" t="s">
        <v>19</v>
      </c>
      <c r="F428" s="153" t="s">
        <v>331</v>
      </c>
      <c r="H428" s="152" t="s">
        <v>19</v>
      </c>
      <c r="I428" s="154"/>
      <c r="L428" s="151"/>
      <c r="M428" s="155"/>
      <c r="T428" s="156"/>
      <c r="AT428" s="152" t="s">
        <v>169</v>
      </c>
      <c r="AU428" s="152" t="s">
        <v>84</v>
      </c>
      <c r="AV428" s="12" t="s">
        <v>82</v>
      </c>
      <c r="AW428" s="12" t="s">
        <v>36</v>
      </c>
      <c r="AX428" s="12" t="s">
        <v>75</v>
      </c>
      <c r="AY428" s="152" t="s">
        <v>157</v>
      </c>
    </row>
    <row r="429" spans="2:65" s="13" customFormat="1" ht="11.25">
      <c r="B429" s="157"/>
      <c r="D429" s="145" t="s">
        <v>169</v>
      </c>
      <c r="E429" s="158" t="s">
        <v>19</v>
      </c>
      <c r="F429" s="159" t="s">
        <v>332</v>
      </c>
      <c r="H429" s="160">
        <v>89.816000000000003</v>
      </c>
      <c r="I429" s="161"/>
      <c r="L429" s="157"/>
      <c r="M429" s="162"/>
      <c r="T429" s="163"/>
      <c r="AT429" s="158" t="s">
        <v>169</v>
      </c>
      <c r="AU429" s="158" t="s">
        <v>84</v>
      </c>
      <c r="AV429" s="13" t="s">
        <v>84</v>
      </c>
      <c r="AW429" s="13" t="s">
        <v>36</v>
      </c>
      <c r="AX429" s="13" t="s">
        <v>75</v>
      </c>
      <c r="AY429" s="158" t="s">
        <v>157</v>
      </c>
    </row>
    <row r="430" spans="2:65" s="14" customFormat="1" ht="11.25">
      <c r="B430" s="164"/>
      <c r="D430" s="145" t="s">
        <v>169</v>
      </c>
      <c r="E430" s="165" t="s">
        <v>19</v>
      </c>
      <c r="F430" s="166" t="s">
        <v>173</v>
      </c>
      <c r="H430" s="167">
        <v>89.816000000000003</v>
      </c>
      <c r="I430" s="168"/>
      <c r="L430" s="164"/>
      <c r="M430" s="169"/>
      <c r="T430" s="170"/>
      <c r="AT430" s="165" t="s">
        <v>169</v>
      </c>
      <c r="AU430" s="165" t="s">
        <v>84</v>
      </c>
      <c r="AV430" s="14" t="s">
        <v>164</v>
      </c>
      <c r="AW430" s="14" t="s">
        <v>36</v>
      </c>
      <c r="AX430" s="14" t="s">
        <v>82</v>
      </c>
      <c r="AY430" s="165" t="s">
        <v>157</v>
      </c>
    </row>
    <row r="431" spans="2:65" s="1" customFormat="1" ht="16.5" customHeight="1">
      <c r="B431" s="33"/>
      <c r="C431" s="171" t="s">
        <v>365</v>
      </c>
      <c r="D431" s="171" t="s">
        <v>228</v>
      </c>
      <c r="E431" s="172" t="s">
        <v>366</v>
      </c>
      <c r="F431" s="173" t="s">
        <v>367</v>
      </c>
      <c r="G431" s="174" t="s">
        <v>210</v>
      </c>
      <c r="H431" s="175">
        <v>98.798000000000002</v>
      </c>
      <c r="I431" s="176">
        <v>490.5</v>
      </c>
      <c r="J431" s="177">
        <f>ROUND(I431*H431,2)</f>
        <v>48460.42</v>
      </c>
      <c r="K431" s="173" t="s">
        <v>163</v>
      </c>
      <c r="L431" s="178"/>
      <c r="M431" s="179" t="s">
        <v>19</v>
      </c>
      <c r="N431" s="180" t="s">
        <v>46</v>
      </c>
      <c r="P431" s="141">
        <f>O431*H431</f>
        <v>0</v>
      </c>
      <c r="Q431" s="141">
        <v>4.7999999999999996E-3</v>
      </c>
      <c r="R431" s="141">
        <f>Q431*H431</f>
        <v>0.47423039999999994</v>
      </c>
      <c r="S431" s="141">
        <v>0</v>
      </c>
      <c r="T431" s="142">
        <f>S431*H431</f>
        <v>0</v>
      </c>
      <c r="AR431" s="143" t="s">
        <v>215</v>
      </c>
      <c r="AT431" s="143" t="s">
        <v>228</v>
      </c>
      <c r="AU431" s="143" t="s">
        <v>84</v>
      </c>
      <c r="AY431" s="18" t="s">
        <v>157</v>
      </c>
      <c r="BE431" s="144">
        <f>IF(N431="základní",J431,0)</f>
        <v>48460.42</v>
      </c>
      <c r="BF431" s="144">
        <f>IF(N431="snížená",J431,0)</f>
        <v>0</v>
      </c>
      <c r="BG431" s="144">
        <f>IF(N431="zákl. přenesená",J431,0)</f>
        <v>0</v>
      </c>
      <c r="BH431" s="144">
        <f>IF(N431="sníž. přenesená",J431,0)</f>
        <v>0</v>
      </c>
      <c r="BI431" s="144">
        <f>IF(N431="nulová",J431,0)</f>
        <v>0</v>
      </c>
      <c r="BJ431" s="18" t="s">
        <v>82</v>
      </c>
      <c r="BK431" s="144">
        <f>ROUND(I431*H431,2)</f>
        <v>48460.42</v>
      </c>
      <c r="BL431" s="18" t="s">
        <v>164</v>
      </c>
      <c r="BM431" s="143" t="s">
        <v>368</v>
      </c>
    </row>
    <row r="432" spans="2:65" s="1" customFormat="1" ht="11.25">
      <c r="B432" s="33"/>
      <c r="D432" s="145" t="s">
        <v>166</v>
      </c>
      <c r="F432" s="146" t="s">
        <v>367</v>
      </c>
      <c r="I432" s="147"/>
      <c r="L432" s="33"/>
      <c r="M432" s="148"/>
      <c r="T432" s="54"/>
      <c r="AT432" s="18" t="s">
        <v>166</v>
      </c>
      <c r="AU432" s="18" t="s">
        <v>84</v>
      </c>
    </row>
    <row r="433" spans="2:65" s="12" customFormat="1" ht="11.25">
      <c r="B433" s="151"/>
      <c r="D433" s="145" t="s">
        <v>169</v>
      </c>
      <c r="E433" s="152" t="s">
        <v>19</v>
      </c>
      <c r="F433" s="153" t="s">
        <v>289</v>
      </c>
      <c r="H433" s="152" t="s">
        <v>19</v>
      </c>
      <c r="I433" s="154"/>
      <c r="L433" s="151"/>
      <c r="M433" s="155"/>
      <c r="T433" s="156"/>
      <c r="AT433" s="152" t="s">
        <v>169</v>
      </c>
      <c r="AU433" s="152" t="s">
        <v>84</v>
      </c>
      <c r="AV433" s="12" t="s">
        <v>82</v>
      </c>
      <c r="AW433" s="12" t="s">
        <v>36</v>
      </c>
      <c r="AX433" s="12" t="s">
        <v>75</v>
      </c>
      <c r="AY433" s="152" t="s">
        <v>157</v>
      </c>
    </row>
    <row r="434" spans="2:65" s="12" customFormat="1" ht="11.25">
      <c r="B434" s="151"/>
      <c r="D434" s="145" t="s">
        <v>169</v>
      </c>
      <c r="E434" s="152" t="s">
        <v>19</v>
      </c>
      <c r="F434" s="153" t="s">
        <v>331</v>
      </c>
      <c r="H434" s="152" t="s">
        <v>19</v>
      </c>
      <c r="I434" s="154"/>
      <c r="L434" s="151"/>
      <c r="M434" s="155"/>
      <c r="T434" s="156"/>
      <c r="AT434" s="152" t="s">
        <v>169</v>
      </c>
      <c r="AU434" s="152" t="s">
        <v>84</v>
      </c>
      <c r="AV434" s="12" t="s">
        <v>82</v>
      </c>
      <c r="AW434" s="12" t="s">
        <v>36</v>
      </c>
      <c r="AX434" s="12" t="s">
        <v>75</v>
      </c>
      <c r="AY434" s="152" t="s">
        <v>157</v>
      </c>
    </row>
    <row r="435" spans="2:65" s="13" customFormat="1" ht="11.25">
      <c r="B435" s="157"/>
      <c r="D435" s="145" t="s">
        <v>169</v>
      </c>
      <c r="E435" s="158" t="s">
        <v>19</v>
      </c>
      <c r="F435" s="159" t="s">
        <v>332</v>
      </c>
      <c r="H435" s="160">
        <v>89.816000000000003</v>
      </c>
      <c r="I435" s="161"/>
      <c r="L435" s="157"/>
      <c r="M435" s="162"/>
      <c r="T435" s="163"/>
      <c r="AT435" s="158" t="s">
        <v>169</v>
      </c>
      <c r="AU435" s="158" t="s">
        <v>84</v>
      </c>
      <c r="AV435" s="13" t="s">
        <v>84</v>
      </c>
      <c r="AW435" s="13" t="s">
        <v>36</v>
      </c>
      <c r="AX435" s="13" t="s">
        <v>75</v>
      </c>
      <c r="AY435" s="158" t="s">
        <v>157</v>
      </c>
    </row>
    <row r="436" spans="2:65" s="14" customFormat="1" ht="11.25">
      <c r="B436" s="164"/>
      <c r="D436" s="145" t="s">
        <v>169</v>
      </c>
      <c r="E436" s="165" t="s">
        <v>19</v>
      </c>
      <c r="F436" s="166" t="s">
        <v>173</v>
      </c>
      <c r="H436" s="167">
        <v>89.816000000000003</v>
      </c>
      <c r="I436" s="168"/>
      <c r="L436" s="164"/>
      <c r="M436" s="169"/>
      <c r="T436" s="170"/>
      <c r="AT436" s="165" t="s">
        <v>169</v>
      </c>
      <c r="AU436" s="165" t="s">
        <v>84</v>
      </c>
      <c r="AV436" s="14" t="s">
        <v>164</v>
      </c>
      <c r="AW436" s="14" t="s">
        <v>36</v>
      </c>
      <c r="AX436" s="14" t="s">
        <v>82</v>
      </c>
      <c r="AY436" s="165" t="s">
        <v>157</v>
      </c>
    </row>
    <row r="437" spans="2:65" s="13" customFormat="1" ht="11.25">
      <c r="B437" s="157"/>
      <c r="D437" s="145" t="s">
        <v>169</v>
      </c>
      <c r="F437" s="159" t="s">
        <v>369</v>
      </c>
      <c r="H437" s="160">
        <v>98.798000000000002</v>
      </c>
      <c r="I437" s="161"/>
      <c r="L437" s="157"/>
      <c r="M437" s="162"/>
      <c r="T437" s="163"/>
      <c r="AT437" s="158" t="s">
        <v>169</v>
      </c>
      <c r="AU437" s="158" t="s">
        <v>84</v>
      </c>
      <c r="AV437" s="13" t="s">
        <v>84</v>
      </c>
      <c r="AW437" s="13" t="s">
        <v>4</v>
      </c>
      <c r="AX437" s="13" t="s">
        <v>82</v>
      </c>
      <c r="AY437" s="158" t="s">
        <v>157</v>
      </c>
    </row>
    <row r="438" spans="2:65" s="1" customFormat="1" ht="37.9" customHeight="1">
      <c r="B438" s="33"/>
      <c r="C438" s="132" t="s">
        <v>370</v>
      </c>
      <c r="D438" s="132" t="s">
        <v>159</v>
      </c>
      <c r="E438" s="133" t="s">
        <v>371</v>
      </c>
      <c r="F438" s="134" t="s">
        <v>372</v>
      </c>
      <c r="G438" s="135" t="s">
        <v>210</v>
      </c>
      <c r="H438" s="136">
        <v>1341.385</v>
      </c>
      <c r="I438" s="137">
        <v>906.6</v>
      </c>
      <c r="J438" s="138">
        <f>ROUND(I438*H438,2)</f>
        <v>1216099.6399999999</v>
      </c>
      <c r="K438" s="134" t="s">
        <v>163</v>
      </c>
      <c r="L438" s="33"/>
      <c r="M438" s="139" t="s">
        <v>19</v>
      </c>
      <c r="N438" s="140" t="s">
        <v>46</v>
      </c>
      <c r="P438" s="141">
        <f>O438*H438</f>
        <v>0</v>
      </c>
      <c r="Q438" s="141">
        <v>1.1599999999999999E-2</v>
      </c>
      <c r="R438" s="141">
        <f>Q438*H438</f>
        <v>15.560065999999999</v>
      </c>
      <c r="S438" s="141">
        <v>0</v>
      </c>
      <c r="T438" s="142">
        <f>S438*H438</f>
        <v>0</v>
      </c>
      <c r="AR438" s="143" t="s">
        <v>164</v>
      </c>
      <c r="AT438" s="143" t="s">
        <v>159</v>
      </c>
      <c r="AU438" s="143" t="s">
        <v>84</v>
      </c>
      <c r="AY438" s="18" t="s">
        <v>157</v>
      </c>
      <c r="BE438" s="144">
        <f>IF(N438="základní",J438,0)</f>
        <v>1216099.6399999999</v>
      </c>
      <c r="BF438" s="144">
        <f>IF(N438="snížená",J438,0)</f>
        <v>0</v>
      </c>
      <c r="BG438" s="144">
        <f>IF(N438="zákl. přenesená",J438,0)</f>
        <v>0</v>
      </c>
      <c r="BH438" s="144">
        <f>IF(N438="sníž. přenesená",J438,0)</f>
        <v>0</v>
      </c>
      <c r="BI438" s="144">
        <f>IF(N438="nulová",J438,0)</f>
        <v>0</v>
      </c>
      <c r="BJ438" s="18" t="s">
        <v>82</v>
      </c>
      <c r="BK438" s="144">
        <f>ROUND(I438*H438,2)</f>
        <v>1216099.6399999999</v>
      </c>
      <c r="BL438" s="18" t="s">
        <v>164</v>
      </c>
      <c r="BM438" s="143" t="s">
        <v>373</v>
      </c>
    </row>
    <row r="439" spans="2:65" s="1" customFormat="1" ht="29.25">
      <c r="B439" s="33"/>
      <c r="D439" s="145" t="s">
        <v>166</v>
      </c>
      <c r="F439" s="146" t="s">
        <v>374</v>
      </c>
      <c r="I439" s="147"/>
      <c r="L439" s="33"/>
      <c r="M439" s="148"/>
      <c r="T439" s="54"/>
      <c r="AT439" s="18" t="s">
        <v>166</v>
      </c>
      <c r="AU439" s="18" t="s">
        <v>84</v>
      </c>
    </row>
    <row r="440" spans="2:65" s="1" customFormat="1" ht="11.25">
      <c r="B440" s="33"/>
      <c r="D440" s="149" t="s">
        <v>167</v>
      </c>
      <c r="F440" s="150" t="s">
        <v>375</v>
      </c>
      <c r="I440" s="147"/>
      <c r="L440" s="33"/>
      <c r="M440" s="148"/>
      <c r="T440" s="54"/>
      <c r="AT440" s="18" t="s">
        <v>167</v>
      </c>
      <c r="AU440" s="18" t="s">
        <v>84</v>
      </c>
    </row>
    <row r="441" spans="2:65" s="12" customFormat="1" ht="11.25">
      <c r="B441" s="151"/>
      <c r="D441" s="145" t="s">
        <v>169</v>
      </c>
      <c r="E441" s="152" t="s">
        <v>19</v>
      </c>
      <c r="F441" s="153" t="s">
        <v>289</v>
      </c>
      <c r="H441" s="152" t="s">
        <v>19</v>
      </c>
      <c r="I441" s="154"/>
      <c r="L441" s="151"/>
      <c r="M441" s="155"/>
      <c r="T441" s="156"/>
      <c r="AT441" s="152" t="s">
        <v>169</v>
      </c>
      <c r="AU441" s="152" t="s">
        <v>84</v>
      </c>
      <c r="AV441" s="12" t="s">
        <v>82</v>
      </c>
      <c r="AW441" s="12" t="s">
        <v>36</v>
      </c>
      <c r="AX441" s="12" t="s">
        <v>75</v>
      </c>
      <c r="AY441" s="152" t="s">
        <v>157</v>
      </c>
    </row>
    <row r="442" spans="2:65" s="12" customFormat="1" ht="11.25">
      <c r="B442" s="151"/>
      <c r="D442" s="145" t="s">
        <v>169</v>
      </c>
      <c r="E442" s="152" t="s">
        <v>19</v>
      </c>
      <c r="F442" s="153" t="s">
        <v>315</v>
      </c>
      <c r="H442" s="152" t="s">
        <v>19</v>
      </c>
      <c r="I442" s="154"/>
      <c r="L442" s="151"/>
      <c r="M442" s="155"/>
      <c r="T442" s="156"/>
      <c r="AT442" s="152" t="s">
        <v>169</v>
      </c>
      <c r="AU442" s="152" t="s">
        <v>84</v>
      </c>
      <c r="AV442" s="12" t="s">
        <v>82</v>
      </c>
      <c r="AW442" s="12" t="s">
        <v>36</v>
      </c>
      <c r="AX442" s="12" t="s">
        <v>75</v>
      </c>
      <c r="AY442" s="152" t="s">
        <v>157</v>
      </c>
    </row>
    <row r="443" spans="2:65" s="12" customFormat="1" ht="11.25">
      <c r="B443" s="151"/>
      <c r="D443" s="145" t="s">
        <v>169</v>
      </c>
      <c r="E443" s="152" t="s">
        <v>19</v>
      </c>
      <c r="F443" s="153" t="s">
        <v>316</v>
      </c>
      <c r="H443" s="152" t="s">
        <v>19</v>
      </c>
      <c r="I443" s="154"/>
      <c r="L443" s="151"/>
      <c r="M443" s="155"/>
      <c r="T443" s="156"/>
      <c r="AT443" s="152" t="s">
        <v>169</v>
      </c>
      <c r="AU443" s="152" t="s">
        <v>84</v>
      </c>
      <c r="AV443" s="12" t="s">
        <v>82</v>
      </c>
      <c r="AW443" s="12" t="s">
        <v>36</v>
      </c>
      <c r="AX443" s="12" t="s">
        <v>75</v>
      </c>
      <c r="AY443" s="152" t="s">
        <v>157</v>
      </c>
    </row>
    <row r="444" spans="2:65" s="13" customFormat="1" ht="11.25">
      <c r="B444" s="157"/>
      <c r="D444" s="145" t="s">
        <v>169</v>
      </c>
      <c r="E444" s="158" t="s">
        <v>19</v>
      </c>
      <c r="F444" s="159" t="s">
        <v>317</v>
      </c>
      <c r="H444" s="160">
        <v>604.85400000000004</v>
      </c>
      <c r="I444" s="161"/>
      <c r="L444" s="157"/>
      <c r="M444" s="162"/>
      <c r="T444" s="163"/>
      <c r="AT444" s="158" t="s">
        <v>169</v>
      </c>
      <c r="AU444" s="158" t="s">
        <v>84</v>
      </c>
      <c r="AV444" s="13" t="s">
        <v>84</v>
      </c>
      <c r="AW444" s="13" t="s">
        <v>36</v>
      </c>
      <c r="AX444" s="13" t="s">
        <v>75</v>
      </c>
      <c r="AY444" s="158" t="s">
        <v>157</v>
      </c>
    </row>
    <row r="445" spans="2:65" s="13" customFormat="1" ht="11.25">
      <c r="B445" s="157"/>
      <c r="D445" s="145" t="s">
        <v>169</v>
      </c>
      <c r="E445" s="158" t="s">
        <v>19</v>
      </c>
      <c r="F445" s="159" t="s">
        <v>376</v>
      </c>
      <c r="H445" s="160">
        <v>-97.83</v>
      </c>
      <c r="I445" s="161"/>
      <c r="L445" s="157"/>
      <c r="M445" s="162"/>
      <c r="T445" s="163"/>
      <c r="AT445" s="158" t="s">
        <v>169</v>
      </c>
      <c r="AU445" s="158" t="s">
        <v>84</v>
      </c>
      <c r="AV445" s="13" t="s">
        <v>84</v>
      </c>
      <c r="AW445" s="13" t="s">
        <v>36</v>
      </c>
      <c r="AX445" s="13" t="s">
        <v>75</v>
      </c>
      <c r="AY445" s="158" t="s">
        <v>157</v>
      </c>
    </row>
    <row r="446" spans="2:65" s="12" customFormat="1" ht="11.25">
      <c r="B446" s="151"/>
      <c r="D446" s="145" t="s">
        <v>169</v>
      </c>
      <c r="E446" s="152" t="s">
        <v>19</v>
      </c>
      <c r="F446" s="153" t="s">
        <v>319</v>
      </c>
      <c r="H446" s="152" t="s">
        <v>19</v>
      </c>
      <c r="I446" s="154"/>
      <c r="L446" s="151"/>
      <c r="M446" s="155"/>
      <c r="T446" s="156"/>
      <c r="AT446" s="152" t="s">
        <v>169</v>
      </c>
      <c r="AU446" s="152" t="s">
        <v>84</v>
      </c>
      <c r="AV446" s="12" t="s">
        <v>82</v>
      </c>
      <c r="AW446" s="12" t="s">
        <v>36</v>
      </c>
      <c r="AX446" s="12" t="s">
        <v>75</v>
      </c>
      <c r="AY446" s="152" t="s">
        <v>157</v>
      </c>
    </row>
    <row r="447" spans="2:65" s="13" customFormat="1" ht="11.25">
      <c r="B447" s="157"/>
      <c r="D447" s="145" t="s">
        <v>169</v>
      </c>
      <c r="E447" s="158" t="s">
        <v>19</v>
      </c>
      <c r="F447" s="159" t="s">
        <v>320</v>
      </c>
      <c r="H447" s="160">
        <v>-12.375</v>
      </c>
      <c r="I447" s="161"/>
      <c r="L447" s="157"/>
      <c r="M447" s="162"/>
      <c r="T447" s="163"/>
      <c r="AT447" s="158" t="s">
        <v>169</v>
      </c>
      <c r="AU447" s="158" t="s">
        <v>84</v>
      </c>
      <c r="AV447" s="13" t="s">
        <v>84</v>
      </c>
      <c r="AW447" s="13" t="s">
        <v>36</v>
      </c>
      <c r="AX447" s="13" t="s">
        <v>75</v>
      </c>
      <c r="AY447" s="158" t="s">
        <v>157</v>
      </c>
    </row>
    <row r="448" spans="2:65" s="15" customFormat="1" ht="11.25">
      <c r="B448" s="182"/>
      <c r="D448" s="145" t="s">
        <v>169</v>
      </c>
      <c r="E448" s="183" t="s">
        <v>19</v>
      </c>
      <c r="F448" s="184" t="s">
        <v>321</v>
      </c>
      <c r="H448" s="185">
        <v>494.649</v>
      </c>
      <c r="I448" s="186"/>
      <c r="L448" s="182"/>
      <c r="M448" s="187"/>
      <c r="T448" s="188"/>
      <c r="AT448" s="183" t="s">
        <v>169</v>
      </c>
      <c r="AU448" s="183" t="s">
        <v>84</v>
      </c>
      <c r="AV448" s="15" t="s">
        <v>104</v>
      </c>
      <c r="AW448" s="15" t="s">
        <v>36</v>
      </c>
      <c r="AX448" s="15" t="s">
        <v>75</v>
      </c>
      <c r="AY448" s="183" t="s">
        <v>157</v>
      </c>
    </row>
    <row r="449" spans="2:65" s="12" customFormat="1" ht="11.25">
      <c r="B449" s="151"/>
      <c r="D449" s="145" t="s">
        <v>169</v>
      </c>
      <c r="E449" s="152" t="s">
        <v>19</v>
      </c>
      <c r="F449" s="153" t="s">
        <v>322</v>
      </c>
      <c r="H449" s="152" t="s">
        <v>19</v>
      </c>
      <c r="I449" s="154"/>
      <c r="L449" s="151"/>
      <c r="M449" s="155"/>
      <c r="T449" s="156"/>
      <c r="AT449" s="152" t="s">
        <v>169</v>
      </c>
      <c r="AU449" s="152" t="s">
        <v>84</v>
      </c>
      <c r="AV449" s="12" t="s">
        <v>82</v>
      </c>
      <c r="AW449" s="12" t="s">
        <v>36</v>
      </c>
      <c r="AX449" s="12" t="s">
        <v>75</v>
      </c>
      <c r="AY449" s="152" t="s">
        <v>157</v>
      </c>
    </row>
    <row r="450" spans="2:65" s="13" customFormat="1" ht="11.25">
      <c r="B450" s="157"/>
      <c r="D450" s="145" t="s">
        <v>169</v>
      </c>
      <c r="E450" s="158" t="s">
        <v>19</v>
      </c>
      <c r="F450" s="159" t="s">
        <v>377</v>
      </c>
      <c r="H450" s="160">
        <v>144.499</v>
      </c>
      <c r="I450" s="161"/>
      <c r="L450" s="157"/>
      <c r="M450" s="162"/>
      <c r="T450" s="163"/>
      <c r="AT450" s="158" t="s">
        <v>169</v>
      </c>
      <c r="AU450" s="158" t="s">
        <v>84</v>
      </c>
      <c r="AV450" s="13" t="s">
        <v>84</v>
      </c>
      <c r="AW450" s="13" t="s">
        <v>36</v>
      </c>
      <c r="AX450" s="13" t="s">
        <v>75</v>
      </c>
      <c r="AY450" s="158" t="s">
        <v>157</v>
      </c>
    </row>
    <row r="451" spans="2:65" s="13" customFormat="1" ht="11.25">
      <c r="B451" s="157"/>
      <c r="D451" s="145" t="s">
        <v>169</v>
      </c>
      <c r="E451" s="158" t="s">
        <v>19</v>
      </c>
      <c r="F451" s="159" t="s">
        <v>378</v>
      </c>
      <c r="H451" s="160">
        <v>-20.033000000000001</v>
      </c>
      <c r="I451" s="161"/>
      <c r="L451" s="157"/>
      <c r="M451" s="162"/>
      <c r="T451" s="163"/>
      <c r="AT451" s="158" t="s">
        <v>169</v>
      </c>
      <c r="AU451" s="158" t="s">
        <v>84</v>
      </c>
      <c r="AV451" s="13" t="s">
        <v>84</v>
      </c>
      <c r="AW451" s="13" t="s">
        <v>36</v>
      </c>
      <c r="AX451" s="13" t="s">
        <v>75</v>
      </c>
      <c r="AY451" s="158" t="s">
        <v>157</v>
      </c>
    </row>
    <row r="452" spans="2:65" s="15" customFormat="1" ht="11.25">
      <c r="B452" s="182"/>
      <c r="D452" s="145" t="s">
        <v>169</v>
      </c>
      <c r="E452" s="183" t="s">
        <v>19</v>
      </c>
      <c r="F452" s="184" t="s">
        <v>321</v>
      </c>
      <c r="H452" s="185">
        <v>124.46599999999999</v>
      </c>
      <c r="I452" s="186"/>
      <c r="L452" s="182"/>
      <c r="M452" s="187"/>
      <c r="T452" s="188"/>
      <c r="AT452" s="183" t="s">
        <v>169</v>
      </c>
      <c r="AU452" s="183" t="s">
        <v>84</v>
      </c>
      <c r="AV452" s="15" t="s">
        <v>104</v>
      </c>
      <c r="AW452" s="15" t="s">
        <v>36</v>
      </c>
      <c r="AX452" s="15" t="s">
        <v>75</v>
      </c>
      <c r="AY452" s="183" t="s">
        <v>157</v>
      </c>
    </row>
    <row r="453" spans="2:65" s="12" customFormat="1" ht="11.25">
      <c r="B453" s="151"/>
      <c r="D453" s="145" t="s">
        <v>169</v>
      </c>
      <c r="E453" s="152" t="s">
        <v>19</v>
      </c>
      <c r="F453" s="153" t="s">
        <v>325</v>
      </c>
      <c r="H453" s="152" t="s">
        <v>19</v>
      </c>
      <c r="I453" s="154"/>
      <c r="L453" s="151"/>
      <c r="M453" s="155"/>
      <c r="T453" s="156"/>
      <c r="AT453" s="152" t="s">
        <v>169</v>
      </c>
      <c r="AU453" s="152" t="s">
        <v>84</v>
      </c>
      <c r="AV453" s="12" t="s">
        <v>82</v>
      </c>
      <c r="AW453" s="12" t="s">
        <v>36</v>
      </c>
      <c r="AX453" s="12" t="s">
        <v>75</v>
      </c>
      <c r="AY453" s="152" t="s">
        <v>157</v>
      </c>
    </row>
    <row r="454" spans="2:65" s="13" customFormat="1" ht="11.25">
      <c r="B454" s="157"/>
      <c r="D454" s="145" t="s">
        <v>169</v>
      </c>
      <c r="E454" s="158" t="s">
        <v>19</v>
      </c>
      <c r="F454" s="159" t="s">
        <v>326</v>
      </c>
      <c r="H454" s="160">
        <v>697.41</v>
      </c>
      <c r="I454" s="161"/>
      <c r="L454" s="157"/>
      <c r="M454" s="162"/>
      <c r="T454" s="163"/>
      <c r="AT454" s="158" t="s">
        <v>169</v>
      </c>
      <c r="AU454" s="158" t="s">
        <v>84</v>
      </c>
      <c r="AV454" s="13" t="s">
        <v>84</v>
      </c>
      <c r="AW454" s="13" t="s">
        <v>36</v>
      </c>
      <c r="AX454" s="13" t="s">
        <v>75</v>
      </c>
      <c r="AY454" s="158" t="s">
        <v>157</v>
      </c>
    </row>
    <row r="455" spans="2:65" s="13" customFormat="1" ht="11.25">
      <c r="B455" s="157"/>
      <c r="D455" s="145" t="s">
        <v>169</v>
      </c>
      <c r="E455" s="158" t="s">
        <v>19</v>
      </c>
      <c r="F455" s="159" t="s">
        <v>379</v>
      </c>
      <c r="H455" s="160">
        <v>-131.21</v>
      </c>
      <c r="I455" s="161"/>
      <c r="L455" s="157"/>
      <c r="M455" s="162"/>
      <c r="T455" s="163"/>
      <c r="AT455" s="158" t="s">
        <v>169</v>
      </c>
      <c r="AU455" s="158" t="s">
        <v>84</v>
      </c>
      <c r="AV455" s="13" t="s">
        <v>84</v>
      </c>
      <c r="AW455" s="13" t="s">
        <v>36</v>
      </c>
      <c r="AX455" s="13" t="s">
        <v>75</v>
      </c>
      <c r="AY455" s="158" t="s">
        <v>157</v>
      </c>
    </row>
    <row r="456" spans="2:65" s="15" customFormat="1" ht="11.25">
      <c r="B456" s="182"/>
      <c r="D456" s="145" t="s">
        <v>169</v>
      </c>
      <c r="E456" s="183" t="s">
        <v>19</v>
      </c>
      <c r="F456" s="184" t="s">
        <v>321</v>
      </c>
      <c r="H456" s="185">
        <v>566.20000000000005</v>
      </c>
      <c r="I456" s="186"/>
      <c r="L456" s="182"/>
      <c r="M456" s="187"/>
      <c r="T456" s="188"/>
      <c r="AT456" s="183" t="s">
        <v>169</v>
      </c>
      <c r="AU456" s="183" t="s">
        <v>84</v>
      </c>
      <c r="AV456" s="15" t="s">
        <v>104</v>
      </c>
      <c r="AW456" s="15" t="s">
        <v>36</v>
      </c>
      <c r="AX456" s="15" t="s">
        <v>75</v>
      </c>
      <c r="AY456" s="183" t="s">
        <v>157</v>
      </c>
    </row>
    <row r="457" spans="2:65" s="12" customFormat="1" ht="11.25">
      <c r="B457" s="151"/>
      <c r="D457" s="145" t="s">
        <v>169</v>
      </c>
      <c r="E457" s="152" t="s">
        <v>19</v>
      </c>
      <c r="F457" s="153" t="s">
        <v>328</v>
      </c>
      <c r="H457" s="152" t="s">
        <v>19</v>
      </c>
      <c r="I457" s="154"/>
      <c r="L457" s="151"/>
      <c r="M457" s="155"/>
      <c r="T457" s="156"/>
      <c r="AT457" s="152" t="s">
        <v>169</v>
      </c>
      <c r="AU457" s="152" t="s">
        <v>84</v>
      </c>
      <c r="AV457" s="12" t="s">
        <v>82</v>
      </c>
      <c r="AW457" s="12" t="s">
        <v>36</v>
      </c>
      <c r="AX457" s="12" t="s">
        <v>75</v>
      </c>
      <c r="AY457" s="152" t="s">
        <v>157</v>
      </c>
    </row>
    <row r="458" spans="2:65" s="13" customFormat="1" ht="11.25">
      <c r="B458" s="157"/>
      <c r="D458" s="145" t="s">
        <v>169</v>
      </c>
      <c r="E458" s="158" t="s">
        <v>19</v>
      </c>
      <c r="F458" s="159" t="s">
        <v>380</v>
      </c>
      <c r="H458" s="160">
        <v>180.68899999999999</v>
      </c>
      <c r="I458" s="161"/>
      <c r="L458" s="157"/>
      <c r="M458" s="162"/>
      <c r="T458" s="163"/>
      <c r="AT458" s="158" t="s">
        <v>169</v>
      </c>
      <c r="AU458" s="158" t="s">
        <v>84</v>
      </c>
      <c r="AV458" s="13" t="s">
        <v>84</v>
      </c>
      <c r="AW458" s="13" t="s">
        <v>36</v>
      </c>
      <c r="AX458" s="13" t="s">
        <v>75</v>
      </c>
      <c r="AY458" s="158" t="s">
        <v>157</v>
      </c>
    </row>
    <row r="459" spans="2:65" s="13" customFormat="1" ht="11.25">
      <c r="B459" s="157"/>
      <c r="D459" s="145" t="s">
        <v>169</v>
      </c>
      <c r="E459" s="158" t="s">
        <v>19</v>
      </c>
      <c r="F459" s="159" t="s">
        <v>381</v>
      </c>
      <c r="H459" s="160">
        <v>-24.619</v>
      </c>
      <c r="I459" s="161"/>
      <c r="L459" s="157"/>
      <c r="M459" s="162"/>
      <c r="T459" s="163"/>
      <c r="AT459" s="158" t="s">
        <v>169</v>
      </c>
      <c r="AU459" s="158" t="s">
        <v>84</v>
      </c>
      <c r="AV459" s="13" t="s">
        <v>84</v>
      </c>
      <c r="AW459" s="13" t="s">
        <v>36</v>
      </c>
      <c r="AX459" s="13" t="s">
        <v>75</v>
      </c>
      <c r="AY459" s="158" t="s">
        <v>157</v>
      </c>
    </row>
    <row r="460" spans="2:65" s="15" customFormat="1" ht="11.25">
      <c r="B460" s="182"/>
      <c r="D460" s="145" t="s">
        <v>169</v>
      </c>
      <c r="E460" s="183" t="s">
        <v>19</v>
      </c>
      <c r="F460" s="184" t="s">
        <v>321</v>
      </c>
      <c r="H460" s="185">
        <v>156.07</v>
      </c>
      <c r="I460" s="186"/>
      <c r="L460" s="182"/>
      <c r="M460" s="187"/>
      <c r="T460" s="188"/>
      <c r="AT460" s="183" t="s">
        <v>169</v>
      </c>
      <c r="AU460" s="183" t="s">
        <v>84</v>
      </c>
      <c r="AV460" s="15" t="s">
        <v>104</v>
      </c>
      <c r="AW460" s="15" t="s">
        <v>36</v>
      </c>
      <c r="AX460" s="15" t="s">
        <v>75</v>
      </c>
      <c r="AY460" s="183" t="s">
        <v>157</v>
      </c>
    </row>
    <row r="461" spans="2:65" s="14" customFormat="1" ht="11.25">
      <c r="B461" s="164"/>
      <c r="D461" s="145" t="s">
        <v>169</v>
      </c>
      <c r="E461" s="165" t="s">
        <v>19</v>
      </c>
      <c r="F461" s="166" t="s">
        <v>173</v>
      </c>
      <c r="H461" s="167">
        <v>1341.385</v>
      </c>
      <c r="I461" s="168"/>
      <c r="L461" s="164"/>
      <c r="M461" s="169"/>
      <c r="T461" s="170"/>
      <c r="AT461" s="165" t="s">
        <v>169</v>
      </c>
      <c r="AU461" s="165" t="s">
        <v>84</v>
      </c>
      <c r="AV461" s="14" t="s">
        <v>164</v>
      </c>
      <c r="AW461" s="14" t="s">
        <v>36</v>
      </c>
      <c r="AX461" s="14" t="s">
        <v>82</v>
      </c>
      <c r="AY461" s="165" t="s">
        <v>157</v>
      </c>
    </row>
    <row r="462" spans="2:65" s="1" customFormat="1" ht="16.5" customHeight="1">
      <c r="B462" s="33"/>
      <c r="C462" s="171" t="s">
        <v>382</v>
      </c>
      <c r="D462" s="171" t="s">
        <v>228</v>
      </c>
      <c r="E462" s="172" t="s">
        <v>383</v>
      </c>
      <c r="F462" s="173" t="s">
        <v>384</v>
      </c>
      <c r="G462" s="174" t="s">
        <v>210</v>
      </c>
      <c r="H462" s="175">
        <v>1475.5239999999999</v>
      </c>
      <c r="I462" s="176">
        <v>438.5</v>
      </c>
      <c r="J462" s="177">
        <f>ROUND(I462*H462,2)</f>
        <v>647017.27</v>
      </c>
      <c r="K462" s="173" t="s">
        <v>163</v>
      </c>
      <c r="L462" s="178"/>
      <c r="M462" s="179" t="s">
        <v>19</v>
      </c>
      <c r="N462" s="180" t="s">
        <v>46</v>
      </c>
      <c r="P462" s="141">
        <f>O462*H462</f>
        <v>0</v>
      </c>
      <c r="Q462" s="141">
        <v>2.5000000000000001E-2</v>
      </c>
      <c r="R462" s="141">
        <f>Q462*H462</f>
        <v>36.888100000000001</v>
      </c>
      <c r="S462" s="141">
        <v>0</v>
      </c>
      <c r="T462" s="142">
        <f>S462*H462</f>
        <v>0</v>
      </c>
      <c r="AR462" s="143" t="s">
        <v>215</v>
      </c>
      <c r="AT462" s="143" t="s">
        <v>228</v>
      </c>
      <c r="AU462" s="143" t="s">
        <v>84</v>
      </c>
      <c r="AY462" s="18" t="s">
        <v>157</v>
      </c>
      <c r="BE462" s="144">
        <f>IF(N462="základní",J462,0)</f>
        <v>647017.27</v>
      </c>
      <c r="BF462" s="144">
        <f>IF(N462="snížená",J462,0)</f>
        <v>0</v>
      </c>
      <c r="BG462" s="144">
        <f>IF(N462="zákl. přenesená",J462,0)</f>
        <v>0</v>
      </c>
      <c r="BH462" s="144">
        <f>IF(N462="sníž. přenesená",J462,0)</f>
        <v>0</v>
      </c>
      <c r="BI462" s="144">
        <f>IF(N462="nulová",J462,0)</f>
        <v>0</v>
      </c>
      <c r="BJ462" s="18" t="s">
        <v>82</v>
      </c>
      <c r="BK462" s="144">
        <f>ROUND(I462*H462,2)</f>
        <v>647017.27</v>
      </c>
      <c r="BL462" s="18" t="s">
        <v>164</v>
      </c>
      <c r="BM462" s="143" t="s">
        <v>385</v>
      </c>
    </row>
    <row r="463" spans="2:65" s="1" customFormat="1" ht="11.25">
      <c r="B463" s="33"/>
      <c r="D463" s="145" t="s">
        <v>166</v>
      </c>
      <c r="F463" s="146" t="s">
        <v>384</v>
      </c>
      <c r="I463" s="147"/>
      <c r="L463" s="33"/>
      <c r="M463" s="148"/>
      <c r="T463" s="54"/>
      <c r="AT463" s="18" t="s">
        <v>166</v>
      </c>
      <c r="AU463" s="18" t="s">
        <v>84</v>
      </c>
    </row>
    <row r="464" spans="2:65" s="12" customFormat="1" ht="11.25">
      <c r="B464" s="151"/>
      <c r="D464" s="145" t="s">
        <v>169</v>
      </c>
      <c r="E464" s="152" t="s">
        <v>19</v>
      </c>
      <c r="F464" s="153" t="s">
        <v>289</v>
      </c>
      <c r="H464" s="152" t="s">
        <v>19</v>
      </c>
      <c r="I464" s="154"/>
      <c r="L464" s="151"/>
      <c r="M464" s="155"/>
      <c r="T464" s="156"/>
      <c r="AT464" s="152" t="s">
        <v>169</v>
      </c>
      <c r="AU464" s="152" t="s">
        <v>84</v>
      </c>
      <c r="AV464" s="12" t="s">
        <v>82</v>
      </c>
      <c r="AW464" s="12" t="s">
        <v>36</v>
      </c>
      <c r="AX464" s="12" t="s">
        <v>75</v>
      </c>
      <c r="AY464" s="152" t="s">
        <v>157</v>
      </c>
    </row>
    <row r="465" spans="2:51" s="12" customFormat="1" ht="11.25">
      <c r="B465" s="151"/>
      <c r="D465" s="145" t="s">
        <v>169</v>
      </c>
      <c r="E465" s="152" t="s">
        <v>19</v>
      </c>
      <c r="F465" s="153" t="s">
        <v>386</v>
      </c>
      <c r="H465" s="152" t="s">
        <v>19</v>
      </c>
      <c r="I465" s="154"/>
      <c r="L465" s="151"/>
      <c r="M465" s="155"/>
      <c r="T465" s="156"/>
      <c r="AT465" s="152" t="s">
        <v>169</v>
      </c>
      <c r="AU465" s="152" t="s">
        <v>84</v>
      </c>
      <c r="AV465" s="12" t="s">
        <v>82</v>
      </c>
      <c r="AW465" s="12" t="s">
        <v>36</v>
      </c>
      <c r="AX465" s="12" t="s">
        <v>75</v>
      </c>
      <c r="AY465" s="152" t="s">
        <v>157</v>
      </c>
    </row>
    <row r="466" spans="2:51" s="12" customFormat="1" ht="11.25">
      <c r="B466" s="151"/>
      <c r="D466" s="145" t="s">
        <v>169</v>
      </c>
      <c r="E466" s="152" t="s">
        <v>19</v>
      </c>
      <c r="F466" s="153" t="s">
        <v>315</v>
      </c>
      <c r="H466" s="152" t="s">
        <v>19</v>
      </c>
      <c r="I466" s="154"/>
      <c r="L466" s="151"/>
      <c r="M466" s="155"/>
      <c r="T466" s="156"/>
      <c r="AT466" s="152" t="s">
        <v>169</v>
      </c>
      <c r="AU466" s="152" t="s">
        <v>84</v>
      </c>
      <c r="AV466" s="12" t="s">
        <v>82</v>
      </c>
      <c r="AW466" s="12" t="s">
        <v>36</v>
      </c>
      <c r="AX466" s="12" t="s">
        <v>75</v>
      </c>
      <c r="AY466" s="152" t="s">
        <v>157</v>
      </c>
    </row>
    <row r="467" spans="2:51" s="12" customFormat="1" ht="11.25">
      <c r="B467" s="151"/>
      <c r="D467" s="145" t="s">
        <v>169</v>
      </c>
      <c r="E467" s="152" t="s">
        <v>19</v>
      </c>
      <c r="F467" s="153" t="s">
        <v>316</v>
      </c>
      <c r="H467" s="152" t="s">
        <v>19</v>
      </c>
      <c r="I467" s="154"/>
      <c r="L467" s="151"/>
      <c r="M467" s="155"/>
      <c r="T467" s="156"/>
      <c r="AT467" s="152" t="s">
        <v>169</v>
      </c>
      <c r="AU467" s="152" t="s">
        <v>84</v>
      </c>
      <c r="AV467" s="12" t="s">
        <v>82</v>
      </c>
      <c r="AW467" s="12" t="s">
        <v>36</v>
      </c>
      <c r="AX467" s="12" t="s">
        <v>75</v>
      </c>
      <c r="AY467" s="152" t="s">
        <v>157</v>
      </c>
    </row>
    <row r="468" spans="2:51" s="13" customFormat="1" ht="11.25">
      <c r="B468" s="157"/>
      <c r="D468" s="145" t="s">
        <v>169</v>
      </c>
      <c r="E468" s="158" t="s">
        <v>19</v>
      </c>
      <c r="F468" s="159" t="s">
        <v>317</v>
      </c>
      <c r="H468" s="160">
        <v>604.85400000000004</v>
      </c>
      <c r="I468" s="161"/>
      <c r="L468" s="157"/>
      <c r="M468" s="162"/>
      <c r="T468" s="163"/>
      <c r="AT468" s="158" t="s">
        <v>169</v>
      </c>
      <c r="AU468" s="158" t="s">
        <v>84</v>
      </c>
      <c r="AV468" s="13" t="s">
        <v>84</v>
      </c>
      <c r="AW468" s="13" t="s">
        <v>36</v>
      </c>
      <c r="AX468" s="13" t="s">
        <v>75</v>
      </c>
      <c r="AY468" s="158" t="s">
        <v>157</v>
      </c>
    </row>
    <row r="469" spans="2:51" s="13" customFormat="1" ht="11.25">
      <c r="B469" s="157"/>
      <c r="D469" s="145" t="s">
        <v>169</v>
      </c>
      <c r="E469" s="158" t="s">
        <v>19</v>
      </c>
      <c r="F469" s="159" t="s">
        <v>376</v>
      </c>
      <c r="H469" s="160">
        <v>-97.83</v>
      </c>
      <c r="I469" s="161"/>
      <c r="L469" s="157"/>
      <c r="M469" s="162"/>
      <c r="T469" s="163"/>
      <c r="AT469" s="158" t="s">
        <v>169</v>
      </c>
      <c r="AU469" s="158" t="s">
        <v>84</v>
      </c>
      <c r="AV469" s="13" t="s">
        <v>84</v>
      </c>
      <c r="AW469" s="13" t="s">
        <v>36</v>
      </c>
      <c r="AX469" s="13" t="s">
        <v>75</v>
      </c>
      <c r="AY469" s="158" t="s">
        <v>157</v>
      </c>
    </row>
    <row r="470" spans="2:51" s="12" customFormat="1" ht="11.25">
      <c r="B470" s="151"/>
      <c r="D470" s="145" t="s">
        <v>169</v>
      </c>
      <c r="E470" s="152" t="s">
        <v>19</v>
      </c>
      <c r="F470" s="153" t="s">
        <v>319</v>
      </c>
      <c r="H470" s="152" t="s">
        <v>19</v>
      </c>
      <c r="I470" s="154"/>
      <c r="L470" s="151"/>
      <c r="M470" s="155"/>
      <c r="T470" s="156"/>
      <c r="AT470" s="152" t="s">
        <v>169</v>
      </c>
      <c r="AU470" s="152" t="s">
        <v>84</v>
      </c>
      <c r="AV470" s="12" t="s">
        <v>82</v>
      </c>
      <c r="AW470" s="12" t="s">
        <v>36</v>
      </c>
      <c r="AX470" s="12" t="s">
        <v>75</v>
      </c>
      <c r="AY470" s="152" t="s">
        <v>157</v>
      </c>
    </row>
    <row r="471" spans="2:51" s="13" customFormat="1" ht="11.25">
      <c r="B471" s="157"/>
      <c r="D471" s="145" t="s">
        <v>169</v>
      </c>
      <c r="E471" s="158" t="s">
        <v>19</v>
      </c>
      <c r="F471" s="159" t="s">
        <v>320</v>
      </c>
      <c r="H471" s="160">
        <v>-12.375</v>
      </c>
      <c r="I471" s="161"/>
      <c r="L471" s="157"/>
      <c r="M471" s="162"/>
      <c r="T471" s="163"/>
      <c r="AT471" s="158" t="s">
        <v>169</v>
      </c>
      <c r="AU471" s="158" t="s">
        <v>84</v>
      </c>
      <c r="AV471" s="13" t="s">
        <v>84</v>
      </c>
      <c r="AW471" s="13" t="s">
        <v>36</v>
      </c>
      <c r="AX471" s="13" t="s">
        <v>75</v>
      </c>
      <c r="AY471" s="158" t="s">
        <v>157</v>
      </c>
    </row>
    <row r="472" spans="2:51" s="15" customFormat="1" ht="11.25">
      <c r="B472" s="182"/>
      <c r="D472" s="145" t="s">
        <v>169</v>
      </c>
      <c r="E472" s="183" t="s">
        <v>19</v>
      </c>
      <c r="F472" s="184" t="s">
        <v>321</v>
      </c>
      <c r="H472" s="185">
        <v>494.649</v>
      </c>
      <c r="I472" s="186"/>
      <c r="L472" s="182"/>
      <c r="M472" s="187"/>
      <c r="T472" s="188"/>
      <c r="AT472" s="183" t="s">
        <v>169</v>
      </c>
      <c r="AU472" s="183" t="s">
        <v>84</v>
      </c>
      <c r="AV472" s="15" t="s">
        <v>104</v>
      </c>
      <c r="AW472" s="15" t="s">
        <v>36</v>
      </c>
      <c r="AX472" s="15" t="s">
        <v>75</v>
      </c>
      <c r="AY472" s="183" t="s">
        <v>157</v>
      </c>
    </row>
    <row r="473" spans="2:51" s="12" customFormat="1" ht="11.25">
      <c r="B473" s="151"/>
      <c r="D473" s="145" t="s">
        <v>169</v>
      </c>
      <c r="E473" s="152" t="s">
        <v>19</v>
      </c>
      <c r="F473" s="153" t="s">
        <v>322</v>
      </c>
      <c r="H473" s="152" t="s">
        <v>19</v>
      </c>
      <c r="I473" s="154"/>
      <c r="L473" s="151"/>
      <c r="M473" s="155"/>
      <c r="T473" s="156"/>
      <c r="AT473" s="152" t="s">
        <v>169</v>
      </c>
      <c r="AU473" s="152" t="s">
        <v>84</v>
      </c>
      <c r="AV473" s="12" t="s">
        <v>82</v>
      </c>
      <c r="AW473" s="12" t="s">
        <v>36</v>
      </c>
      <c r="AX473" s="12" t="s">
        <v>75</v>
      </c>
      <c r="AY473" s="152" t="s">
        <v>157</v>
      </c>
    </row>
    <row r="474" spans="2:51" s="13" customFormat="1" ht="11.25">
      <c r="B474" s="157"/>
      <c r="D474" s="145" t="s">
        <v>169</v>
      </c>
      <c r="E474" s="158" t="s">
        <v>19</v>
      </c>
      <c r="F474" s="159" t="s">
        <v>377</v>
      </c>
      <c r="H474" s="160">
        <v>144.499</v>
      </c>
      <c r="I474" s="161"/>
      <c r="L474" s="157"/>
      <c r="M474" s="162"/>
      <c r="T474" s="163"/>
      <c r="AT474" s="158" t="s">
        <v>169</v>
      </c>
      <c r="AU474" s="158" t="s">
        <v>84</v>
      </c>
      <c r="AV474" s="13" t="s">
        <v>84</v>
      </c>
      <c r="AW474" s="13" t="s">
        <v>36</v>
      </c>
      <c r="AX474" s="13" t="s">
        <v>75</v>
      </c>
      <c r="AY474" s="158" t="s">
        <v>157</v>
      </c>
    </row>
    <row r="475" spans="2:51" s="13" customFormat="1" ht="11.25">
      <c r="B475" s="157"/>
      <c r="D475" s="145" t="s">
        <v>169</v>
      </c>
      <c r="E475" s="158" t="s">
        <v>19</v>
      </c>
      <c r="F475" s="159" t="s">
        <v>378</v>
      </c>
      <c r="H475" s="160">
        <v>-20.033000000000001</v>
      </c>
      <c r="I475" s="161"/>
      <c r="L475" s="157"/>
      <c r="M475" s="162"/>
      <c r="T475" s="163"/>
      <c r="AT475" s="158" t="s">
        <v>169</v>
      </c>
      <c r="AU475" s="158" t="s">
        <v>84</v>
      </c>
      <c r="AV475" s="13" t="s">
        <v>84</v>
      </c>
      <c r="AW475" s="13" t="s">
        <v>36</v>
      </c>
      <c r="AX475" s="13" t="s">
        <v>75</v>
      </c>
      <c r="AY475" s="158" t="s">
        <v>157</v>
      </c>
    </row>
    <row r="476" spans="2:51" s="15" customFormat="1" ht="11.25">
      <c r="B476" s="182"/>
      <c r="D476" s="145" t="s">
        <v>169</v>
      </c>
      <c r="E476" s="183" t="s">
        <v>19</v>
      </c>
      <c r="F476" s="184" t="s">
        <v>321</v>
      </c>
      <c r="H476" s="185">
        <v>124.46599999999999</v>
      </c>
      <c r="I476" s="186"/>
      <c r="L476" s="182"/>
      <c r="M476" s="187"/>
      <c r="T476" s="188"/>
      <c r="AT476" s="183" t="s">
        <v>169</v>
      </c>
      <c r="AU476" s="183" t="s">
        <v>84</v>
      </c>
      <c r="AV476" s="15" t="s">
        <v>104</v>
      </c>
      <c r="AW476" s="15" t="s">
        <v>36</v>
      </c>
      <c r="AX476" s="15" t="s">
        <v>75</v>
      </c>
      <c r="AY476" s="183" t="s">
        <v>157</v>
      </c>
    </row>
    <row r="477" spans="2:51" s="12" customFormat="1" ht="11.25">
      <c r="B477" s="151"/>
      <c r="D477" s="145" t="s">
        <v>169</v>
      </c>
      <c r="E477" s="152" t="s">
        <v>19</v>
      </c>
      <c r="F477" s="153" t="s">
        <v>325</v>
      </c>
      <c r="H477" s="152" t="s">
        <v>19</v>
      </c>
      <c r="I477" s="154"/>
      <c r="L477" s="151"/>
      <c r="M477" s="155"/>
      <c r="T477" s="156"/>
      <c r="AT477" s="152" t="s">
        <v>169</v>
      </c>
      <c r="AU477" s="152" t="s">
        <v>84</v>
      </c>
      <c r="AV477" s="12" t="s">
        <v>82</v>
      </c>
      <c r="AW477" s="12" t="s">
        <v>36</v>
      </c>
      <c r="AX477" s="12" t="s">
        <v>75</v>
      </c>
      <c r="AY477" s="152" t="s">
        <v>157</v>
      </c>
    </row>
    <row r="478" spans="2:51" s="13" customFormat="1" ht="11.25">
      <c r="B478" s="157"/>
      <c r="D478" s="145" t="s">
        <v>169</v>
      </c>
      <c r="E478" s="158" t="s">
        <v>19</v>
      </c>
      <c r="F478" s="159" t="s">
        <v>326</v>
      </c>
      <c r="H478" s="160">
        <v>697.41</v>
      </c>
      <c r="I478" s="161"/>
      <c r="L478" s="157"/>
      <c r="M478" s="162"/>
      <c r="T478" s="163"/>
      <c r="AT478" s="158" t="s">
        <v>169</v>
      </c>
      <c r="AU478" s="158" t="s">
        <v>84</v>
      </c>
      <c r="AV478" s="13" t="s">
        <v>84</v>
      </c>
      <c r="AW478" s="13" t="s">
        <v>36</v>
      </c>
      <c r="AX478" s="13" t="s">
        <v>75</v>
      </c>
      <c r="AY478" s="158" t="s">
        <v>157</v>
      </c>
    </row>
    <row r="479" spans="2:51" s="13" customFormat="1" ht="11.25">
      <c r="B479" s="157"/>
      <c r="D479" s="145" t="s">
        <v>169</v>
      </c>
      <c r="E479" s="158" t="s">
        <v>19</v>
      </c>
      <c r="F479" s="159" t="s">
        <v>379</v>
      </c>
      <c r="H479" s="160">
        <v>-131.21</v>
      </c>
      <c r="I479" s="161"/>
      <c r="L479" s="157"/>
      <c r="M479" s="162"/>
      <c r="T479" s="163"/>
      <c r="AT479" s="158" t="s">
        <v>169</v>
      </c>
      <c r="AU479" s="158" t="s">
        <v>84</v>
      </c>
      <c r="AV479" s="13" t="s">
        <v>84</v>
      </c>
      <c r="AW479" s="13" t="s">
        <v>36</v>
      </c>
      <c r="AX479" s="13" t="s">
        <v>75</v>
      </c>
      <c r="AY479" s="158" t="s">
        <v>157</v>
      </c>
    </row>
    <row r="480" spans="2:51" s="15" customFormat="1" ht="11.25">
      <c r="B480" s="182"/>
      <c r="D480" s="145" t="s">
        <v>169</v>
      </c>
      <c r="E480" s="183" t="s">
        <v>19</v>
      </c>
      <c r="F480" s="184" t="s">
        <v>321</v>
      </c>
      <c r="H480" s="185">
        <v>566.20000000000005</v>
      </c>
      <c r="I480" s="186"/>
      <c r="L480" s="182"/>
      <c r="M480" s="187"/>
      <c r="T480" s="188"/>
      <c r="AT480" s="183" t="s">
        <v>169</v>
      </c>
      <c r="AU480" s="183" t="s">
        <v>84</v>
      </c>
      <c r="AV480" s="15" t="s">
        <v>104</v>
      </c>
      <c r="AW480" s="15" t="s">
        <v>36</v>
      </c>
      <c r="AX480" s="15" t="s">
        <v>75</v>
      </c>
      <c r="AY480" s="183" t="s">
        <v>157</v>
      </c>
    </row>
    <row r="481" spans="2:65" s="12" customFormat="1" ht="11.25">
      <c r="B481" s="151"/>
      <c r="D481" s="145" t="s">
        <v>169</v>
      </c>
      <c r="E481" s="152" t="s">
        <v>19</v>
      </c>
      <c r="F481" s="153" t="s">
        <v>328</v>
      </c>
      <c r="H481" s="152" t="s">
        <v>19</v>
      </c>
      <c r="I481" s="154"/>
      <c r="L481" s="151"/>
      <c r="M481" s="155"/>
      <c r="T481" s="156"/>
      <c r="AT481" s="152" t="s">
        <v>169</v>
      </c>
      <c r="AU481" s="152" t="s">
        <v>84</v>
      </c>
      <c r="AV481" s="12" t="s">
        <v>82</v>
      </c>
      <c r="AW481" s="12" t="s">
        <v>36</v>
      </c>
      <c r="AX481" s="12" t="s">
        <v>75</v>
      </c>
      <c r="AY481" s="152" t="s">
        <v>157</v>
      </c>
    </row>
    <row r="482" spans="2:65" s="13" customFormat="1" ht="11.25">
      <c r="B482" s="157"/>
      <c r="D482" s="145" t="s">
        <v>169</v>
      </c>
      <c r="E482" s="158" t="s">
        <v>19</v>
      </c>
      <c r="F482" s="159" t="s">
        <v>380</v>
      </c>
      <c r="H482" s="160">
        <v>180.68899999999999</v>
      </c>
      <c r="I482" s="161"/>
      <c r="L482" s="157"/>
      <c r="M482" s="162"/>
      <c r="T482" s="163"/>
      <c r="AT482" s="158" t="s">
        <v>169</v>
      </c>
      <c r="AU482" s="158" t="s">
        <v>84</v>
      </c>
      <c r="AV482" s="13" t="s">
        <v>84</v>
      </c>
      <c r="AW482" s="13" t="s">
        <v>36</v>
      </c>
      <c r="AX482" s="13" t="s">
        <v>75</v>
      </c>
      <c r="AY482" s="158" t="s">
        <v>157</v>
      </c>
    </row>
    <row r="483" spans="2:65" s="13" customFormat="1" ht="11.25">
      <c r="B483" s="157"/>
      <c r="D483" s="145" t="s">
        <v>169</v>
      </c>
      <c r="E483" s="158" t="s">
        <v>19</v>
      </c>
      <c r="F483" s="159" t="s">
        <v>381</v>
      </c>
      <c r="H483" s="160">
        <v>-24.619</v>
      </c>
      <c r="I483" s="161"/>
      <c r="L483" s="157"/>
      <c r="M483" s="162"/>
      <c r="T483" s="163"/>
      <c r="AT483" s="158" t="s">
        <v>169</v>
      </c>
      <c r="AU483" s="158" t="s">
        <v>84</v>
      </c>
      <c r="AV483" s="13" t="s">
        <v>84</v>
      </c>
      <c r="AW483" s="13" t="s">
        <v>36</v>
      </c>
      <c r="AX483" s="13" t="s">
        <v>75</v>
      </c>
      <c r="AY483" s="158" t="s">
        <v>157</v>
      </c>
    </row>
    <row r="484" spans="2:65" s="15" customFormat="1" ht="11.25">
      <c r="B484" s="182"/>
      <c r="D484" s="145" t="s">
        <v>169</v>
      </c>
      <c r="E484" s="183" t="s">
        <v>19</v>
      </c>
      <c r="F484" s="184" t="s">
        <v>321</v>
      </c>
      <c r="H484" s="185">
        <v>156.07</v>
      </c>
      <c r="I484" s="186"/>
      <c r="L484" s="182"/>
      <c r="M484" s="187"/>
      <c r="T484" s="188"/>
      <c r="AT484" s="183" t="s">
        <v>169</v>
      </c>
      <c r="AU484" s="183" t="s">
        <v>84</v>
      </c>
      <c r="AV484" s="15" t="s">
        <v>104</v>
      </c>
      <c r="AW484" s="15" t="s">
        <v>36</v>
      </c>
      <c r="AX484" s="15" t="s">
        <v>75</v>
      </c>
      <c r="AY484" s="183" t="s">
        <v>157</v>
      </c>
    </row>
    <row r="485" spans="2:65" s="14" customFormat="1" ht="11.25">
      <c r="B485" s="164"/>
      <c r="D485" s="145" t="s">
        <v>169</v>
      </c>
      <c r="E485" s="165" t="s">
        <v>19</v>
      </c>
      <c r="F485" s="166" t="s">
        <v>173</v>
      </c>
      <c r="H485" s="167">
        <v>1341.385</v>
      </c>
      <c r="I485" s="168"/>
      <c r="L485" s="164"/>
      <c r="M485" s="169"/>
      <c r="T485" s="170"/>
      <c r="AT485" s="165" t="s">
        <v>169</v>
      </c>
      <c r="AU485" s="165" t="s">
        <v>84</v>
      </c>
      <c r="AV485" s="14" t="s">
        <v>164</v>
      </c>
      <c r="AW485" s="14" t="s">
        <v>36</v>
      </c>
      <c r="AX485" s="14" t="s">
        <v>82</v>
      </c>
      <c r="AY485" s="165" t="s">
        <v>157</v>
      </c>
    </row>
    <row r="486" spans="2:65" s="13" customFormat="1" ht="11.25">
      <c r="B486" s="157"/>
      <c r="D486" s="145" t="s">
        <v>169</v>
      </c>
      <c r="F486" s="159" t="s">
        <v>387</v>
      </c>
      <c r="H486" s="160">
        <v>1475.5239999999999</v>
      </c>
      <c r="I486" s="161"/>
      <c r="L486" s="157"/>
      <c r="M486" s="162"/>
      <c r="T486" s="163"/>
      <c r="AT486" s="158" t="s">
        <v>169</v>
      </c>
      <c r="AU486" s="158" t="s">
        <v>84</v>
      </c>
      <c r="AV486" s="13" t="s">
        <v>84</v>
      </c>
      <c r="AW486" s="13" t="s">
        <v>4</v>
      </c>
      <c r="AX486" s="13" t="s">
        <v>82</v>
      </c>
      <c r="AY486" s="158" t="s">
        <v>157</v>
      </c>
    </row>
    <row r="487" spans="2:65" s="1" customFormat="1" ht="37.9" customHeight="1">
      <c r="B487" s="33"/>
      <c r="C487" s="132" t="s">
        <v>388</v>
      </c>
      <c r="D487" s="132" t="s">
        <v>159</v>
      </c>
      <c r="E487" s="133" t="s">
        <v>389</v>
      </c>
      <c r="F487" s="134" t="s">
        <v>390</v>
      </c>
      <c r="G487" s="135" t="s">
        <v>210</v>
      </c>
      <c r="H487" s="136">
        <v>69.628</v>
      </c>
      <c r="I487" s="137">
        <v>900.8</v>
      </c>
      <c r="J487" s="138">
        <f>ROUND(I487*H487,2)</f>
        <v>62720.9</v>
      </c>
      <c r="K487" s="134" t="s">
        <v>163</v>
      </c>
      <c r="L487" s="33"/>
      <c r="M487" s="139" t="s">
        <v>19</v>
      </c>
      <c r="N487" s="140" t="s">
        <v>46</v>
      </c>
      <c r="P487" s="141">
        <f>O487*H487</f>
        <v>0</v>
      </c>
      <c r="Q487" s="141">
        <v>1.3440000000000001E-2</v>
      </c>
      <c r="R487" s="141">
        <f>Q487*H487</f>
        <v>0.93580032000000002</v>
      </c>
      <c r="S487" s="141">
        <v>0</v>
      </c>
      <c r="T487" s="142">
        <f>S487*H487</f>
        <v>0</v>
      </c>
      <c r="AR487" s="143" t="s">
        <v>164</v>
      </c>
      <c r="AT487" s="143" t="s">
        <v>159</v>
      </c>
      <c r="AU487" s="143" t="s">
        <v>84</v>
      </c>
      <c r="AY487" s="18" t="s">
        <v>157</v>
      </c>
      <c r="BE487" s="144">
        <f>IF(N487="základní",J487,0)</f>
        <v>62720.9</v>
      </c>
      <c r="BF487" s="144">
        <f>IF(N487="snížená",J487,0)</f>
        <v>0</v>
      </c>
      <c r="BG487" s="144">
        <f>IF(N487="zákl. přenesená",J487,0)</f>
        <v>0</v>
      </c>
      <c r="BH487" s="144">
        <f>IF(N487="sníž. přenesená",J487,0)</f>
        <v>0</v>
      </c>
      <c r="BI487" s="144">
        <f>IF(N487="nulová",J487,0)</f>
        <v>0</v>
      </c>
      <c r="BJ487" s="18" t="s">
        <v>82</v>
      </c>
      <c r="BK487" s="144">
        <f>ROUND(I487*H487,2)</f>
        <v>62720.9</v>
      </c>
      <c r="BL487" s="18" t="s">
        <v>164</v>
      </c>
      <c r="BM487" s="143" t="s">
        <v>391</v>
      </c>
    </row>
    <row r="488" spans="2:65" s="1" customFormat="1" ht="19.5">
      <c r="B488" s="33"/>
      <c r="D488" s="145" t="s">
        <v>166</v>
      </c>
      <c r="F488" s="146" t="s">
        <v>390</v>
      </c>
      <c r="I488" s="147"/>
      <c r="L488" s="33"/>
      <c r="M488" s="148"/>
      <c r="T488" s="54"/>
      <c r="AT488" s="18" t="s">
        <v>166</v>
      </c>
      <c r="AU488" s="18" t="s">
        <v>84</v>
      </c>
    </row>
    <row r="489" spans="2:65" s="1" customFormat="1" ht="11.25">
      <c r="B489" s="33"/>
      <c r="D489" s="149" t="s">
        <v>167</v>
      </c>
      <c r="F489" s="150" t="s">
        <v>392</v>
      </c>
      <c r="I489" s="147"/>
      <c r="L489" s="33"/>
      <c r="M489" s="148"/>
      <c r="T489" s="54"/>
      <c r="AT489" s="18" t="s">
        <v>167</v>
      </c>
      <c r="AU489" s="18" t="s">
        <v>84</v>
      </c>
    </row>
    <row r="490" spans="2:65" s="12" customFormat="1" ht="11.25">
      <c r="B490" s="151"/>
      <c r="D490" s="145" t="s">
        <v>169</v>
      </c>
      <c r="E490" s="152" t="s">
        <v>19</v>
      </c>
      <c r="F490" s="153" t="s">
        <v>289</v>
      </c>
      <c r="H490" s="152" t="s">
        <v>19</v>
      </c>
      <c r="I490" s="154"/>
      <c r="L490" s="151"/>
      <c r="M490" s="155"/>
      <c r="T490" s="156"/>
      <c r="AT490" s="152" t="s">
        <v>169</v>
      </c>
      <c r="AU490" s="152" t="s">
        <v>84</v>
      </c>
      <c r="AV490" s="12" t="s">
        <v>82</v>
      </c>
      <c r="AW490" s="12" t="s">
        <v>36</v>
      </c>
      <c r="AX490" s="12" t="s">
        <v>75</v>
      </c>
      <c r="AY490" s="152" t="s">
        <v>157</v>
      </c>
    </row>
    <row r="491" spans="2:65" s="12" customFormat="1" ht="11.25">
      <c r="B491" s="151"/>
      <c r="D491" s="145" t="s">
        <v>169</v>
      </c>
      <c r="E491" s="152" t="s">
        <v>19</v>
      </c>
      <c r="F491" s="153" t="s">
        <v>333</v>
      </c>
      <c r="H491" s="152" t="s">
        <v>19</v>
      </c>
      <c r="I491" s="154"/>
      <c r="L491" s="151"/>
      <c r="M491" s="155"/>
      <c r="T491" s="156"/>
      <c r="AT491" s="152" t="s">
        <v>169</v>
      </c>
      <c r="AU491" s="152" t="s">
        <v>84</v>
      </c>
      <c r="AV491" s="12" t="s">
        <v>82</v>
      </c>
      <c r="AW491" s="12" t="s">
        <v>36</v>
      </c>
      <c r="AX491" s="12" t="s">
        <v>75</v>
      </c>
      <c r="AY491" s="152" t="s">
        <v>157</v>
      </c>
    </row>
    <row r="492" spans="2:65" s="12" customFormat="1" ht="11.25">
      <c r="B492" s="151"/>
      <c r="D492" s="145" t="s">
        <v>169</v>
      </c>
      <c r="E492" s="152" t="s">
        <v>19</v>
      </c>
      <c r="F492" s="153" t="s">
        <v>334</v>
      </c>
      <c r="H492" s="152" t="s">
        <v>19</v>
      </c>
      <c r="I492" s="154"/>
      <c r="L492" s="151"/>
      <c r="M492" s="155"/>
      <c r="T492" s="156"/>
      <c r="AT492" s="152" t="s">
        <v>169</v>
      </c>
      <c r="AU492" s="152" t="s">
        <v>84</v>
      </c>
      <c r="AV492" s="12" t="s">
        <v>82</v>
      </c>
      <c r="AW492" s="12" t="s">
        <v>36</v>
      </c>
      <c r="AX492" s="12" t="s">
        <v>75</v>
      </c>
      <c r="AY492" s="152" t="s">
        <v>157</v>
      </c>
    </row>
    <row r="493" spans="2:65" s="13" customFormat="1" ht="11.25">
      <c r="B493" s="157"/>
      <c r="D493" s="145" t="s">
        <v>169</v>
      </c>
      <c r="E493" s="158" t="s">
        <v>19</v>
      </c>
      <c r="F493" s="159" t="s">
        <v>393</v>
      </c>
      <c r="H493" s="160">
        <v>69.628</v>
      </c>
      <c r="I493" s="161"/>
      <c r="L493" s="157"/>
      <c r="M493" s="162"/>
      <c r="T493" s="163"/>
      <c r="AT493" s="158" t="s">
        <v>169</v>
      </c>
      <c r="AU493" s="158" t="s">
        <v>84</v>
      </c>
      <c r="AV493" s="13" t="s">
        <v>84</v>
      </c>
      <c r="AW493" s="13" t="s">
        <v>36</v>
      </c>
      <c r="AX493" s="13" t="s">
        <v>75</v>
      </c>
      <c r="AY493" s="158" t="s">
        <v>157</v>
      </c>
    </row>
    <row r="494" spans="2:65" s="14" customFormat="1" ht="11.25">
      <c r="B494" s="164"/>
      <c r="D494" s="145" t="s">
        <v>169</v>
      </c>
      <c r="E494" s="165" t="s">
        <v>19</v>
      </c>
      <c r="F494" s="166" t="s">
        <v>173</v>
      </c>
      <c r="H494" s="167">
        <v>69.628</v>
      </c>
      <c r="I494" s="168"/>
      <c r="L494" s="164"/>
      <c r="M494" s="169"/>
      <c r="T494" s="170"/>
      <c r="AT494" s="165" t="s">
        <v>169</v>
      </c>
      <c r="AU494" s="165" t="s">
        <v>84</v>
      </c>
      <c r="AV494" s="14" t="s">
        <v>164</v>
      </c>
      <c r="AW494" s="14" t="s">
        <v>36</v>
      </c>
      <c r="AX494" s="14" t="s">
        <v>82</v>
      </c>
      <c r="AY494" s="165" t="s">
        <v>157</v>
      </c>
    </row>
    <row r="495" spans="2:65" s="1" customFormat="1" ht="16.5" customHeight="1">
      <c r="B495" s="33"/>
      <c r="C495" s="171" t="s">
        <v>394</v>
      </c>
      <c r="D495" s="171" t="s">
        <v>228</v>
      </c>
      <c r="E495" s="172" t="s">
        <v>395</v>
      </c>
      <c r="F495" s="173" t="s">
        <v>396</v>
      </c>
      <c r="G495" s="174" t="s">
        <v>210</v>
      </c>
      <c r="H495" s="175">
        <v>76.590999999999994</v>
      </c>
      <c r="I495" s="176">
        <v>1313.9</v>
      </c>
      <c r="J495" s="177">
        <f>ROUND(I495*H495,2)</f>
        <v>100632.91</v>
      </c>
      <c r="K495" s="173" t="s">
        <v>163</v>
      </c>
      <c r="L495" s="178"/>
      <c r="M495" s="179" t="s">
        <v>19</v>
      </c>
      <c r="N495" s="180" t="s">
        <v>46</v>
      </c>
      <c r="P495" s="141">
        <f>O495*H495</f>
        <v>0</v>
      </c>
      <c r="Q495" s="141">
        <v>2.7000000000000001E-3</v>
      </c>
      <c r="R495" s="141">
        <f>Q495*H495</f>
        <v>0.2067957</v>
      </c>
      <c r="S495" s="141">
        <v>0</v>
      </c>
      <c r="T495" s="142">
        <f>S495*H495</f>
        <v>0</v>
      </c>
      <c r="AR495" s="143" t="s">
        <v>215</v>
      </c>
      <c r="AT495" s="143" t="s">
        <v>228</v>
      </c>
      <c r="AU495" s="143" t="s">
        <v>84</v>
      </c>
      <c r="AY495" s="18" t="s">
        <v>157</v>
      </c>
      <c r="BE495" s="144">
        <f>IF(N495="základní",J495,0)</f>
        <v>100632.91</v>
      </c>
      <c r="BF495" s="144">
        <f>IF(N495="snížená",J495,0)</f>
        <v>0</v>
      </c>
      <c r="BG495" s="144">
        <f>IF(N495="zákl. přenesená",J495,0)</f>
        <v>0</v>
      </c>
      <c r="BH495" s="144">
        <f>IF(N495="sníž. přenesená",J495,0)</f>
        <v>0</v>
      </c>
      <c r="BI495" s="144">
        <f>IF(N495="nulová",J495,0)</f>
        <v>0</v>
      </c>
      <c r="BJ495" s="18" t="s">
        <v>82</v>
      </c>
      <c r="BK495" s="144">
        <f>ROUND(I495*H495,2)</f>
        <v>100632.91</v>
      </c>
      <c r="BL495" s="18" t="s">
        <v>164</v>
      </c>
      <c r="BM495" s="143" t="s">
        <v>397</v>
      </c>
    </row>
    <row r="496" spans="2:65" s="1" customFormat="1" ht="11.25">
      <c r="B496" s="33"/>
      <c r="D496" s="145" t="s">
        <v>166</v>
      </c>
      <c r="F496" s="146" t="s">
        <v>396</v>
      </c>
      <c r="I496" s="147"/>
      <c r="L496" s="33"/>
      <c r="M496" s="148"/>
      <c r="T496" s="54"/>
      <c r="AT496" s="18" t="s">
        <v>166</v>
      </c>
      <c r="AU496" s="18" t="s">
        <v>84</v>
      </c>
    </row>
    <row r="497" spans="2:65" s="12" customFormat="1" ht="11.25">
      <c r="B497" s="151"/>
      <c r="D497" s="145" t="s">
        <v>169</v>
      </c>
      <c r="E497" s="152" t="s">
        <v>19</v>
      </c>
      <c r="F497" s="153" t="s">
        <v>289</v>
      </c>
      <c r="H497" s="152" t="s">
        <v>19</v>
      </c>
      <c r="I497" s="154"/>
      <c r="L497" s="151"/>
      <c r="M497" s="155"/>
      <c r="T497" s="156"/>
      <c r="AT497" s="152" t="s">
        <v>169</v>
      </c>
      <c r="AU497" s="152" t="s">
        <v>84</v>
      </c>
      <c r="AV497" s="12" t="s">
        <v>82</v>
      </c>
      <c r="AW497" s="12" t="s">
        <v>36</v>
      </c>
      <c r="AX497" s="12" t="s">
        <v>75</v>
      </c>
      <c r="AY497" s="152" t="s">
        <v>157</v>
      </c>
    </row>
    <row r="498" spans="2:65" s="12" customFormat="1" ht="11.25">
      <c r="B498" s="151"/>
      <c r="D498" s="145" t="s">
        <v>169</v>
      </c>
      <c r="E498" s="152" t="s">
        <v>19</v>
      </c>
      <c r="F498" s="153" t="s">
        <v>333</v>
      </c>
      <c r="H498" s="152" t="s">
        <v>19</v>
      </c>
      <c r="I498" s="154"/>
      <c r="L498" s="151"/>
      <c r="M498" s="155"/>
      <c r="T498" s="156"/>
      <c r="AT498" s="152" t="s">
        <v>169</v>
      </c>
      <c r="AU498" s="152" t="s">
        <v>84</v>
      </c>
      <c r="AV498" s="12" t="s">
        <v>82</v>
      </c>
      <c r="AW498" s="12" t="s">
        <v>36</v>
      </c>
      <c r="AX498" s="12" t="s">
        <v>75</v>
      </c>
      <c r="AY498" s="152" t="s">
        <v>157</v>
      </c>
    </row>
    <row r="499" spans="2:65" s="12" customFormat="1" ht="11.25">
      <c r="B499" s="151"/>
      <c r="D499" s="145" t="s">
        <v>169</v>
      </c>
      <c r="E499" s="152" t="s">
        <v>19</v>
      </c>
      <c r="F499" s="153" t="s">
        <v>334</v>
      </c>
      <c r="H499" s="152" t="s">
        <v>19</v>
      </c>
      <c r="I499" s="154"/>
      <c r="L499" s="151"/>
      <c r="M499" s="155"/>
      <c r="T499" s="156"/>
      <c r="AT499" s="152" t="s">
        <v>169</v>
      </c>
      <c r="AU499" s="152" t="s">
        <v>84</v>
      </c>
      <c r="AV499" s="12" t="s">
        <v>82</v>
      </c>
      <c r="AW499" s="12" t="s">
        <v>36</v>
      </c>
      <c r="AX499" s="12" t="s">
        <v>75</v>
      </c>
      <c r="AY499" s="152" t="s">
        <v>157</v>
      </c>
    </row>
    <row r="500" spans="2:65" s="13" customFormat="1" ht="11.25">
      <c r="B500" s="157"/>
      <c r="D500" s="145" t="s">
        <v>169</v>
      </c>
      <c r="E500" s="158" t="s">
        <v>19</v>
      </c>
      <c r="F500" s="159" t="s">
        <v>393</v>
      </c>
      <c r="H500" s="160">
        <v>69.628</v>
      </c>
      <c r="I500" s="161"/>
      <c r="L500" s="157"/>
      <c r="M500" s="162"/>
      <c r="T500" s="163"/>
      <c r="AT500" s="158" t="s">
        <v>169</v>
      </c>
      <c r="AU500" s="158" t="s">
        <v>84</v>
      </c>
      <c r="AV500" s="13" t="s">
        <v>84</v>
      </c>
      <c r="AW500" s="13" t="s">
        <v>36</v>
      </c>
      <c r="AX500" s="13" t="s">
        <v>75</v>
      </c>
      <c r="AY500" s="158" t="s">
        <v>157</v>
      </c>
    </row>
    <row r="501" spans="2:65" s="14" customFormat="1" ht="11.25">
      <c r="B501" s="164"/>
      <c r="D501" s="145" t="s">
        <v>169</v>
      </c>
      <c r="E501" s="165" t="s">
        <v>19</v>
      </c>
      <c r="F501" s="166" t="s">
        <v>173</v>
      </c>
      <c r="H501" s="167">
        <v>69.628</v>
      </c>
      <c r="I501" s="168"/>
      <c r="L501" s="164"/>
      <c r="M501" s="169"/>
      <c r="T501" s="170"/>
      <c r="AT501" s="165" t="s">
        <v>169</v>
      </c>
      <c r="AU501" s="165" t="s">
        <v>84</v>
      </c>
      <c r="AV501" s="14" t="s">
        <v>164</v>
      </c>
      <c r="AW501" s="14" t="s">
        <v>36</v>
      </c>
      <c r="AX501" s="14" t="s">
        <v>82</v>
      </c>
      <c r="AY501" s="165" t="s">
        <v>157</v>
      </c>
    </row>
    <row r="502" spans="2:65" s="13" customFormat="1" ht="11.25">
      <c r="B502" s="157"/>
      <c r="D502" s="145" t="s">
        <v>169</v>
      </c>
      <c r="F502" s="159" t="s">
        <v>398</v>
      </c>
      <c r="H502" s="160">
        <v>76.590999999999994</v>
      </c>
      <c r="I502" s="161"/>
      <c r="L502" s="157"/>
      <c r="M502" s="162"/>
      <c r="T502" s="163"/>
      <c r="AT502" s="158" t="s">
        <v>169</v>
      </c>
      <c r="AU502" s="158" t="s">
        <v>84</v>
      </c>
      <c r="AV502" s="13" t="s">
        <v>84</v>
      </c>
      <c r="AW502" s="13" t="s">
        <v>4</v>
      </c>
      <c r="AX502" s="13" t="s">
        <v>82</v>
      </c>
      <c r="AY502" s="158" t="s">
        <v>157</v>
      </c>
    </row>
    <row r="503" spans="2:65" s="1" customFormat="1" ht="37.9" customHeight="1">
      <c r="B503" s="33"/>
      <c r="C503" s="132" t="s">
        <v>399</v>
      </c>
      <c r="D503" s="132" t="s">
        <v>159</v>
      </c>
      <c r="E503" s="133" t="s">
        <v>400</v>
      </c>
      <c r="F503" s="134" t="s">
        <v>372</v>
      </c>
      <c r="G503" s="135" t="s">
        <v>210</v>
      </c>
      <c r="H503" s="136">
        <v>13.185</v>
      </c>
      <c r="I503" s="137">
        <v>849.8</v>
      </c>
      <c r="J503" s="138">
        <f>ROUND(I503*H503,2)</f>
        <v>11204.61</v>
      </c>
      <c r="K503" s="134" t="s">
        <v>163</v>
      </c>
      <c r="L503" s="33"/>
      <c r="M503" s="139" t="s">
        <v>19</v>
      </c>
      <c r="N503" s="140" t="s">
        <v>46</v>
      </c>
      <c r="P503" s="141">
        <f>O503*H503</f>
        <v>0</v>
      </c>
      <c r="Q503" s="141">
        <v>1.1350000000000001E-2</v>
      </c>
      <c r="R503" s="141">
        <f>Q503*H503</f>
        <v>0.14964975000000003</v>
      </c>
      <c r="S503" s="141">
        <v>0</v>
      </c>
      <c r="T503" s="142">
        <f>S503*H503</f>
        <v>0</v>
      </c>
      <c r="AR503" s="143" t="s">
        <v>164</v>
      </c>
      <c r="AT503" s="143" t="s">
        <v>159</v>
      </c>
      <c r="AU503" s="143" t="s">
        <v>84</v>
      </c>
      <c r="AY503" s="18" t="s">
        <v>157</v>
      </c>
      <c r="BE503" s="144">
        <f>IF(N503="základní",J503,0)</f>
        <v>11204.61</v>
      </c>
      <c r="BF503" s="144">
        <f>IF(N503="snížená",J503,0)</f>
        <v>0</v>
      </c>
      <c r="BG503" s="144">
        <f>IF(N503="zákl. přenesená",J503,0)</f>
        <v>0</v>
      </c>
      <c r="BH503" s="144">
        <f>IF(N503="sníž. přenesená",J503,0)</f>
        <v>0</v>
      </c>
      <c r="BI503" s="144">
        <f>IF(N503="nulová",J503,0)</f>
        <v>0</v>
      </c>
      <c r="BJ503" s="18" t="s">
        <v>82</v>
      </c>
      <c r="BK503" s="144">
        <f>ROUND(I503*H503,2)</f>
        <v>11204.61</v>
      </c>
      <c r="BL503" s="18" t="s">
        <v>164</v>
      </c>
      <c r="BM503" s="143" t="s">
        <v>401</v>
      </c>
    </row>
    <row r="504" spans="2:65" s="1" customFormat="1" ht="29.25">
      <c r="B504" s="33"/>
      <c r="D504" s="145" t="s">
        <v>166</v>
      </c>
      <c r="F504" s="146" t="s">
        <v>402</v>
      </c>
      <c r="I504" s="147"/>
      <c r="L504" s="33"/>
      <c r="M504" s="148"/>
      <c r="T504" s="54"/>
      <c r="AT504" s="18" t="s">
        <v>166</v>
      </c>
      <c r="AU504" s="18" t="s">
        <v>84</v>
      </c>
    </row>
    <row r="505" spans="2:65" s="1" customFormat="1" ht="11.25">
      <c r="B505" s="33"/>
      <c r="D505" s="149" t="s">
        <v>167</v>
      </c>
      <c r="F505" s="150" t="s">
        <v>403</v>
      </c>
      <c r="I505" s="147"/>
      <c r="L505" s="33"/>
      <c r="M505" s="148"/>
      <c r="T505" s="54"/>
      <c r="AT505" s="18" t="s">
        <v>167</v>
      </c>
      <c r="AU505" s="18" t="s">
        <v>84</v>
      </c>
    </row>
    <row r="506" spans="2:65" s="12" customFormat="1" ht="11.25">
      <c r="B506" s="151"/>
      <c r="D506" s="145" t="s">
        <v>169</v>
      </c>
      <c r="E506" s="152" t="s">
        <v>19</v>
      </c>
      <c r="F506" s="153" t="s">
        <v>289</v>
      </c>
      <c r="H506" s="152" t="s">
        <v>19</v>
      </c>
      <c r="I506" s="154"/>
      <c r="L506" s="151"/>
      <c r="M506" s="155"/>
      <c r="T506" s="156"/>
      <c r="AT506" s="152" t="s">
        <v>169</v>
      </c>
      <c r="AU506" s="152" t="s">
        <v>84</v>
      </c>
      <c r="AV506" s="12" t="s">
        <v>82</v>
      </c>
      <c r="AW506" s="12" t="s">
        <v>36</v>
      </c>
      <c r="AX506" s="12" t="s">
        <v>75</v>
      </c>
      <c r="AY506" s="152" t="s">
        <v>157</v>
      </c>
    </row>
    <row r="507" spans="2:65" s="12" customFormat="1" ht="11.25">
      <c r="B507" s="151"/>
      <c r="D507" s="145" t="s">
        <v>169</v>
      </c>
      <c r="E507" s="152" t="s">
        <v>19</v>
      </c>
      <c r="F507" s="153" t="s">
        <v>338</v>
      </c>
      <c r="H507" s="152" t="s">
        <v>19</v>
      </c>
      <c r="I507" s="154"/>
      <c r="L507" s="151"/>
      <c r="M507" s="155"/>
      <c r="T507" s="156"/>
      <c r="AT507" s="152" t="s">
        <v>169</v>
      </c>
      <c r="AU507" s="152" t="s">
        <v>84</v>
      </c>
      <c r="AV507" s="12" t="s">
        <v>82</v>
      </c>
      <c r="AW507" s="12" t="s">
        <v>36</v>
      </c>
      <c r="AX507" s="12" t="s">
        <v>75</v>
      </c>
      <c r="AY507" s="152" t="s">
        <v>157</v>
      </c>
    </row>
    <row r="508" spans="2:65" s="13" customFormat="1" ht="11.25">
      <c r="B508" s="157"/>
      <c r="D508" s="145" t="s">
        <v>169</v>
      </c>
      <c r="E508" s="158" t="s">
        <v>19</v>
      </c>
      <c r="F508" s="159" t="s">
        <v>339</v>
      </c>
      <c r="H508" s="160">
        <v>18.855</v>
      </c>
      <c r="I508" s="161"/>
      <c r="L508" s="157"/>
      <c r="M508" s="162"/>
      <c r="T508" s="163"/>
      <c r="AT508" s="158" t="s">
        <v>169</v>
      </c>
      <c r="AU508" s="158" t="s">
        <v>84</v>
      </c>
      <c r="AV508" s="13" t="s">
        <v>84</v>
      </c>
      <c r="AW508" s="13" t="s">
        <v>36</v>
      </c>
      <c r="AX508" s="13" t="s">
        <v>75</v>
      </c>
      <c r="AY508" s="158" t="s">
        <v>157</v>
      </c>
    </row>
    <row r="509" spans="2:65" s="13" customFormat="1" ht="11.25">
      <c r="B509" s="157"/>
      <c r="D509" s="145" t="s">
        <v>169</v>
      </c>
      <c r="E509" s="158" t="s">
        <v>19</v>
      </c>
      <c r="F509" s="159" t="s">
        <v>340</v>
      </c>
      <c r="H509" s="160">
        <v>-5.67</v>
      </c>
      <c r="I509" s="161"/>
      <c r="L509" s="157"/>
      <c r="M509" s="162"/>
      <c r="T509" s="163"/>
      <c r="AT509" s="158" t="s">
        <v>169</v>
      </c>
      <c r="AU509" s="158" t="s">
        <v>84</v>
      </c>
      <c r="AV509" s="13" t="s">
        <v>84</v>
      </c>
      <c r="AW509" s="13" t="s">
        <v>36</v>
      </c>
      <c r="AX509" s="13" t="s">
        <v>75</v>
      </c>
      <c r="AY509" s="158" t="s">
        <v>157</v>
      </c>
    </row>
    <row r="510" spans="2:65" s="14" customFormat="1" ht="11.25">
      <c r="B510" s="164"/>
      <c r="D510" s="145" t="s">
        <v>169</v>
      </c>
      <c r="E510" s="165" t="s">
        <v>19</v>
      </c>
      <c r="F510" s="166" t="s">
        <v>173</v>
      </c>
      <c r="H510" s="167">
        <v>13.185</v>
      </c>
      <c r="I510" s="168"/>
      <c r="L510" s="164"/>
      <c r="M510" s="169"/>
      <c r="T510" s="170"/>
      <c r="AT510" s="165" t="s">
        <v>169</v>
      </c>
      <c r="AU510" s="165" t="s">
        <v>84</v>
      </c>
      <c r="AV510" s="14" t="s">
        <v>164</v>
      </c>
      <c r="AW510" s="14" t="s">
        <v>36</v>
      </c>
      <c r="AX510" s="14" t="s">
        <v>82</v>
      </c>
      <c r="AY510" s="165" t="s">
        <v>157</v>
      </c>
    </row>
    <row r="511" spans="2:65" s="1" customFormat="1" ht="16.5" customHeight="1">
      <c r="B511" s="33"/>
      <c r="C511" s="171" t="s">
        <v>404</v>
      </c>
      <c r="D511" s="171" t="s">
        <v>228</v>
      </c>
      <c r="E511" s="172" t="s">
        <v>405</v>
      </c>
      <c r="F511" s="173" t="s">
        <v>406</v>
      </c>
      <c r="G511" s="174" t="s">
        <v>210</v>
      </c>
      <c r="H511" s="175">
        <v>14.504</v>
      </c>
      <c r="I511" s="176">
        <v>189.2</v>
      </c>
      <c r="J511" s="177">
        <f>ROUND(I511*H511,2)</f>
        <v>2744.16</v>
      </c>
      <c r="K511" s="173" t="s">
        <v>163</v>
      </c>
      <c r="L511" s="178"/>
      <c r="M511" s="179" t="s">
        <v>19</v>
      </c>
      <c r="N511" s="180" t="s">
        <v>46</v>
      </c>
      <c r="P511" s="141">
        <f>O511*H511</f>
        <v>0</v>
      </c>
      <c r="Q511" s="141">
        <v>6.0000000000000001E-3</v>
      </c>
      <c r="R511" s="141">
        <f>Q511*H511</f>
        <v>8.7024000000000004E-2</v>
      </c>
      <c r="S511" s="141">
        <v>0</v>
      </c>
      <c r="T511" s="142">
        <f>S511*H511</f>
        <v>0</v>
      </c>
      <c r="AR511" s="143" t="s">
        <v>215</v>
      </c>
      <c r="AT511" s="143" t="s">
        <v>228</v>
      </c>
      <c r="AU511" s="143" t="s">
        <v>84</v>
      </c>
      <c r="AY511" s="18" t="s">
        <v>157</v>
      </c>
      <c r="BE511" s="144">
        <f>IF(N511="základní",J511,0)</f>
        <v>2744.16</v>
      </c>
      <c r="BF511" s="144">
        <f>IF(N511="snížená",J511,0)</f>
        <v>0</v>
      </c>
      <c r="BG511" s="144">
        <f>IF(N511="zákl. přenesená",J511,0)</f>
        <v>0</v>
      </c>
      <c r="BH511" s="144">
        <f>IF(N511="sníž. přenesená",J511,0)</f>
        <v>0</v>
      </c>
      <c r="BI511" s="144">
        <f>IF(N511="nulová",J511,0)</f>
        <v>0</v>
      </c>
      <c r="BJ511" s="18" t="s">
        <v>82</v>
      </c>
      <c r="BK511" s="144">
        <f>ROUND(I511*H511,2)</f>
        <v>2744.16</v>
      </c>
      <c r="BL511" s="18" t="s">
        <v>164</v>
      </c>
      <c r="BM511" s="143" t="s">
        <v>407</v>
      </c>
    </row>
    <row r="512" spans="2:65" s="1" customFormat="1" ht="11.25">
      <c r="B512" s="33"/>
      <c r="D512" s="145" t="s">
        <v>166</v>
      </c>
      <c r="F512" s="146" t="s">
        <v>406</v>
      </c>
      <c r="I512" s="147"/>
      <c r="L512" s="33"/>
      <c r="M512" s="148"/>
      <c r="T512" s="54"/>
      <c r="AT512" s="18" t="s">
        <v>166</v>
      </c>
      <c r="AU512" s="18" t="s">
        <v>84</v>
      </c>
    </row>
    <row r="513" spans="2:65" s="12" customFormat="1" ht="11.25">
      <c r="B513" s="151"/>
      <c r="D513" s="145" t="s">
        <v>169</v>
      </c>
      <c r="E513" s="152" t="s">
        <v>19</v>
      </c>
      <c r="F513" s="153" t="s">
        <v>289</v>
      </c>
      <c r="H513" s="152" t="s">
        <v>19</v>
      </c>
      <c r="I513" s="154"/>
      <c r="L513" s="151"/>
      <c r="M513" s="155"/>
      <c r="T513" s="156"/>
      <c r="AT513" s="152" t="s">
        <v>169</v>
      </c>
      <c r="AU513" s="152" t="s">
        <v>84</v>
      </c>
      <c r="AV513" s="12" t="s">
        <v>82</v>
      </c>
      <c r="AW513" s="12" t="s">
        <v>36</v>
      </c>
      <c r="AX513" s="12" t="s">
        <v>75</v>
      </c>
      <c r="AY513" s="152" t="s">
        <v>157</v>
      </c>
    </row>
    <row r="514" spans="2:65" s="12" customFormat="1" ht="11.25">
      <c r="B514" s="151"/>
      <c r="D514" s="145" t="s">
        <v>169</v>
      </c>
      <c r="E514" s="152" t="s">
        <v>19</v>
      </c>
      <c r="F514" s="153" t="s">
        <v>338</v>
      </c>
      <c r="H514" s="152" t="s">
        <v>19</v>
      </c>
      <c r="I514" s="154"/>
      <c r="L514" s="151"/>
      <c r="M514" s="155"/>
      <c r="T514" s="156"/>
      <c r="AT514" s="152" t="s">
        <v>169</v>
      </c>
      <c r="AU514" s="152" t="s">
        <v>84</v>
      </c>
      <c r="AV514" s="12" t="s">
        <v>82</v>
      </c>
      <c r="AW514" s="12" t="s">
        <v>36</v>
      </c>
      <c r="AX514" s="12" t="s">
        <v>75</v>
      </c>
      <c r="AY514" s="152" t="s">
        <v>157</v>
      </c>
    </row>
    <row r="515" spans="2:65" s="13" customFormat="1" ht="11.25">
      <c r="B515" s="157"/>
      <c r="D515" s="145" t="s">
        <v>169</v>
      </c>
      <c r="E515" s="158" t="s">
        <v>19</v>
      </c>
      <c r="F515" s="159" t="s">
        <v>339</v>
      </c>
      <c r="H515" s="160">
        <v>18.855</v>
      </c>
      <c r="I515" s="161"/>
      <c r="L515" s="157"/>
      <c r="M515" s="162"/>
      <c r="T515" s="163"/>
      <c r="AT515" s="158" t="s">
        <v>169</v>
      </c>
      <c r="AU515" s="158" t="s">
        <v>84</v>
      </c>
      <c r="AV515" s="13" t="s">
        <v>84</v>
      </c>
      <c r="AW515" s="13" t="s">
        <v>36</v>
      </c>
      <c r="AX515" s="13" t="s">
        <v>75</v>
      </c>
      <c r="AY515" s="158" t="s">
        <v>157</v>
      </c>
    </row>
    <row r="516" spans="2:65" s="13" customFormat="1" ht="11.25">
      <c r="B516" s="157"/>
      <c r="D516" s="145" t="s">
        <v>169</v>
      </c>
      <c r="E516" s="158" t="s">
        <v>19</v>
      </c>
      <c r="F516" s="159" t="s">
        <v>340</v>
      </c>
      <c r="H516" s="160">
        <v>-5.67</v>
      </c>
      <c r="I516" s="161"/>
      <c r="L516" s="157"/>
      <c r="M516" s="162"/>
      <c r="T516" s="163"/>
      <c r="AT516" s="158" t="s">
        <v>169</v>
      </c>
      <c r="AU516" s="158" t="s">
        <v>84</v>
      </c>
      <c r="AV516" s="13" t="s">
        <v>84</v>
      </c>
      <c r="AW516" s="13" t="s">
        <v>36</v>
      </c>
      <c r="AX516" s="13" t="s">
        <v>75</v>
      </c>
      <c r="AY516" s="158" t="s">
        <v>157</v>
      </c>
    </row>
    <row r="517" spans="2:65" s="14" customFormat="1" ht="11.25">
      <c r="B517" s="164"/>
      <c r="D517" s="145" t="s">
        <v>169</v>
      </c>
      <c r="E517" s="165" t="s">
        <v>19</v>
      </c>
      <c r="F517" s="166" t="s">
        <v>173</v>
      </c>
      <c r="H517" s="167">
        <v>13.185</v>
      </c>
      <c r="I517" s="168"/>
      <c r="L517" s="164"/>
      <c r="M517" s="169"/>
      <c r="T517" s="170"/>
      <c r="AT517" s="165" t="s">
        <v>169</v>
      </c>
      <c r="AU517" s="165" t="s">
        <v>84</v>
      </c>
      <c r="AV517" s="14" t="s">
        <v>164</v>
      </c>
      <c r="AW517" s="14" t="s">
        <v>36</v>
      </c>
      <c r="AX517" s="14" t="s">
        <v>82</v>
      </c>
      <c r="AY517" s="165" t="s">
        <v>157</v>
      </c>
    </row>
    <row r="518" spans="2:65" s="13" customFormat="1" ht="11.25">
      <c r="B518" s="157"/>
      <c r="D518" s="145" t="s">
        <v>169</v>
      </c>
      <c r="F518" s="159" t="s">
        <v>408</v>
      </c>
      <c r="H518" s="160">
        <v>14.504</v>
      </c>
      <c r="I518" s="161"/>
      <c r="L518" s="157"/>
      <c r="M518" s="162"/>
      <c r="T518" s="163"/>
      <c r="AT518" s="158" t="s">
        <v>169</v>
      </c>
      <c r="AU518" s="158" t="s">
        <v>84</v>
      </c>
      <c r="AV518" s="13" t="s">
        <v>84</v>
      </c>
      <c r="AW518" s="13" t="s">
        <v>4</v>
      </c>
      <c r="AX518" s="13" t="s">
        <v>82</v>
      </c>
      <c r="AY518" s="158" t="s">
        <v>157</v>
      </c>
    </row>
    <row r="519" spans="2:65" s="1" customFormat="1" ht="24.2" customHeight="1">
      <c r="B519" s="33"/>
      <c r="C519" s="132" t="s">
        <v>409</v>
      </c>
      <c r="D519" s="132" t="s">
        <v>159</v>
      </c>
      <c r="E519" s="133" t="s">
        <v>410</v>
      </c>
      <c r="F519" s="134" t="s">
        <v>411</v>
      </c>
      <c r="G519" s="135" t="s">
        <v>412</v>
      </c>
      <c r="H519" s="136">
        <v>153.9</v>
      </c>
      <c r="I519" s="137">
        <v>250.5</v>
      </c>
      <c r="J519" s="138">
        <f>ROUND(I519*H519,2)</f>
        <v>38551.949999999997</v>
      </c>
      <c r="K519" s="134" t="s">
        <v>163</v>
      </c>
      <c r="L519" s="33"/>
      <c r="M519" s="139" t="s">
        <v>19</v>
      </c>
      <c r="N519" s="140" t="s">
        <v>46</v>
      </c>
      <c r="P519" s="141">
        <f>O519*H519</f>
        <v>0</v>
      </c>
      <c r="Q519" s="141">
        <v>3.3899999999999998E-3</v>
      </c>
      <c r="R519" s="141">
        <f>Q519*H519</f>
        <v>0.52172099999999999</v>
      </c>
      <c r="S519" s="141">
        <v>0</v>
      </c>
      <c r="T519" s="142">
        <f>S519*H519</f>
        <v>0</v>
      </c>
      <c r="AR519" s="143" t="s">
        <v>164</v>
      </c>
      <c r="AT519" s="143" t="s">
        <v>159</v>
      </c>
      <c r="AU519" s="143" t="s">
        <v>84</v>
      </c>
      <c r="AY519" s="18" t="s">
        <v>157</v>
      </c>
      <c r="BE519" s="144">
        <f>IF(N519="základní",J519,0)</f>
        <v>38551.949999999997</v>
      </c>
      <c r="BF519" s="144">
        <f>IF(N519="snížená",J519,0)</f>
        <v>0</v>
      </c>
      <c r="BG519" s="144">
        <f>IF(N519="zákl. přenesená",J519,0)</f>
        <v>0</v>
      </c>
      <c r="BH519" s="144">
        <f>IF(N519="sníž. přenesená",J519,0)</f>
        <v>0</v>
      </c>
      <c r="BI519" s="144">
        <f>IF(N519="nulová",J519,0)</f>
        <v>0</v>
      </c>
      <c r="BJ519" s="18" t="s">
        <v>82</v>
      </c>
      <c r="BK519" s="144">
        <f>ROUND(I519*H519,2)</f>
        <v>38551.949999999997</v>
      </c>
      <c r="BL519" s="18" t="s">
        <v>164</v>
      </c>
      <c r="BM519" s="143" t="s">
        <v>413</v>
      </c>
    </row>
    <row r="520" spans="2:65" s="1" customFormat="1" ht="19.5">
      <c r="B520" s="33"/>
      <c r="D520" s="145" t="s">
        <v>166</v>
      </c>
      <c r="F520" s="146" t="s">
        <v>411</v>
      </c>
      <c r="I520" s="147"/>
      <c r="L520" s="33"/>
      <c r="M520" s="148"/>
      <c r="T520" s="54"/>
      <c r="AT520" s="18" t="s">
        <v>166</v>
      </c>
      <c r="AU520" s="18" t="s">
        <v>84</v>
      </c>
    </row>
    <row r="521" spans="2:65" s="1" customFormat="1" ht="11.25">
      <c r="B521" s="33"/>
      <c r="D521" s="149" t="s">
        <v>167</v>
      </c>
      <c r="F521" s="150" t="s">
        <v>414</v>
      </c>
      <c r="I521" s="147"/>
      <c r="L521" s="33"/>
      <c r="M521" s="148"/>
      <c r="T521" s="54"/>
      <c r="AT521" s="18" t="s">
        <v>167</v>
      </c>
      <c r="AU521" s="18" t="s">
        <v>84</v>
      </c>
    </row>
    <row r="522" spans="2:65" s="12" customFormat="1" ht="11.25">
      <c r="B522" s="151"/>
      <c r="D522" s="145" t="s">
        <v>169</v>
      </c>
      <c r="E522" s="152" t="s">
        <v>19</v>
      </c>
      <c r="F522" s="153" t="s">
        <v>289</v>
      </c>
      <c r="H522" s="152" t="s">
        <v>19</v>
      </c>
      <c r="I522" s="154"/>
      <c r="L522" s="151"/>
      <c r="M522" s="155"/>
      <c r="T522" s="156"/>
      <c r="AT522" s="152" t="s">
        <v>169</v>
      </c>
      <c r="AU522" s="152" t="s">
        <v>84</v>
      </c>
      <c r="AV522" s="12" t="s">
        <v>82</v>
      </c>
      <c r="AW522" s="12" t="s">
        <v>36</v>
      </c>
      <c r="AX522" s="12" t="s">
        <v>75</v>
      </c>
      <c r="AY522" s="152" t="s">
        <v>157</v>
      </c>
    </row>
    <row r="523" spans="2:65" s="12" customFormat="1" ht="11.25">
      <c r="B523" s="151"/>
      <c r="D523" s="145" t="s">
        <v>169</v>
      </c>
      <c r="E523" s="152" t="s">
        <v>19</v>
      </c>
      <c r="F523" s="153" t="s">
        <v>415</v>
      </c>
      <c r="H523" s="152" t="s">
        <v>19</v>
      </c>
      <c r="I523" s="154"/>
      <c r="L523" s="151"/>
      <c r="M523" s="155"/>
      <c r="T523" s="156"/>
      <c r="AT523" s="152" t="s">
        <v>169</v>
      </c>
      <c r="AU523" s="152" t="s">
        <v>84</v>
      </c>
      <c r="AV523" s="12" t="s">
        <v>82</v>
      </c>
      <c r="AW523" s="12" t="s">
        <v>36</v>
      </c>
      <c r="AX523" s="12" t="s">
        <v>75</v>
      </c>
      <c r="AY523" s="152" t="s">
        <v>157</v>
      </c>
    </row>
    <row r="524" spans="2:65" s="12" customFormat="1" ht="11.25">
      <c r="B524" s="151"/>
      <c r="D524" s="145" t="s">
        <v>169</v>
      </c>
      <c r="E524" s="152" t="s">
        <v>19</v>
      </c>
      <c r="F524" s="153" t="s">
        <v>316</v>
      </c>
      <c r="H524" s="152" t="s">
        <v>19</v>
      </c>
      <c r="I524" s="154"/>
      <c r="L524" s="151"/>
      <c r="M524" s="155"/>
      <c r="T524" s="156"/>
      <c r="AT524" s="152" t="s">
        <v>169</v>
      </c>
      <c r="AU524" s="152" t="s">
        <v>84</v>
      </c>
      <c r="AV524" s="12" t="s">
        <v>82</v>
      </c>
      <c r="AW524" s="12" t="s">
        <v>36</v>
      </c>
      <c r="AX524" s="12" t="s">
        <v>75</v>
      </c>
      <c r="AY524" s="152" t="s">
        <v>157</v>
      </c>
    </row>
    <row r="525" spans="2:65" s="13" customFormat="1" ht="11.25">
      <c r="B525" s="157"/>
      <c r="D525" s="145" t="s">
        <v>169</v>
      </c>
      <c r="E525" s="158" t="s">
        <v>19</v>
      </c>
      <c r="F525" s="159" t="s">
        <v>416</v>
      </c>
      <c r="H525" s="160">
        <v>64.8</v>
      </c>
      <c r="I525" s="161"/>
      <c r="L525" s="157"/>
      <c r="M525" s="162"/>
      <c r="T525" s="163"/>
      <c r="AT525" s="158" t="s">
        <v>169</v>
      </c>
      <c r="AU525" s="158" t="s">
        <v>84</v>
      </c>
      <c r="AV525" s="13" t="s">
        <v>84</v>
      </c>
      <c r="AW525" s="13" t="s">
        <v>36</v>
      </c>
      <c r="AX525" s="13" t="s">
        <v>75</v>
      </c>
      <c r="AY525" s="158" t="s">
        <v>157</v>
      </c>
    </row>
    <row r="526" spans="2:65" s="15" customFormat="1" ht="11.25">
      <c r="B526" s="182"/>
      <c r="D526" s="145" t="s">
        <v>169</v>
      </c>
      <c r="E526" s="183" t="s">
        <v>19</v>
      </c>
      <c r="F526" s="184" t="s">
        <v>321</v>
      </c>
      <c r="H526" s="185">
        <v>64.8</v>
      </c>
      <c r="I526" s="186"/>
      <c r="L526" s="182"/>
      <c r="M526" s="187"/>
      <c r="T526" s="188"/>
      <c r="AT526" s="183" t="s">
        <v>169</v>
      </c>
      <c r="AU526" s="183" t="s">
        <v>84</v>
      </c>
      <c r="AV526" s="15" t="s">
        <v>104</v>
      </c>
      <c r="AW526" s="15" t="s">
        <v>36</v>
      </c>
      <c r="AX526" s="15" t="s">
        <v>75</v>
      </c>
      <c r="AY526" s="183" t="s">
        <v>157</v>
      </c>
    </row>
    <row r="527" spans="2:65" s="12" customFormat="1" ht="11.25">
      <c r="B527" s="151"/>
      <c r="D527" s="145" t="s">
        <v>169</v>
      </c>
      <c r="E527" s="152" t="s">
        <v>19</v>
      </c>
      <c r="F527" s="153" t="s">
        <v>325</v>
      </c>
      <c r="H527" s="152" t="s">
        <v>19</v>
      </c>
      <c r="I527" s="154"/>
      <c r="L527" s="151"/>
      <c r="M527" s="155"/>
      <c r="T527" s="156"/>
      <c r="AT527" s="152" t="s">
        <v>169</v>
      </c>
      <c r="AU527" s="152" t="s">
        <v>84</v>
      </c>
      <c r="AV527" s="12" t="s">
        <v>82</v>
      </c>
      <c r="AW527" s="12" t="s">
        <v>36</v>
      </c>
      <c r="AX527" s="12" t="s">
        <v>75</v>
      </c>
      <c r="AY527" s="152" t="s">
        <v>157</v>
      </c>
    </row>
    <row r="528" spans="2:65" s="13" customFormat="1" ht="11.25">
      <c r="B528" s="157"/>
      <c r="D528" s="145" t="s">
        <v>169</v>
      </c>
      <c r="E528" s="158" t="s">
        <v>19</v>
      </c>
      <c r="F528" s="159" t="s">
        <v>417</v>
      </c>
      <c r="H528" s="160">
        <v>81</v>
      </c>
      <c r="I528" s="161"/>
      <c r="L528" s="157"/>
      <c r="M528" s="162"/>
      <c r="T528" s="163"/>
      <c r="AT528" s="158" t="s">
        <v>169</v>
      </c>
      <c r="AU528" s="158" t="s">
        <v>84</v>
      </c>
      <c r="AV528" s="13" t="s">
        <v>84</v>
      </c>
      <c r="AW528" s="13" t="s">
        <v>36</v>
      </c>
      <c r="AX528" s="13" t="s">
        <v>75</v>
      </c>
      <c r="AY528" s="158" t="s">
        <v>157</v>
      </c>
    </row>
    <row r="529" spans="2:65" s="13" customFormat="1" ht="11.25">
      <c r="B529" s="157"/>
      <c r="D529" s="145" t="s">
        <v>169</v>
      </c>
      <c r="E529" s="158" t="s">
        <v>19</v>
      </c>
      <c r="F529" s="159" t="s">
        <v>418</v>
      </c>
      <c r="H529" s="160">
        <v>8.1</v>
      </c>
      <c r="I529" s="161"/>
      <c r="L529" s="157"/>
      <c r="M529" s="162"/>
      <c r="T529" s="163"/>
      <c r="AT529" s="158" t="s">
        <v>169</v>
      </c>
      <c r="AU529" s="158" t="s">
        <v>84</v>
      </c>
      <c r="AV529" s="13" t="s">
        <v>84</v>
      </c>
      <c r="AW529" s="13" t="s">
        <v>36</v>
      </c>
      <c r="AX529" s="13" t="s">
        <v>75</v>
      </c>
      <c r="AY529" s="158" t="s">
        <v>157</v>
      </c>
    </row>
    <row r="530" spans="2:65" s="15" customFormat="1" ht="11.25">
      <c r="B530" s="182"/>
      <c r="D530" s="145" t="s">
        <v>169</v>
      </c>
      <c r="E530" s="183" t="s">
        <v>19</v>
      </c>
      <c r="F530" s="184" t="s">
        <v>321</v>
      </c>
      <c r="H530" s="185">
        <v>89.1</v>
      </c>
      <c r="I530" s="186"/>
      <c r="L530" s="182"/>
      <c r="M530" s="187"/>
      <c r="T530" s="188"/>
      <c r="AT530" s="183" t="s">
        <v>169</v>
      </c>
      <c r="AU530" s="183" t="s">
        <v>84</v>
      </c>
      <c r="AV530" s="15" t="s">
        <v>104</v>
      </c>
      <c r="AW530" s="15" t="s">
        <v>36</v>
      </c>
      <c r="AX530" s="15" t="s">
        <v>75</v>
      </c>
      <c r="AY530" s="183" t="s">
        <v>157</v>
      </c>
    </row>
    <row r="531" spans="2:65" s="14" customFormat="1" ht="11.25">
      <c r="B531" s="164"/>
      <c r="D531" s="145" t="s">
        <v>169</v>
      </c>
      <c r="E531" s="165" t="s">
        <v>19</v>
      </c>
      <c r="F531" s="166" t="s">
        <v>173</v>
      </c>
      <c r="H531" s="167">
        <v>153.9</v>
      </c>
      <c r="I531" s="168"/>
      <c r="L531" s="164"/>
      <c r="M531" s="169"/>
      <c r="T531" s="170"/>
      <c r="AT531" s="165" t="s">
        <v>169</v>
      </c>
      <c r="AU531" s="165" t="s">
        <v>84</v>
      </c>
      <c r="AV531" s="14" t="s">
        <v>164</v>
      </c>
      <c r="AW531" s="14" t="s">
        <v>36</v>
      </c>
      <c r="AX531" s="14" t="s">
        <v>82</v>
      </c>
      <c r="AY531" s="165" t="s">
        <v>157</v>
      </c>
    </row>
    <row r="532" spans="2:65" s="1" customFormat="1" ht="16.5" customHeight="1">
      <c r="B532" s="33"/>
      <c r="C532" s="171" t="s">
        <v>419</v>
      </c>
      <c r="D532" s="171" t="s">
        <v>228</v>
      </c>
      <c r="E532" s="172" t="s">
        <v>420</v>
      </c>
      <c r="F532" s="173" t="s">
        <v>421</v>
      </c>
      <c r="G532" s="174" t="s">
        <v>210</v>
      </c>
      <c r="H532" s="175">
        <v>52.48</v>
      </c>
      <c r="I532" s="176">
        <v>109.5</v>
      </c>
      <c r="J532" s="177">
        <f>ROUND(I532*H532,2)</f>
        <v>5746.56</v>
      </c>
      <c r="K532" s="173" t="s">
        <v>163</v>
      </c>
      <c r="L532" s="178"/>
      <c r="M532" s="179" t="s">
        <v>19</v>
      </c>
      <c r="N532" s="180" t="s">
        <v>46</v>
      </c>
      <c r="P532" s="141">
        <f>O532*H532</f>
        <v>0</v>
      </c>
      <c r="Q532" s="141">
        <v>1.1999999999999999E-3</v>
      </c>
      <c r="R532" s="141">
        <f>Q532*H532</f>
        <v>6.297599999999999E-2</v>
      </c>
      <c r="S532" s="141">
        <v>0</v>
      </c>
      <c r="T532" s="142">
        <f>S532*H532</f>
        <v>0</v>
      </c>
      <c r="AR532" s="143" t="s">
        <v>215</v>
      </c>
      <c r="AT532" s="143" t="s">
        <v>228</v>
      </c>
      <c r="AU532" s="143" t="s">
        <v>84</v>
      </c>
      <c r="AY532" s="18" t="s">
        <v>157</v>
      </c>
      <c r="BE532" s="144">
        <f>IF(N532="základní",J532,0)</f>
        <v>5746.56</v>
      </c>
      <c r="BF532" s="144">
        <f>IF(N532="snížená",J532,0)</f>
        <v>0</v>
      </c>
      <c r="BG532" s="144">
        <f>IF(N532="zákl. přenesená",J532,0)</f>
        <v>0</v>
      </c>
      <c r="BH532" s="144">
        <f>IF(N532="sníž. přenesená",J532,0)</f>
        <v>0</v>
      </c>
      <c r="BI532" s="144">
        <f>IF(N532="nulová",J532,0)</f>
        <v>0</v>
      </c>
      <c r="BJ532" s="18" t="s">
        <v>82</v>
      </c>
      <c r="BK532" s="144">
        <f>ROUND(I532*H532,2)</f>
        <v>5746.56</v>
      </c>
      <c r="BL532" s="18" t="s">
        <v>164</v>
      </c>
      <c r="BM532" s="143" t="s">
        <v>422</v>
      </c>
    </row>
    <row r="533" spans="2:65" s="1" customFormat="1" ht="11.25">
      <c r="B533" s="33"/>
      <c r="D533" s="145" t="s">
        <v>166</v>
      </c>
      <c r="F533" s="146" t="s">
        <v>421</v>
      </c>
      <c r="I533" s="147"/>
      <c r="L533" s="33"/>
      <c r="M533" s="148"/>
      <c r="T533" s="54"/>
      <c r="AT533" s="18" t="s">
        <v>166</v>
      </c>
      <c r="AU533" s="18" t="s">
        <v>84</v>
      </c>
    </row>
    <row r="534" spans="2:65" s="12" customFormat="1" ht="11.25">
      <c r="B534" s="151"/>
      <c r="D534" s="145" t="s">
        <v>169</v>
      </c>
      <c r="E534" s="152" t="s">
        <v>19</v>
      </c>
      <c r="F534" s="153" t="s">
        <v>289</v>
      </c>
      <c r="H534" s="152" t="s">
        <v>19</v>
      </c>
      <c r="I534" s="154"/>
      <c r="L534" s="151"/>
      <c r="M534" s="155"/>
      <c r="T534" s="156"/>
      <c r="AT534" s="152" t="s">
        <v>169</v>
      </c>
      <c r="AU534" s="152" t="s">
        <v>84</v>
      </c>
      <c r="AV534" s="12" t="s">
        <v>82</v>
      </c>
      <c r="AW534" s="12" t="s">
        <v>36</v>
      </c>
      <c r="AX534" s="12" t="s">
        <v>75</v>
      </c>
      <c r="AY534" s="152" t="s">
        <v>157</v>
      </c>
    </row>
    <row r="535" spans="2:65" s="12" customFormat="1" ht="11.25">
      <c r="B535" s="151"/>
      <c r="D535" s="145" t="s">
        <v>169</v>
      </c>
      <c r="E535" s="152" t="s">
        <v>19</v>
      </c>
      <c r="F535" s="153" t="s">
        <v>415</v>
      </c>
      <c r="H535" s="152" t="s">
        <v>19</v>
      </c>
      <c r="I535" s="154"/>
      <c r="L535" s="151"/>
      <c r="M535" s="155"/>
      <c r="T535" s="156"/>
      <c r="AT535" s="152" t="s">
        <v>169</v>
      </c>
      <c r="AU535" s="152" t="s">
        <v>84</v>
      </c>
      <c r="AV535" s="12" t="s">
        <v>82</v>
      </c>
      <c r="AW535" s="12" t="s">
        <v>36</v>
      </c>
      <c r="AX535" s="12" t="s">
        <v>75</v>
      </c>
      <c r="AY535" s="152" t="s">
        <v>157</v>
      </c>
    </row>
    <row r="536" spans="2:65" s="12" customFormat="1" ht="11.25">
      <c r="B536" s="151"/>
      <c r="D536" s="145" t="s">
        <v>169</v>
      </c>
      <c r="E536" s="152" t="s">
        <v>19</v>
      </c>
      <c r="F536" s="153" t="s">
        <v>316</v>
      </c>
      <c r="H536" s="152" t="s">
        <v>19</v>
      </c>
      <c r="I536" s="154"/>
      <c r="L536" s="151"/>
      <c r="M536" s="155"/>
      <c r="T536" s="156"/>
      <c r="AT536" s="152" t="s">
        <v>169</v>
      </c>
      <c r="AU536" s="152" t="s">
        <v>84</v>
      </c>
      <c r="AV536" s="12" t="s">
        <v>82</v>
      </c>
      <c r="AW536" s="12" t="s">
        <v>36</v>
      </c>
      <c r="AX536" s="12" t="s">
        <v>75</v>
      </c>
      <c r="AY536" s="152" t="s">
        <v>157</v>
      </c>
    </row>
    <row r="537" spans="2:65" s="13" customFormat="1" ht="11.25">
      <c r="B537" s="157"/>
      <c r="D537" s="145" t="s">
        <v>169</v>
      </c>
      <c r="E537" s="158" t="s">
        <v>19</v>
      </c>
      <c r="F537" s="159" t="s">
        <v>423</v>
      </c>
      <c r="H537" s="160">
        <v>20.088000000000001</v>
      </c>
      <c r="I537" s="161"/>
      <c r="L537" s="157"/>
      <c r="M537" s="162"/>
      <c r="T537" s="163"/>
      <c r="AT537" s="158" t="s">
        <v>169</v>
      </c>
      <c r="AU537" s="158" t="s">
        <v>84</v>
      </c>
      <c r="AV537" s="13" t="s">
        <v>84</v>
      </c>
      <c r="AW537" s="13" t="s">
        <v>36</v>
      </c>
      <c r="AX537" s="13" t="s">
        <v>75</v>
      </c>
      <c r="AY537" s="158" t="s">
        <v>157</v>
      </c>
    </row>
    <row r="538" spans="2:65" s="15" customFormat="1" ht="11.25">
      <c r="B538" s="182"/>
      <c r="D538" s="145" t="s">
        <v>169</v>
      </c>
      <c r="E538" s="183" t="s">
        <v>19</v>
      </c>
      <c r="F538" s="184" t="s">
        <v>321</v>
      </c>
      <c r="H538" s="185">
        <v>20.088000000000001</v>
      </c>
      <c r="I538" s="186"/>
      <c r="L538" s="182"/>
      <c r="M538" s="187"/>
      <c r="T538" s="188"/>
      <c r="AT538" s="183" t="s">
        <v>169</v>
      </c>
      <c r="AU538" s="183" t="s">
        <v>84</v>
      </c>
      <c r="AV538" s="15" t="s">
        <v>104</v>
      </c>
      <c r="AW538" s="15" t="s">
        <v>36</v>
      </c>
      <c r="AX538" s="15" t="s">
        <v>75</v>
      </c>
      <c r="AY538" s="183" t="s">
        <v>157</v>
      </c>
    </row>
    <row r="539" spans="2:65" s="12" customFormat="1" ht="11.25">
      <c r="B539" s="151"/>
      <c r="D539" s="145" t="s">
        <v>169</v>
      </c>
      <c r="E539" s="152" t="s">
        <v>19</v>
      </c>
      <c r="F539" s="153" t="s">
        <v>325</v>
      </c>
      <c r="H539" s="152" t="s">
        <v>19</v>
      </c>
      <c r="I539" s="154"/>
      <c r="L539" s="151"/>
      <c r="M539" s="155"/>
      <c r="T539" s="156"/>
      <c r="AT539" s="152" t="s">
        <v>169</v>
      </c>
      <c r="AU539" s="152" t="s">
        <v>84</v>
      </c>
      <c r="AV539" s="12" t="s">
        <v>82</v>
      </c>
      <c r="AW539" s="12" t="s">
        <v>36</v>
      </c>
      <c r="AX539" s="12" t="s">
        <v>75</v>
      </c>
      <c r="AY539" s="152" t="s">
        <v>157</v>
      </c>
    </row>
    <row r="540" spans="2:65" s="13" customFormat="1" ht="11.25">
      <c r="B540" s="157"/>
      <c r="D540" s="145" t="s">
        <v>169</v>
      </c>
      <c r="E540" s="158" t="s">
        <v>19</v>
      </c>
      <c r="F540" s="159" t="s">
        <v>424</v>
      </c>
      <c r="H540" s="160">
        <v>25.11</v>
      </c>
      <c r="I540" s="161"/>
      <c r="L540" s="157"/>
      <c r="M540" s="162"/>
      <c r="T540" s="163"/>
      <c r="AT540" s="158" t="s">
        <v>169</v>
      </c>
      <c r="AU540" s="158" t="s">
        <v>84</v>
      </c>
      <c r="AV540" s="13" t="s">
        <v>84</v>
      </c>
      <c r="AW540" s="13" t="s">
        <v>36</v>
      </c>
      <c r="AX540" s="13" t="s">
        <v>75</v>
      </c>
      <c r="AY540" s="158" t="s">
        <v>157</v>
      </c>
    </row>
    <row r="541" spans="2:65" s="13" customFormat="1" ht="11.25">
      <c r="B541" s="157"/>
      <c r="D541" s="145" t="s">
        <v>169</v>
      </c>
      <c r="E541" s="158" t="s">
        <v>19</v>
      </c>
      <c r="F541" s="159" t="s">
        <v>425</v>
      </c>
      <c r="H541" s="160">
        <v>2.5110000000000001</v>
      </c>
      <c r="I541" s="161"/>
      <c r="L541" s="157"/>
      <c r="M541" s="162"/>
      <c r="T541" s="163"/>
      <c r="AT541" s="158" t="s">
        <v>169</v>
      </c>
      <c r="AU541" s="158" t="s">
        <v>84</v>
      </c>
      <c r="AV541" s="13" t="s">
        <v>84</v>
      </c>
      <c r="AW541" s="13" t="s">
        <v>36</v>
      </c>
      <c r="AX541" s="13" t="s">
        <v>75</v>
      </c>
      <c r="AY541" s="158" t="s">
        <v>157</v>
      </c>
    </row>
    <row r="542" spans="2:65" s="15" customFormat="1" ht="11.25">
      <c r="B542" s="182"/>
      <c r="D542" s="145" t="s">
        <v>169</v>
      </c>
      <c r="E542" s="183" t="s">
        <v>19</v>
      </c>
      <c r="F542" s="184" t="s">
        <v>321</v>
      </c>
      <c r="H542" s="185">
        <v>27.620999999999999</v>
      </c>
      <c r="I542" s="186"/>
      <c r="L542" s="182"/>
      <c r="M542" s="187"/>
      <c r="T542" s="188"/>
      <c r="AT542" s="183" t="s">
        <v>169</v>
      </c>
      <c r="AU542" s="183" t="s">
        <v>84</v>
      </c>
      <c r="AV542" s="15" t="s">
        <v>104</v>
      </c>
      <c r="AW542" s="15" t="s">
        <v>36</v>
      </c>
      <c r="AX542" s="15" t="s">
        <v>75</v>
      </c>
      <c r="AY542" s="183" t="s">
        <v>157</v>
      </c>
    </row>
    <row r="543" spans="2:65" s="14" customFormat="1" ht="11.25">
      <c r="B543" s="164"/>
      <c r="D543" s="145" t="s">
        <v>169</v>
      </c>
      <c r="E543" s="165" t="s">
        <v>19</v>
      </c>
      <c r="F543" s="166" t="s">
        <v>173</v>
      </c>
      <c r="H543" s="167">
        <v>47.709000000000003</v>
      </c>
      <c r="I543" s="168"/>
      <c r="L543" s="164"/>
      <c r="M543" s="169"/>
      <c r="T543" s="170"/>
      <c r="AT543" s="165" t="s">
        <v>169</v>
      </c>
      <c r="AU543" s="165" t="s">
        <v>84</v>
      </c>
      <c r="AV543" s="14" t="s">
        <v>164</v>
      </c>
      <c r="AW543" s="14" t="s">
        <v>36</v>
      </c>
      <c r="AX543" s="14" t="s">
        <v>82</v>
      </c>
      <c r="AY543" s="165" t="s">
        <v>157</v>
      </c>
    </row>
    <row r="544" spans="2:65" s="13" customFormat="1" ht="11.25">
      <c r="B544" s="157"/>
      <c r="D544" s="145" t="s">
        <v>169</v>
      </c>
      <c r="F544" s="159" t="s">
        <v>426</v>
      </c>
      <c r="H544" s="160">
        <v>52.48</v>
      </c>
      <c r="I544" s="161"/>
      <c r="L544" s="157"/>
      <c r="M544" s="162"/>
      <c r="T544" s="163"/>
      <c r="AT544" s="158" t="s">
        <v>169</v>
      </c>
      <c r="AU544" s="158" t="s">
        <v>84</v>
      </c>
      <c r="AV544" s="13" t="s">
        <v>84</v>
      </c>
      <c r="AW544" s="13" t="s">
        <v>4</v>
      </c>
      <c r="AX544" s="13" t="s">
        <v>82</v>
      </c>
      <c r="AY544" s="158" t="s">
        <v>157</v>
      </c>
    </row>
    <row r="545" spans="2:65" s="1" customFormat="1" ht="37.9" customHeight="1">
      <c r="B545" s="33"/>
      <c r="C545" s="132" t="s">
        <v>427</v>
      </c>
      <c r="D545" s="132" t="s">
        <v>159</v>
      </c>
      <c r="E545" s="133" t="s">
        <v>428</v>
      </c>
      <c r="F545" s="134" t="s">
        <v>274</v>
      </c>
      <c r="G545" s="135" t="s">
        <v>210</v>
      </c>
      <c r="H545" s="136">
        <v>89.620999999999995</v>
      </c>
      <c r="I545" s="137">
        <v>1034.2</v>
      </c>
      <c r="J545" s="138">
        <f>ROUND(I545*H545,2)</f>
        <v>92686.04</v>
      </c>
      <c r="K545" s="134" t="s">
        <v>163</v>
      </c>
      <c r="L545" s="33"/>
      <c r="M545" s="139" t="s">
        <v>19</v>
      </c>
      <c r="N545" s="140" t="s">
        <v>46</v>
      </c>
      <c r="P545" s="141">
        <f>O545*H545</f>
        <v>0</v>
      </c>
      <c r="Q545" s="141">
        <v>1.1599999999999999E-2</v>
      </c>
      <c r="R545" s="141">
        <f>Q545*H545</f>
        <v>1.0396036</v>
      </c>
      <c r="S545" s="141">
        <v>0</v>
      </c>
      <c r="T545" s="142">
        <f>S545*H545</f>
        <v>0</v>
      </c>
      <c r="AR545" s="143" t="s">
        <v>164</v>
      </c>
      <c r="AT545" s="143" t="s">
        <v>159</v>
      </c>
      <c r="AU545" s="143" t="s">
        <v>84</v>
      </c>
      <c r="AY545" s="18" t="s">
        <v>157</v>
      </c>
      <c r="BE545" s="144">
        <f>IF(N545="základní",J545,0)</f>
        <v>92686.04</v>
      </c>
      <c r="BF545" s="144">
        <f>IF(N545="snížená",J545,0)</f>
        <v>0</v>
      </c>
      <c r="BG545" s="144">
        <f>IF(N545="zákl. přenesená",J545,0)</f>
        <v>0</v>
      </c>
      <c r="BH545" s="144">
        <f>IF(N545="sníž. přenesená",J545,0)</f>
        <v>0</v>
      </c>
      <c r="BI545" s="144">
        <f>IF(N545="nulová",J545,0)</f>
        <v>0</v>
      </c>
      <c r="BJ545" s="18" t="s">
        <v>82</v>
      </c>
      <c r="BK545" s="144">
        <f>ROUND(I545*H545,2)</f>
        <v>92686.04</v>
      </c>
      <c r="BL545" s="18" t="s">
        <v>164</v>
      </c>
      <c r="BM545" s="143" t="s">
        <v>429</v>
      </c>
    </row>
    <row r="546" spans="2:65" s="1" customFormat="1" ht="29.25">
      <c r="B546" s="33"/>
      <c r="D546" s="145" t="s">
        <v>166</v>
      </c>
      <c r="F546" s="146" t="s">
        <v>430</v>
      </c>
      <c r="I546" s="147"/>
      <c r="L546" s="33"/>
      <c r="M546" s="148"/>
      <c r="T546" s="54"/>
      <c r="AT546" s="18" t="s">
        <v>166</v>
      </c>
      <c r="AU546" s="18" t="s">
        <v>84</v>
      </c>
    </row>
    <row r="547" spans="2:65" s="1" customFormat="1" ht="11.25">
      <c r="B547" s="33"/>
      <c r="D547" s="149" t="s">
        <v>167</v>
      </c>
      <c r="F547" s="150" t="s">
        <v>431</v>
      </c>
      <c r="I547" s="147"/>
      <c r="L547" s="33"/>
      <c r="M547" s="148"/>
      <c r="T547" s="54"/>
      <c r="AT547" s="18" t="s">
        <v>167</v>
      </c>
      <c r="AU547" s="18" t="s">
        <v>84</v>
      </c>
    </row>
    <row r="548" spans="2:65" s="12" customFormat="1" ht="11.25">
      <c r="B548" s="151"/>
      <c r="D548" s="145" t="s">
        <v>169</v>
      </c>
      <c r="E548" s="152" t="s">
        <v>19</v>
      </c>
      <c r="F548" s="153" t="s">
        <v>265</v>
      </c>
      <c r="H548" s="152" t="s">
        <v>19</v>
      </c>
      <c r="I548" s="154"/>
      <c r="L548" s="151"/>
      <c r="M548" s="155"/>
      <c r="T548" s="156"/>
      <c r="AT548" s="152" t="s">
        <v>169</v>
      </c>
      <c r="AU548" s="152" t="s">
        <v>84</v>
      </c>
      <c r="AV548" s="12" t="s">
        <v>82</v>
      </c>
      <c r="AW548" s="12" t="s">
        <v>36</v>
      </c>
      <c r="AX548" s="12" t="s">
        <v>75</v>
      </c>
      <c r="AY548" s="152" t="s">
        <v>157</v>
      </c>
    </row>
    <row r="549" spans="2:65" s="13" customFormat="1" ht="11.25">
      <c r="B549" s="157"/>
      <c r="D549" s="145" t="s">
        <v>169</v>
      </c>
      <c r="E549" s="158" t="s">
        <v>19</v>
      </c>
      <c r="F549" s="159" t="s">
        <v>266</v>
      </c>
      <c r="H549" s="160">
        <v>89.620999999999995</v>
      </c>
      <c r="I549" s="161"/>
      <c r="L549" s="157"/>
      <c r="M549" s="162"/>
      <c r="T549" s="163"/>
      <c r="AT549" s="158" t="s">
        <v>169</v>
      </c>
      <c r="AU549" s="158" t="s">
        <v>84</v>
      </c>
      <c r="AV549" s="13" t="s">
        <v>84</v>
      </c>
      <c r="AW549" s="13" t="s">
        <v>36</v>
      </c>
      <c r="AX549" s="13" t="s">
        <v>75</v>
      </c>
      <c r="AY549" s="158" t="s">
        <v>157</v>
      </c>
    </row>
    <row r="550" spans="2:65" s="14" customFormat="1" ht="11.25">
      <c r="B550" s="164"/>
      <c r="D550" s="145" t="s">
        <v>169</v>
      </c>
      <c r="E550" s="165" t="s">
        <v>19</v>
      </c>
      <c r="F550" s="166" t="s">
        <v>173</v>
      </c>
      <c r="H550" s="167">
        <v>89.620999999999995</v>
      </c>
      <c r="I550" s="168"/>
      <c r="L550" s="164"/>
      <c r="M550" s="169"/>
      <c r="T550" s="170"/>
      <c r="AT550" s="165" t="s">
        <v>169</v>
      </c>
      <c r="AU550" s="165" t="s">
        <v>84</v>
      </c>
      <c r="AV550" s="14" t="s">
        <v>164</v>
      </c>
      <c r="AW550" s="14" t="s">
        <v>36</v>
      </c>
      <c r="AX550" s="14" t="s">
        <v>82</v>
      </c>
      <c r="AY550" s="165" t="s">
        <v>157</v>
      </c>
    </row>
    <row r="551" spans="2:65" s="1" customFormat="1" ht="16.5" customHeight="1">
      <c r="B551" s="33"/>
      <c r="C551" s="171" t="s">
        <v>432</v>
      </c>
      <c r="D551" s="171" t="s">
        <v>228</v>
      </c>
      <c r="E551" s="172" t="s">
        <v>433</v>
      </c>
      <c r="F551" s="173" t="s">
        <v>434</v>
      </c>
      <c r="G551" s="174" t="s">
        <v>210</v>
      </c>
      <c r="H551" s="175">
        <v>98.582999999999998</v>
      </c>
      <c r="I551" s="176">
        <v>311.60000000000002</v>
      </c>
      <c r="J551" s="177">
        <f>ROUND(I551*H551,2)</f>
        <v>30718.46</v>
      </c>
      <c r="K551" s="173" t="s">
        <v>163</v>
      </c>
      <c r="L551" s="178"/>
      <c r="M551" s="179" t="s">
        <v>19</v>
      </c>
      <c r="N551" s="180" t="s">
        <v>46</v>
      </c>
      <c r="P551" s="141">
        <f>O551*H551</f>
        <v>0</v>
      </c>
      <c r="Q551" s="141">
        <v>1.55E-2</v>
      </c>
      <c r="R551" s="141">
        <f>Q551*H551</f>
        <v>1.5280365</v>
      </c>
      <c r="S551" s="141">
        <v>0</v>
      </c>
      <c r="T551" s="142">
        <f>S551*H551</f>
        <v>0</v>
      </c>
      <c r="AR551" s="143" t="s">
        <v>215</v>
      </c>
      <c r="AT551" s="143" t="s">
        <v>228</v>
      </c>
      <c r="AU551" s="143" t="s">
        <v>84</v>
      </c>
      <c r="AY551" s="18" t="s">
        <v>157</v>
      </c>
      <c r="BE551" s="144">
        <f>IF(N551="základní",J551,0)</f>
        <v>30718.46</v>
      </c>
      <c r="BF551" s="144">
        <f>IF(N551="snížená",J551,0)</f>
        <v>0</v>
      </c>
      <c r="BG551" s="144">
        <f>IF(N551="zákl. přenesená",J551,0)</f>
        <v>0</v>
      </c>
      <c r="BH551" s="144">
        <f>IF(N551="sníž. přenesená",J551,0)</f>
        <v>0</v>
      </c>
      <c r="BI551" s="144">
        <f>IF(N551="nulová",J551,0)</f>
        <v>0</v>
      </c>
      <c r="BJ551" s="18" t="s">
        <v>82</v>
      </c>
      <c r="BK551" s="144">
        <f>ROUND(I551*H551,2)</f>
        <v>30718.46</v>
      </c>
      <c r="BL551" s="18" t="s">
        <v>164</v>
      </c>
      <c r="BM551" s="143" t="s">
        <v>435</v>
      </c>
    </row>
    <row r="552" spans="2:65" s="1" customFormat="1" ht="11.25">
      <c r="B552" s="33"/>
      <c r="D552" s="145" t="s">
        <v>166</v>
      </c>
      <c r="F552" s="146" t="s">
        <v>434</v>
      </c>
      <c r="I552" s="147"/>
      <c r="L552" s="33"/>
      <c r="M552" s="148"/>
      <c r="T552" s="54"/>
      <c r="AT552" s="18" t="s">
        <v>166</v>
      </c>
      <c r="AU552" s="18" t="s">
        <v>84</v>
      </c>
    </row>
    <row r="553" spans="2:65" s="12" customFormat="1" ht="11.25">
      <c r="B553" s="151"/>
      <c r="D553" s="145" t="s">
        <v>169</v>
      </c>
      <c r="E553" s="152" t="s">
        <v>19</v>
      </c>
      <c r="F553" s="153" t="s">
        <v>265</v>
      </c>
      <c r="H553" s="152" t="s">
        <v>19</v>
      </c>
      <c r="I553" s="154"/>
      <c r="L553" s="151"/>
      <c r="M553" s="155"/>
      <c r="T553" s="156"/>
      <c r="AT553" s="152" t="s">
        <v>169</v>
      </c>
      <c r="AU553" s="152" t="s">
        <v>84</v>
      </c>
      <c r="AV553" s="12" t="s">
        <v>82</v>
      </c>
      <c r="AW553" s="12" t="s">
        <v>36</v>
      </c>
      <c r="AX553" s="12" t="s">
        <v>75</v>
      </c>
      <c r="AY553" s="152" t="s">
        <v>157</v>
      </c>
    </row>
    <row r="554" spans="2:65" s="13" customFormat="1" ht="11.25">
      <c r="B554" s="157"/>
      <c r="D554" s="145" t="s">
        <v>169</v>
      </c>
      <c r="E554" s="158" t="s">
        <v>19</v>
      </c>
      <c r="F554" s="159" t="s">
        <v>266</v>
      </c>
      <c r="H554" s="160">
        <v>89.620999999999995</v>
      </c>
      <c r="I554" s="161"/>
      <c r="L554" s="157"/>
      <c r="M554" s="162"/>
      <c r="T554" s="163"/>
      <c r="AT554" s="158" t="s">
        <v>169</v>
      </c>
      <c r="AU554" s="158" t="s">
        <v>84</v>
      </c>
      <c r="AV554" s="13" t="s">
        <v>84</v>
      </c>
      <c r="AW554" s="13" t="s">
        <v>36</v>
      </c>
      <c r="AX554" s="13" t="s">
        <v>75</v>
      </c>
      <c r="AY554" s="158" t="s">
        <v>157</v>
      </c>
    </row>
    <row r="555" spans="2:65" s="14" customFormat="1" ht="11.25">
      <c r="B555" s="164"/>
      <c r="D555" s="145" t="s">
        <v>169</v>
      </c>
      <c r="E555" s="165" t="s">
        <v>19</v>
      </c>
      <c r="F555" s="166" t="s">
        <v>173</v>
      </c>
      <c r="H555" s="167">
        <v>89.620999999999995</v>
      </c>
      <c r="I555" s="168"/>
      <c r="L555" s="164"/>
      <c r="M555" s="169"/>
      <c r="T555" s="170"/>
      <c r="AT555" s="165" t="s">
        <v>169</v>
      </c>
      <c r="AU555" s="165" t="s">
        <v>84</v>
      </c>
      <c r="AV555" s="14" t="s">
        <v>164</v>
      </c>
      <c r="AW555" s="14" t="s">
        <v>36</v>
      </c>
      <c r="AX555" s="14" t="s">
        <v>82</v>
      </c>
      <c r="AY555" s="165" t="s">
        <v>157</v>
      </c>
    </row>
    <row r="556" spans="2:65" s="13" customFormat="1" ht="11.25">
      <c r="B556" s="157"/>
      <c r="D556" s="145" t="s">
        <v>169</v>
      </c>
      <c r="F556" s="159" t="s">
        <v>436</v>
      </c>
      <c r="H556" s="160">
        <v>98.582999999999998</v>
      </c>
      <c r="I556" s="161"/>
      <c r="L556" s="157"/>
      <c r="M556" s="162"/>
      <c r="T556" s="163"/>
      <c r="AT556" s="158" t="s">
        <v>169</v>
      </c>
      <c r="AU556" s="158" t="s">
        <v>84</v>
      </c>
      <c r="AV556" s="13" t="s">
        <v>84</v>
      </c>
      <c r="AW556" s="13" t="s">
        <v>4</v>
      </c>
      <c r="AX556" s="13" t="s">
        <v>82</v>
      </c>
      <c r="AY556" s="158" t="s">
        <v>157</v>
      </c>
    </row>
    <row r="557" spans="2:65" s="1" customFormat="1" ht="37.9" customHeight="1">
      <c r="B557" s="33"/>
      <c r="C557" s="132" t="s">
        <v>437</v>
      </c>
      <c r="D557" s="132" t="s">
        <v>159</v>
      </c>
      <c r="E557" s="133" t="s">
        <v>438</v>
      </c>
      <c r="F557" s="134" t="s">
        <v>439</v>
      </c>
      <c r="G557" s="135" t="s">
        <v>412</v>
      </c>
      <c r="H557" s="136">
        <v>521.4</v>
      </c>
      <c r="I557" s="137">
        <v>272.39999999999998</v>
      </c>
      <c r="J557" s="138">
        <f>ROUND(I557*H557,2)</f>
        <v>142029.35999999999</v>
      </c>
      <c r="K557" s="134" t="s">
        <v>163</v>
      </c>
      <c r="L557" s="33"/>
      <c r="M557" s="139" t="s">
        <v>19</v>
      </c>
      <c r="N557" s="140" t="s">
        <v>46</v>
      </c>
      <c r="P557" s="141">
        <f>O557*H557</f>
        <v>0</v>
      </c>
      <c r="Q557" s="141">
        <v>3.3899999999999998E-3</v>
      </c>
      <c r="R557" s="141">
        <f>Q557*H557</f>
        <v>1.7675459999999998</v>
      </c>
      <c r="S557" s="141">
        <v>0</v>
      </c>
      <c r="T557" s="142">
        <f>S557*H557</f>
        <v>0</v>
      </c>
      <c r="AR557" s="143" t="s">
        <v>164</v>
      </c>
      <c r="AT557" s="143" t="s">
        <v>159</v>
      </c>
      <c r="AU557" s="143" t="s">
        <v>84</v>
      </c>
      <c r="AY557" s="18" t="s">
        <v>157</v>
      </c>
      <c r="BE557" s="144">
        <f>IF(N557="základní",J557,0)</f>
        <v>142029.35999999999</v>
      </c>
      <c r="BF557" s="144">
        <f>IF(N557="snížená",J557,0)</f>
        <v>0</v>
      </c>
      <c r="BG557" s="144">
        <f>IF(N557="zákl. přenesená",J557,0)</f>
        <v>0</v>
      </c>
      <c r="BH557" s="144">
        <f>IF(N557="sníž. přenesená",J557,0)</f>
        <v>0</v>
      </c>
      <c r="BI557" s="144">
        <f>IF(N557="nulová",J557,0)</f>
        <v>0</v>
      </c>
      <c r="BJ557" s="18" t="s">
        <v>82</v>
      </c>
      <c r="BK557" s="144">
        <f>ROUND(I557*H557,2)</f>
        <v>142029.35999999999</v>
      </c>
      <c r="BL557" s="18" t="s">
        <v>164</v>
      </c>
      <c r="BM557" s="143" t="s">
        <v>440</v>
      </c>
    </row>
    <row r="558" spans="2:65" s="1" customFormat="1" ht="19.5">
      <c r="B558" s="33"/>
      <c r="D558" s="145" t="s">
        <v>166</v>
      </c>
      <c r="F558" s="146" t="s">
        <v>439</v>
      </c>
      <c r="I558" s="147"/>
      <c r="L558" s="33"/>
      <c r="M558" s="148"/>
      <c r="T558" s="54"/>
      <c r="AT558" s="18" t="s">
        <v>166</v>
      </c>
      <c r="AU558" s="18" t="s">
        <v>84</v>
      </c>
    </row>
    <row r="559" spans="2:65" s="1" customFormat="1" ht="11.25">
      <c r="B559" s="33"/>
      <c r="D559" s="149" t="s">
        <v>167</v>
      </c>
      <c r="F559" s="150" t="s">
        <v>441</v>
      </c>
      <c r="I559" s="147"/>
      <c r="L559" s="33"/>
      <c r="M559" s="148"/>
      <c r="T559" s="54"/>
      <c r="AT559" s="18" t="s">
        <v>167</v>
      </c>
      <c r="AU559" s="18" t="s">
        <v>84</v>
      </c>
    </row>
    <row r="560" spans="2:65" s="12" customFormat="1" ht="11.25">
      <c r="B560" s="151"/>
      <c r="D560" s="145" t="s">
        <v>169</v>
      </c>
      <c r="E560" s="152" t="s">
        <v>19</v>
      </c>
      <c r="F560" s="153" t="s">
        <v>289</v>
      </c>
      <c r="H560" s="152" t="s">
        <v>19</v>
      </c>
      <c r="I560" s="154"/>
      <c r="L560" s="151"/>
      <c r="M560" s="155"/>
      <c r="T560" s="156"/>
      <c r="AT560" s="152" t="s">
        <v>169</v>
      </c>
      <c r="AU560" s="152" t="s">
        <v>84</v>
      </c>
      <c r="AV560" s="12" t="s">
        <v>82</v>
      </c>
      <c r="AW560" s="12" t="s">
        <v>36</v>
      </c>
      <c r="AX560" s="12" t="s">
        <v>75</v>
      </c>
      <c r="AY560" s="152" t="s">
        <v>157</v>
      </c>
    </row>
    <row r="561" spans="2:51" s="12" customFormat="1" ht="11.25">
      <c r="B561" s="151"/>
      <c r="D561" s="145" t="s">
        <v>169</v>
      </c>
      <c r="E561" s="152" t="s">
        <v>19</v>
      </c>
      <c r="F561" s="153" t="s">
        <v>315</v>
      </c>
      <c r="H561" s="152" t="s">
        <v>19</v>
      </c>
      <c r="I561" s="154"/>
      <c r="L561" s="151"/>
      <c r="M561" s="155"/>
      <c r="T561" s="156"/>
      <c r="AT561" s="152" t="s">
        <v>169</v>
      </c>
      <c r="AU561" s="152" t="s">
        <v>84</v>
      </c>
      <c r="AV561" s="12" t="s">
        <v>82</v>
      </c>
      <c r="AW561" s="12" t="s">
        <v>36</v>
      </c>
      <c r="AX561" s="12" t="s">
        <v>75</v>
      </c>
      <c r="AY561" s="152" t="s">
        <v>157</v>
      </c>
    </row>
    <row r="562" spans="2:51" s="12" customFormat="1" ht="11.25">
      <c r="B562" s="151"/>
      <c r="D562" s="145" t="s">
        <v>169</v>
      </c>
      <c r="E562" s="152" t="s">
        <v>19</v>
      </c>
      <c r="F562" s="153" t="s">
        <v>316</v>
      </c>
      <c r="H562" s="152" t="s">
        <v>19</v>
      </c>
      <c r="I562" s="154"/>
      <c r="L562" s="151"/>
      <c r="M562" s="155"/>
      <c r="T562" s="156"/>
      <c r="AT562" s="152" t="s">
        <v>169</v>
      </c>
      <c r="AU562" s="152" t="s">
        <v>84</v>
      </c>
      <c r="AV562" s="12" t="s">
        <v>82</v>
      </c>
      <c r="AW562" s="12" t="s">
        <v>36</v>
      </c>
      <c r="AX562" s="12" t="s">
        <v>75</v>
      </c>
      <c r="AY562" s="152" t="s">
        <v>157</v>
      </c>
    </row>
    <row r="563" spans="2:51" s="13" customFormat="1" ht="11.25">
      <c r="B563" s="157"/>
      <c r="D563" s="145" t="s">
        <v>169</v>
      </c>
      <c r="E563" s="158" t="s">
        <v>19</v>
      </c>
      <c r="F563" s="159" t="s">
        <v>442</v>
      </c>
      <c r="H563" s="160">
        <v>208.8</v>
      </c>
      <c r="I563" s="161"/>
      <c r="L563" s="157"/>
      <c r="M563" s="162"/>
      <c r="T563" s="163"/>
      <c r="AT563" s="158" t="s">
        <v>169</v>
      </c>
      <c r="AU563" s="158" t="s">
        <v>84</v>
      </c>
      <c r="AV563" s="13" t="s">
        <v>84</v>
      </c>
      <c r="AW563" s="13" t="s">
        <v>36</v>
      </c>
      <c r="AX563" s="13" t="s">
        <v>75</v>
      </c>
      <c r="AY563" s="158" t="s">
        <v>157</v>
      </c>
    </row>
    <row r="564" spans="2:51" s="13" customFormat="1" ht="11.25">
      <c r="B564" s="157"/>
      <c r="D564" s="145" t="s">
        <v>169</v>
      </c>
      <c r="E564" s="158" t="s">
        <v>19</v>
      </c>
      <c r="F564" s="159" t="s">
        <v>443</v>
      </c>
      <c r="H564" s="160">
        <v>7.5</v>
      </c>
      <c r="I564" s="161"/>
      <c r="L564" s="157"/>
      <c r="M564" s="162"/>
      <c r="T564" s="163"/>
      <c r="AT564" s="158" t="s">
        <v>169</v>
      </c>
      <c r="AU564" s="158" t="s">
        <v>84</v>
      </c>
      <c r="AV564" s="13" t="s">
        <v>84</v>
      </c>
      <c r="AW564" s="13" t="s">
        <v>36</v>
      </c>
      <c r="AX564" s="13" t="s">
        <v>75</v>
      </c>
      <c r="AY564" s="158" t="s">
        <v>157</v>
      </c>
    </row>
    <row r="565" spans="2:51" s="15" customFormat="1" ht="11.25">
      <c r="B565" s="182"/>
      <c r="D565" s="145" t="s">
        <v>169</v>
      </c>
      <c r="E565" s="183" t="s">
        <v>19</v>
      </c>
      <c r="F565" s="184" t="s">
        <v>321</v>
      </c>
      <c r="H565" s="185">
        <v>216.3</v>
      </c>
      <c r="I565" s="186"/>
      <c r="L565" s="182"/>
      <c r="M565" s="187"/>
      <c r="T565" s="188"/>
      <c r="AT565" s="183" t="s">
        <v>169</v>
      </c>
      <c r="AU565" s="183" t="s">
        <v>84</v>
      </c>
      <c r="AV565" s="15" t="s">
        <v>104</v>
      </c>
      <c r="AW565" s="15" t="s">
        <v>36</v>
      </c>
      <c r="AX565" s="15" t="s">
        <v>75</v>
      </c>
      <c r="AY565" s="183" t="s">
        <v>157</v>
      </c>
    </row>
    <row r="566" spans="2:51" s="12" customFormat="1" ht="11.25">
      <c r="B566" s="151"/>
      <c r="D566" s="145" t="s">
        <v>169</v>
      </c>
      <c r="E566" s="152" t="s">
        <v>19</v>
      </c>
      <c r="F566" s="153" t="s">
        <v>325</v>
      </c>
      <c r="H566" s="152" t="s">
        <v>19</v>
      </c>
      <c r="I566" s="154"/>
      <c r="L566" s="151"/>
      <c r="M566" s="155"/>
      <c r="T566" s="156"/>
      <c r="AT566" s="152" t="s">
        <v>169</v>
      </c>
      <c r="AU566" s="152" t="s">
        <v>84</v>
      </c>
      <c r="AV566" s="12" t="s">
        <v>82</v>
      </c>
      <c r="AW566" s="12" t="s">
        <v>36</v>
      </c>
      <c r="AX566" s="12" t="s">
        <v>75</v>
      </c>
      <c r="AY566" s="152" t="s">
        <v>157</v>
      </c>
    </row>
    <row r="567" spans="2:51" s="13" customFormat="1" ht="11.25">
      <c r="B567" s="157"/>
      <c r="D567" s="145" t="s">
        <v>169</v>
      </c>
      <c r="E567" s="158" t="s">
        <v>19</v>
      </c>
      <c r="F567" s="159" t="s">
        <v>444</v>
      </c>
      <c r="H567" s="160">
        <v>41.25</v>
      </c>
      <c r="I567" s="161"/>
      <c r="L567" s="157"/>
      <c r="M567" s="162"/>
      <c r="T567" s="163"/>
      <c r="AT567" s="158" t="s">
        <v>169</v>
      </c>
      <c r="AU567" s="158" t="s">
        <v>84</v>
      </c>
      <c r="AV567" s="13" t="s">
        <v>84</v>
      </c>
      <c r="AW567" s="13" t="s">
        <v>36</v>
      </c>
      <c r="AX567" s="13" t="s">
        <v>75</v>
      </c>
      <c r="AY567" s="158" t="s">
        <v>157</v>
      </c>
    </row>
    <row r="568" spans="2:51" s="13" customFormat="1" ht="11.25">
      <c r="B568" s="157"/>
      <c r="D568" s="145" t="s">
        <v>169</v>
      </c>
      <c r="E568" s="158" t="s">
        <v>19</v>
      </c>
      <c r="F568" s="159" t="s">
        <v>445</v>
      </c>
      <c r="H568" s="160">
        <v>5.55</v>
      </c>
      <c r="I568" s="161"/>
      <c r="L568" s="157"/>
      <c r="M568" s="162"/>
      <c r="T568" s="163"/>
      <c r="AT568" s="158" t="s">
        <v>169</v>
      </c>
      <c r="AU568" s="158" t="s">
        <v>84</v>
      </c>
      <c r="AV568" s="13" t="s">
        <v>84</v>
      </c>
      <c r="AW568" s="13" t="s">
        <v>36</v>
      </c>
      <c r="AX568" s="13" t="s">
        <v>75</v>
      </c>
      <c r="AY568" s="158" t="s">
        <v>157</v>
      </c>
    </row>
    <row r="569" spans="2:51" s="13" customFormat="1" ht="11.25">
      <c r="B569" s="157"/>
      <c r="D569" s="145" t="s">
        <v>169</v>
      </c>
      <c r="E569" s="158" t="s">
        <v>19</v>
      </c>
      <c r="F569" s="159" t="s">
        <v>446</v>
      </c>
      <c r="H569" s="160">
        <v>5.0999999999999996</v>
      </c>
      <c r="I569" s="161"/>
      <c r="L569" s="157"/>
      <c r="M569" s="162"/>
      <c r="T569" s="163"/>
      <c r="AT569" s="158" t="s">
        <v>169</v>
      </c>
      <c r="AU569" s="158" t="s">
        <v>84</v>
      </c>
      <c r="AV569" s="13" t="s">
        <v>84</v>
      </c>
      <c r="AW569" s="13" t="s">
        <v>36</v>
      </c>
      <c r="AX569" s="13" t="s">
        <v>75</v>
      </c>
      <c r="AY569" s="158" t="s">
        <v>157</v>
      </c>
    </row>
    <row r="570" spans="2:51" s="13" customFormat="1" ht="11.25">
      <c r="B570" s="157"/>
      <c r="D570" s="145" t="s">
        <v>169</v>
      </c>
      <c r="E570" s="158" t="s">
        <v>19</v>
      </c>
      <c r="F570" s="159" t="s">
        <v>447</v>
      </c>
      <c r="H570" s="160">
        <v>5.25</v>
      </c>
      <c r="I570" s="161"/>
      <c r="L570" s="157"/>
      <c r="M570" s="162"/>
      <c r="T570" s="163"/>
      <c r="AT570" s="158" t="s">
        <v>169</v>
      </c>
      <c r="AU570" s="158" t="s">
        <v>84</v>
      </c>
      <c r="AV570" s="13" t="s">
        <v>84</v>
      </c>
      <c r="AW570" s="13" t="s">
        <v>36</v>
      </c>
      <c r="AX570" s="13" t="s">
        <v>75</v>
      </c>
      <c r="AY570" s="158" t="s">
        <v>157</v>
      </c>
    </row>
    <row r="571" spans="2:51" s="13" customFormat="1" ht="11.25">
      <c r="B571" s="157"/>
      <c r="D571" s="145" t="s">
        <v>169</v>
      </c>
      <c r="E571" s="158" t="s">
        <v>19</v>
      </c>
      <c r="F571" s="159" t="s">
        <v>442</v>
      </c>
      <c r="H571" s="160">
        <v>208.8</v>
      </c>
      <c r="I571" s="161"/>
      <c r="L571" s="157"/>
      <c r="M571" s="162"/>
      <c r="T571" s="163"/>
      <c r="AT571" s="158" t="s">
        <v>169</v>
      </c>
      <c r="AU571" s="158" t="s">
        <v>84</v>
      </c>
      <c r="AV571" s="13" t="s">
        <v>84</v>
      </c>
      <c r="AW571" s="13" t="s">
        <v>36</v>
      </c>
      <c r="AX571" s="13" t="s">
        <v>75</v>
      </c>
      <c r="AY571" s="158" t="s">
        <v>157</v>
      </c>
    </row>
    <row r="572" spans="2:51" s="13" customFormat="1" ht="11.25">
      <c r="B572" s="157"/>
      <c r="D572" s="145" t="s">
        <v>169</v>
      </c>
      <c r="E572" s="158" t="s">
        <v>19</v>
      </c>
      <c r="F572" s="159" t="s">
        <v>448</v>
      </c>
      <c r="H572" s="160">
        <v>35.1</v>
      </c>
      <c r="I572" s="161"/>
      <c r="L572" s="157"/>
      <c r="M572" s="162"/>
      <c r="T572" s="163"/>
      <c r="AT572" s="158" t="s">
        <v>169</v>
      </c>
      <c r="AU572" s="158" t="s">
        <v>84</v>
      </c>
      <c r="AV572" s="13" t="s">
        <v>84</v>
      </c>
      <c r="AW572" s="13" t="s">
        <v>36</v>
      </c>
      <c r="AX572" s="13" t="s">
        <v>75</v>
      </c>
      <c r="AY572" s="158" t="s">
        <v>157</v>
      </c>
    </row>
    <row r="573" spans="2:51" s="15" customFormat="1" ht="11.25">
      <c r="B573" s="182"/>
      <c r="D573" s="145" t="s">
        <v>169</v>
      </c>
      <c r="E573" s="183" t="s">
        <v>19</v>
      </c>
      <c r="F573" s="184" t="s">
        <v>321</v>
      </c>
      <c r="H573" s="185">
        <v>301.05</v>
      </c>
      <c r="I573" s="186"/>
      <c r="L573" s="182"/>
      <c r="M573" s="187"/>
      <c r="T573" s="188"/>
      <c r="AT573" s="183" t="s">
        <v>169</v>
      </c>
      <c r="AU573" s="183" t="s">
        <v>84</v>
      </c>
      <c r="AV573" s="15" t="s">
        <v>104</v>
      </c>
      <c r="AW573" s="15" t="s">
        <v>36</v>
      </c>
      <c r="AX573" s="15" t="s">
        <v>75</v>
      </c>
      <c r="AY573" s="183" t="s">
        <v>157</v>
      </c>
    </row>
    <row r="574" spans="2:51" s="12" customFormat="1" ht="11.25">
      <c r="B574" s="151"/>
      <c r="D574" s="145" t="s">
        <v>169</v>
      </c>
      <c r="E574" s="152" t="s">
        <v>19</v>
      </c>
      <c r="F574" s="153" t="s">
        <v>328</v>
      </c>
      <c r="H574" s="152" t="s">
        <v>19</v>
      </c>
      <c r="I574" s="154"/>
      <c r="L574" s="151"/>
      <c r="M574" s="155"/>
      <c r="T574" s="156"/>
      <c r="AT574" s="152" t="s">
        <v>169</v>
      </c>
      <c r="AU574" s="152" t="s">
        <v>84</v>
      </c>
      <c r="AV574" s="12" t="s">
        <v>82</v>
      </c>
      <c r="AW574" s="12" t="s">
        <v>36</v>
      </c>
      <c r="AX574" s="12" t="s">
        <v>75</v>
      </c>
      <c r="AY574" s="152" t="s">
        <v>157</v>
      </c>
    </row>
    <row r="575" spans="2:51" s="13" customFormat="1" ht="11.25">
      <c r="B575" s="157"/>
      <c r="D575" s="145" t="s">
        <v>169</v>
      </c>
      <c r="E575" s="158" t="s">
        <v>19</v>
      </c>
      <c r="F575" s="159" t="s">
        <v>449</v>
      </c>
      <c r="H575" s="160">
        <v>4.05</v>
      </c>
      <c r="I575" s="161"/>
      <c r="L575" s="157"/>
      <c r="M575" s="162"/>
      <c r="T575" s="163"/>
      <c r="AT575" s="158" t="s">
        <v>169</v>
      </c>
      <c r="AU575" s="158" t="s">
        <v>84</v>
      </c>
      <c r="AV575" s="13" t="s">
        <v>84</v>
      </c>
      <c r="AW575" s="13" t="s">
        <v>36</v>
      </c>
      <c r="AX575" s="13" t="s">
        <v>75</v>
      </c>
      <c r="AY575" s="158" t="s">
        <v>157</v>
      </c>
    </row>
    <row r="576" spans="2:51" s="15" customFormat="1" ht="11.25">
      <c r="B576" s="182"/>
      <c r="D576" s="145" t="s">
        <v>169</v>
      </c>
      <c r="E576" s="183" t="s">
        <v>19</v>
      </c>
      <c r="F576" s="184" t="s">
        <v>321</v>
      </c>
      <c r="H576" s="185">
        <v>4.05</v>
      </c>
      <c r="I576" s="186"/>
      <c r="L576" s="182"/>
      <c r="M576" s="187"/>
      <c r="T576" s="188"/>
      <c r="AT576" s="183" t="s">
        <v>169</v>
      </c>
      <c r="AU576" s="183" t="s">
        <v>84</v>
      </c>
      <c r="AV576" s="15" t="s">
        <v>104</v>
      </c>
      <c r="AW576" s="15" t="s">
        <v>36</v>
      </c>
      <c r="AX576" s="15" t="s">
        <v>75</v>
      </c>
      <c r="AY576" s="183" t="s">
        <v>157</v>
      </c>
    </row>
    <row r="577" spans="2:65" s="14" customFormat="1" ht="11.25">
      <c r="B577" s="164"/>
      <c r="D577" s="145" t="s">
        <v>169</v>
      </c>
      <c r="E577" s="165" t="s">
        <v>19</v>
      </c>
      <c r="F577" s="166" t="s">
        <v>173</v>
      </c>
      <c r="H577" s="167">
        <v>521.4</v>
      </c>
      <c r="I577" s="168"/>
      <c r="L577" s="164"/>
      <c r="M577" s="169"/>
      <c r="T577" s="170"/>
      <c r="AT577" s="165" t="s">
        <v>169</v>
      </c>
      <c r="AU577" s="165" t="s">
        <v>84</v>
      </c>
      <c r="AV577" s="14" t="s">
        <v>164</v>
      </c>
      <c r="AW577" s="14" t="s">
        <v>36</v>
      </c>
      <c r="AX577" s="14" t="s">
        <v>82</v>
      </c>
      <c r="AY577" s="165" t="s">
        <v>157</v>
      </c>
    </row>
    <row r="578" spans="2:65" s="1" customFormat="1" ht="16.5" customHeight="1">
      <c r="B578" s="33"/>
      <c r="C578" s="171" t="s">
        <v>450</v>
      </c>
      <c r="D578" s="171" t="s">
        <v>228</v>
      </c>
      <c r="E578" s="172" t="s">
        <v>405</v>
      </c>
      <c r="F578" s="173" t="s">
        <v>406</v>
      </c>
      <c r="G578" s="174" t="s">
        <v>210</v>
      </c>
      <c r="H578" s="175">
        <v>176.48</v>
      </c>
      <c r="I578" s="176">
        <v>183.5</v>
      </c>
      <c r="J578" s="177">
        <f>ROUND(I578*H578,2)</f>
        <v>32384.080000000002</v>
      </c>
      <c r="K578" s="173" t="s">
        <v>163</v>
      </c>
      <c r="L578" s="178"/>
      <c r="M578" s="179" t="s">
        <v>19</v>
      </c>
      <c r="N578" s="180" t="s">
        <v>46</v>
      </c>
      <c r="P578" s="141">
        <f>O578*H578</f>
        <v>0</v>
      </c>
      <c r="Q578" s="141">
        <v>6.0000000000000001E-3</v>
      </c>
      <c r="R578" s="141">
        <f>Q578*H578</f>
        <v>1.05888</v>
      </c>
      <c r="S578" s="141">
        <v>0</v>
      </c>
      <c r="T578" s="142">
        <f>S578*H578</f>
        <v>0</v>
      </c>
      <c r="AR578" s="143" t="s">
        <v>215</v>
      </c>
      <c r="AT578" s="143" t="s">
        <v>228</v>
      </c>
      <c r="AU578" s="143" t="s">
        <v>84</v>
      </c>
      <c r="AY578" s="18" t="s">
        <v>157</v>
      </c>
      <c r="BE578" s="144">
        <f>IF(N578="základní",J578,0)</f>
        <v>32384.080000000002</v>
      </c>
      <c r="BF578" s="144">
        <f>IF(N578="snížená",J578,0)</f>
        <v>0</v>
      </c>
      <c r="BG578" s="144">
        <f>IF(N578="zákl. přenesená",J578,0)</f>
        <v>0</v>
      </c>
      <c r="BH578" s="144">
        <f>IF(N578="sníž. přenesená",J578,0)</f>
        <v>0</v>
      </c>
      <c r="BI578" s="144">
        <f>IF(N578="nulová",J578,0)</f>
        <v>0</v>
      </c>
      <c r="BJ578" s="18" t="s">
        <v>82</v>
      </c>
      <c r="BK578" s="144">
        <f>ROUND(I578*H578,2)</f>
        <v>32384.080000000002</v>
      </c>
      <c r="BL578" s="18" t="s">
        <v>164</v>
      </c>
      <c r="BM578" s="143" t="s">
        <v>451</v>
      </c>
    </row>
    <row r="579" spans="2:65" s="1" customFormat="1" ht="11.25">
      <c r="B579" s="33"/>
      <c r="D579" s="145" t="s">
        <v>166</v>
      </c>
      <c r="F579" s="146" t="s">
        <v>406</v>
      </c>
      <c r="I579" s="147"/>
      <c r="L579" s="33"/>
      <c r="M579" s="148"/>
      <c r="T579" s="54"/>
      <c r="AT579" s="18" t="s">
        <v>166</v>
      </c>
      <c r="AU579" s="18" t="s">
        <v>84</v>
      </c>
    </row>
    <row r="580" spans="2:65" s="12" customFormat="1" ht="11.25">
      <c r="B580" s="151"/>
      <c r="D580" s="145" t="s">
        <v>169</v>
      </c>
      <c r="E580" s="152" t="s">
        <v>19</v>
      </c>
      <c r="F580" s="153" t="s">
        <v>289</v>
      </c>
      <c r="H580" s="152" t="s">
        <v>19</v>
      </c>
      <c r="I580" s="154"/>
      <c r="L580" s="151"/>
      <c r="M580" s="155"/>
      <c r="T580" s="156"/>
      <c r="AT580" s="152" t="s">
        <v>169</v>
      </c>
      <c r="AU580" s="152" t="s">
        <v>84</v>
      </c>
      <c r="AV580" s="12" t="s">
        <v>82</v>
      </c>
      <c r="AW580" s="12" t="s">
        <v>36</v>
      </c>
      <c r="AX580" s="12" t="s">
        <v>75</v>
      </c>
      <c r="AY580" s="152" t="s">
        <v>157</v>
      </c>
    </row>
    <row r="581" spans="2:65" s="12" customFormat="1" ht="11.25">
      <c r="B581" s="151"/>
      <c r="D581" s="145" t="s">
        <v>169</v>
      </c>
      <c r="E581" s="152" t="s">
        <v>19</v>
      </c>
      <c r="F581" s="153" t="s">
        <v>452</v>
      </c>
      <c r="H581" s="152" t="s">
        <v>19</v>
      </c>
      <c r="I581" s="154"/>
      <c r="L581" s="151"/>
      <c r="M581" s="155"/>
      <c r="T581" s="156"/>
      <c r="AT581" s="152" t="s">
        <v>169</v>
      </c>
      <c r="AU581" s="152" t="s">
        <v>84</v>
      </c>
      <c r="AV581" s="12" t="s">
        <v>82</v>
      </c>
      <c r="AW581" s="12" t="s">
        <v>36</v>
      </c>
      <c r="AX581" s="12" t="s">
        <v>75</v>
      </c>
      <c r="AY581" s="152" t="s">
        <v>157</v>
      </c>
    </row>
    <row r="582" spans="2:65" s="12" customFormat="1" ht="11.25">
      <c r="B582" s="151"/>
      <c r="D582" s="145" t="s">
        <v>169</v>
      </c>
      <c r="E582" s="152" t="s">
        <v>19</v>
      </c>
      <c r="F582" s="153" t="s">
        <v>316</v>
      </c>
      <c r="H582" s="152" t="s">
        <v>19</v>
      </c>
      <c r="I582" s="154"/>
      <c r="L582" s="151"/>
      <c r="M582" s="155"/>
      <c r="T582" s="156"/>
      <c r="AT582" s="152" t="s">
        <v>169</v>
      </c>
      <c r="AU582" s="152" t="s">
        <v>84</v>
      </c>
      <c r="AV582" s="12" t="s">
        <v>82</v>
      </c>
      <c r="AW582" s="12" t="s">
        <v>36</v>
      </c>
      <c r="AX582" s="12" t="s">
        <v>75</v>
      </c>
      <c r="AY582" s="152" t="s">
        <v>157</v>
      </c>
    </row>
    <row r="583" spans="2:65" s="13" customFormat="1" ht="11.25">
      <c r="B583" s="157"/>
      <c r="D583" s="145" t="s">
        <v>169</v>
      </c>
      <c r="E583" s="158" t="s">
        <v>19</v>
      </c>
      <c r="F583" s="159" t="s">
        <v>453</v>
      </c>
      <c r="H583" s="160">
        <v>64.727999999999994</v>
      </c>
      <c r="I583" s="161"/>
      <c r="L583" s="157"/>
      <c r="M583" s="162"/>
      <c r="T583" s="163"/>
      <c r="AT583" s="158" t="s">
        <v>169</v>
      </c>
      <c r="AU583" s="158" t="s">
        <v>84</v>
      </c>
      <c r="AV583" s="13" t="s">
        <v>84</v>
      </c>
      <c r="AW583" s="13" t="s">
        <v>36</v>
      </c>
      <c r="AX583" s="13" t="s">
        <v>75</v>
      </c>
      <c r="AY583" s="158" t="s">
        <v>157</v>
      </c>
    </row>
    <row r="584" spans="2:65" s="13" customFormat="1" ht="11.25">
      <c r="B584" s="157"/>
      <c r="D584" s="145" t="s">
        <v>169</v>
      </c>
      <c r="E584" s="158" t="s">
        <v>19</v>
      </c>
      <c r="F584" s="159" t="s">
        <v>454</v>
      </c>
      <c r="H584" s="160">
        <v>1.125</v>
      </c>
      <c r="I584" s="161"/>
      <c r="L584" s="157"/>
      <c r="M584" s="162"/>
      <c r="T584" s="163"/>
      <c r="AT584" s="158" t="s">
        <v>169</v>
      </c>
      <c r="AU584" s="158" t="s">
        <v>84</v>
      </c>
      <c r="AV584" s="13" t="s">
        <v>84</v>
      </c>
      <c r="AW584" s="13" t="s">
        <v>36</v>
      </c>
      <c r="AX584" s="13" t="s">
        <v>75</v>
      </c>
      <c r="AY584" s="158" t="s">
        <v>157</v>
      </c>
    </row>
    <row r="585" spans="2:65" s="15" customFormat="1" ht="11.25">
      <c r="B585" s="182"/>
      <c r="D585" s="145" t="s">
        <v>169</v>
      </c>
      <c r="E585" s="183" t="s">
        <v>19</v>
      </c>
      <c r="F585" s="184" t="s">
        <v>321</v>
      </c>
      <c r="H585" s="185">
        <v>65.852999999999994</v>
      </c>
      <c r="I585" s="186"/>
      <c r="L585" s="182"/>
      <c r="M585" s="187"/>
      <c r="T585" s="188"/>
      <c r="AT585" s="183" t="s">
        <v>169</v>
      </c>
      <c r="AU585" s="183" t="s">
        <v>84</v>
      </c>
      <c r="AV585" s="15" t="s">
        <v>104</v>
      </c>
      <c r="AW585" s="15" t="s">
        <v>36</v>
      </c>
      <c r="AX585" s="15" t="s">
        <v>75</v>
      </c>
      <c r="AY585" s="183" t="s">
        <v>157</v>
      </c>
    </row>
    <row r="586" spans="2:65" s="12" customFormat="1" ht="11.25">
      <c r="B586" s="151"/>
      <c r="D586" s="145" t="s">
        <v>169</v>
      </c>
      <c r="E586" s="152" t="s">
        <v>19</v>
      </c>
      <c r="F586" s="153" t="s">
        <v>325</v>
      </c>
      <c r="H586" s="152" t="s">
        <v>19</v>
      </c>
      <c r="I586" s="154"/>
      <c r="L586" s="151"/>
      <c r="M586" s="155"/>
      <c r="T586" s="156"/>
      <c r="AT586" s="152" t="s">
        <v>169</v>
      </c>
      <c r="AU586" s="152" t="s">
        <v>84</v>
      </c>
      <c r="AV586" s="12" t="s">
        <v>82</v>
      </c>
      <c r="AW586" s="12" t="s">
        <v>36</v>
      </c>
      <c r="AX586" s="12" t="s">
        <v>75</v>
      </c>
      <c r="AY586" s="152" t="s">
        <v>157</v>
      </c>
    </row>
    <row r="587" spans="2:65" s="13" customFormat="1" ht="11.25">
      <c r="B587" s="157"/>
      <c r="D587" s="145" t="s">
        <v>169</v>
      </c>
      <c r="E587" s="158" t="s">
        <v>19</v>
      </c>
      <c r="F587" s="159" t="s">
        <v>455</v>
      </c>
      <c r="H587" s="160">
        <v>12.788</v>
      </c>
      <c r="I587" s="161"/>
      <c r="L587" s="157"/>
      <c r="M587" s="162"/>
      <c r="T587" s="163"/>
      <c r="AT587" s="158" t="s">
        <v>169</v>
      </c>
      <c r="AU587" s="158" t="s">
        <v>84</v>
      </c>
      <c r="AV587" s="13" t="s">
        <v>84</v>
      </c>
      <c r="AW587" s="13" t="s">
        <v>36</v>
      </c>
      <c r="AX587" s="13" t="s">
        <v>75</v>
      </c>
      <c r="AY587" s="158" t="s">
        <v>157</v>
      </c>
    </row>
    <row r="588" spans="2:65" s="13" customFormat="1" ht="11.25">
      <c r="B588" s="157"/>
      <c r="D588" s="145" t="s">
        <v>169</v>
      </c>
      <c r="E588" s="158" t="s">
        <v>19</v>
      </c>
      <c r="F588" s="159" t="s">
        <v>456</v>
      </c>
      <c r="H588" s="160">
        <v>1.7210000000000001</v>
      </c>
      <c r="I588" s="161"/>
      <c r="L588" s="157"/>
      <c r="M588" s="162"/>
      <c r="T588" s="163"/>
      <c r="AT588" s="158" t="s">
        <v>169</v>
      </c>
      <c r="AU588" s="158" t="s">
        <v>84</v>
      </c>
      <c r="AV588" s="13" t="s">
        <v>84</v>
      </c>
      <c r="AW588" s="13" t="s">
        <v>36</v>
      </c>
      <c r="AX588" s="13" t="s">
        <v>75</v>
      </c>
      <c r="AY588" s="158" t="s">
        <v>157</v>
      </c>
    </row>
    <row r="589" spans="2:65" s="13" customFormat="1" ht="11.25">
      <c r="B589" s="157"/>
      <c r="D589" s="145" t="s">
        <v>169</v>
      </c>
      <c r="E589" s="158" t="s">
        <v>19</v>
      </c>
      <c r="F589" s="159" t="s">
        <v>457</v>
      </c>
      <c r="H589" s="160">
        <v>1.581</v>
      </c>
      <c r="I589" s="161"/>
      <c r="L589" s="157"/>
      <c r="M589" s="162"/>
      <c r="T589" s="163"/>
      <c r="AT589" s="158" t="s">
        <v>169</v>
      </c>
      <c r="AU589" s="158" t="s">
        <v>84</v>
      </c>
      <c r="AV589" s="13" t="s">
        <v>84</v>
      </c>
      <c r="AW589" s="13" t="s">
        <v>36</v>
      </c>
      <c r="AX589" s="13" t="s">
        <v>75</v>
      </c>
      <c r="AY589" s="158" t="s">
        <v>157</v>
      </c>
    </row>
    <row r="590" spans="2:65" s="13" customFormat="1" ht="11.25">
      <c r="B590" s="157"/>
      <c r="D590" s="145" t="s">
        <v>169</v>
      </c>
      <c r="E590" s="158" t="s">
        <v>19</v>
      </c>
      <c r="F590" s="159" t="s">
        <v>458</v>
      </c>
      <c r="H590" s="160">
        <v>1.6279999999999999</v>
      </c>
      <c r="I590" s="161"/>
      <c r="L590" s="157"/>
      <c r="M590" s="162"/>
      <c r="T590" s="163"/>
      <c r="AT590" s="158" t="s">
        <v>169</v>
      </c>
      <c r="AU590" s="158" t="s">
        <v>84</v>
      </c>
      <c r="AV590" s="13" t="s">
        <v>84</v>
      </c>
      <c r="AW590" s="13" t="s">
        <v>36</v>
      </c>
      <c r="AX590" s="13" t="s">
        <v>75</v>
      </c>
      <c r="AY590" s="158" t="s">
        <v>157</v>
      </c>
    </row>
    <row r="591" spans="2:65" s="13" customFormat="1" ht="11.25">
      <c r="B591" s="157"/>
      <c r="D591" s="145" t="s">
        <v>169</v>
      </c>
      <c r="E591" s="158" t="s">
        <v>19</v>
      </c>
      <c r="F591" s="159" t="s">
        <v>453</v>
      </c>
      <c r="H591" s="160">
        <v>64.727999999999994</v>
      </c>
      <c r="I591" s="161"/>
      <c r="L591" s="157"/>
      <c r="M591" s="162"/>
      <c r="T591" s="163"/>
      <c r="AT591" s="158" t="s">
        <v>169</v>
      </c>
      <c r="AU591" s="158" t="s">
        <v>84</v>
      </c>
      <c r="AV591" s="13" t="s">
        <v>84</v>
      </c>
      <c r="AW591" s="13" t="s">
        <v>36</v>
      </c>
      <c r="AX591" s="13" t="s">
        <v>75</v>
      </c>
      <c r="AY591" s="158" t="s">
        <v>157</v>
      </c>
    </row>
    <row r="592" spans="2:65" s="13" customFormat="1" ht="11.25">
      <c r="B592" s="157"/>
      <c r="D592" s="145" t="s">
        <v>169</v>
      </c>
      <c r="E592" s="158" t="s">
        <v>19</v>
      </c>
      <c r="F592" s="159" t="s">
        <v>459</v>
      </c>
      <c r="H592" s="160">
        <v>10.881</v>
      </c>
      <c r="I592" s="161"/>
      <c r="L592" s="157"/>
      <c r="M592" s="162"/>
      <c r="T592" s="163"/>
      <c r="AT592" s="158" t="s">
        <v>169</v>
      </c>
      <c r="AU592" s="158" t="s">
        <v>84</v>
      </c>
      <c r="AV592" s="13" t="s">
        <v>84</v>
      </c>
      <c r="AW592" s="13" t="s">
        <v>36</v>
      </c>
      <c r="AX592" s="13" t="s">
        <v>75</v>
      </c>
      <c r="AY592" s="158" t="s">
        <v>157</v>
      </c>
    </row>
    <row r="593" spans="2:65" s="15" customFormat="1" ht="11.25">
      <c r="B593" s="182"/>
      <c r="D593" s="145" t="s">
        <v>169</v>
      </c>
      <c r="E593" s="183" t="s">
        <v>19</v>
      </c>
      <c r="F593" s="184" t="s">
        <v>321</v>
      </c>
      <c r="H593" s="185">
        <v>93.326999999999998</v>
      </c>
      <c r="I593" s="186"/>
      <c r="L593" s="182"/>
      <c r="M593" s="187"/>
      <c r="T593" s="188"/>
      <c r="AT593" s="183" t="s">
        <v>169</v>
      </c>
      <c r="AU593" s="183" t="s">
        <v>84</v>
      </c>
      <c r="AV593" s="15" t="s">
        <v>104</v>
      </c>
      <c r="AW593" s="15" t="s">
        <v>36</v>
      </c>
      <c r="AX593" s="15" t="s">
        <v>75</v>
      </c>
      <c r="AY593" s="183" t="s">
        <v>157</v>
      </c>
    </row>
    <row r="594" spans="2:65" s="12" customFormat="1" ht="11.25">
      <c r="B594" s="151"/>
      <c r="D594" s="145" t="s">
        <v>169</v>
      </c>
      <c r="E594" s="152" t="s">
        <v>19</v>
      </c>
      <c r="F594" s="153" t="s">
        <v>328</v>
      </c>
      <c r="H594" s="152" t="s">
        <v>19</v>
      </c>
      <c r="I594" s="154"/>
      <c r="L594" s="151"/>
      <c r="M594" s="155"/>
      <c r="T594" s="156"/>
      <c r="AT594" s="152" t="s">
        <v>169</v>
      </c>
      <c r="AU594" s="152" t="s">
        <v>84</v>
      </c>
      <c r="AV594" s="12" t="s">
        <v>82</v>
      </c>
      <c r="AW594" s="12" t="s">
        <v>36</v>
      </c>
      <c r="AX594" s="12" t="s">
        <v>75</v>
      </c>
      <c r="AY594" s="152" t="s">
        <v>157</v>
      </c>
    </row>
    <row r="595" spans="2:65" s="13" customFormat="1" ht="11.25">
      <c r="B595" s="157"/>
      <c r="D595" s="145" t="s">
        <v>169</v>
      </c>
      <c r="E595" s="158" t="s">
        <v>19</v>
      </c>
      <c r="F595" s="159" t="s">
        <v>460</v>
      </c>
      <c r="H595" s="160">
        <v>1.256</v>
      </c>
      <c r="I595" s="161"/>
      <c r="L595" s="157"/>
      <c r="M595" s="162"/>
      <c r="T595" s="163"/>
      <c r="AT595" s="158" t="s">
        <v>169</v>
      </c>
      <c r="AU595" s="158" t="s">
        <v>84</v>
      </c>
      <c r="AV595" s="13" t="s">
        <v>84</v>
      </c>
      <c r="AW595" s="13" t="s">
        <v>36</v>
      </c>
      <c r="AX595" s="13" t="s">
        <v>75</v>
      </c>
      <c r="AY595" s="158" t="s">
        <v>157</v>
      </c>
    </row>
    <row r="596" spans="2:65" s="15" customFormat="1" ht="11.25">
      <c r="B596" s="182"/>
      <c r="D596" s="145" t="s">
        <v>169</v>
      </c>
      <c r="E596" s="183" t="s">
        <v>19</v>
      </c>
      <c r="F596" s="184" t="s">
        <v>321</v>
      </c>
      <c r="H596" s="185">
        <v>1.256</v>
      </c>
      <c r="I596" s="186"/>
      <c r="L596" s="182"/>
      <c r="M596" s="187"/>
      <c r="T596" s="188"/>
      <c r="AT596" s="183" t="s">
        <v>169</v>
      </c>
      <c r="AU596" s="183" t="s">
        <v>84</v>
      </c>
      <c r="AV596" s="15" t="s">
        <v>104</v>
      </c>
      <c r="AW596" s="15" t="s">
        <v>36</v>
      </c>
      <c r="AX596" s="15" t="s">
        <v>75</v>
      </c>
      <c r="AY596" s="183" t="s">
        <v>157</v>
      </c>
    </row>
    <row r="597" spans="2:65" s="14" customFormat="1" ht="11.25">
      <c r="B597" s="164"/>
      <c r="D597" s="145" t="s">
        <v>169</v>
      </c>
      <c r="E597" s="165" t="s">
        <v>19</v>
      </c>
      <c r="F597" s="166" t="s">
        <v>173</v>
      </c>
      <c r="H597" s="167">
        <v>160.43600000000001</v>
      </c>
      <c r="I597" s="168"/>
      <c r="L597" s="164"/>
      <c r="M597" s="169"/>
      <c r="T597" s="170"/>
      <c r="AT597" s="165" t="s">
        <v>169</v>
      </c>
      <c r="AU597" s="165" t="s">
        <v>84</v>
      </c>
      <c r="AV597" s="14" t="s">
        <v>164</v>
      </c>
      <c r="AW597" s="14" t="s">
        <v>36</v>
      </c>
      <c r="AX597" s="14" t="s">
        <v>82</v>
      </c>
      <c r="AY597" s="165" t="s">
        <v>157</v>
      </c>
    </row>
    <row r="598" spans="2:65" s="13" customFormat="1" ht="11.25">
      <c r="B598" s="157"/>
      <c r="D598" s="145" t="s">
        <v>169</v>
      </c>
      <c r="F598" s="159" t="s">
        <v>461</v>
      </c>
      <c r="H598" s="160">
        <v>176.48</v>
      </c>
      <c r="I598" s="161"/>
      <c r="L598" s="157"/>
      <c r="M598" s="162"/>
      <c r="T598" s="163"/>
      <c r="AT598" s="158" t="s">
        <v>169</v>
      </c>
      <c r="AU598" s="158" t="s">
        <v>84</v>
      </c>
      <c r="AV598" s="13" t="s">
        <v>84</v>
      </c>
      <c r="AW598" s="13" t="s">
        <v>4</v>
      </c>
      <c r="AX598" s="13" t="s">
        <v>82</v>
      </c>
      <c r="AY598" s="158" t="s">
        <v>157</v>
      </c>
    </row>
    <row r="599" spans="2:65" s="1" customFormat="1" ht="24.2" customHeight="1">
      <c r="B599" s="33"/>
      <c r="C599" s="132" t="s">
        <v>462</v>
      </c>
      <c r="D599" s="132" t="s">
        <v>159</v>
      </c>
      <c r="E599" s="133" t="s">
        <v>463</v>
      </c>
      <c r="F599" s="134" t="s">
        <v>464</v>
      </c>
      <c r="G599" s="135" t="s">
        <v>210</v>
      </c>
      <c r="H599" s="136">
        <v>1296.701</v>
      </c>
      <c r="I599" s="137">
        <v>63.1</v>
      </c>
      <c r="J599" s="138">
        <f>ROUND(I599*H599,2)</f>
        <v>81821.83</v>
      </c>
      <c r="K599" s="134" t="s">
        <v>163</v>
      </c>
      <c r="L599" s="33"/>
      <c r="M599" s="139" t="s">
        <v>19</v>
      </c>
      <c r="N599" s="140" t="s">
        <v>46</v>
      </c>
      <c r="P599" s="141">
        <f>O599*H599</f>
        <v>0</v>
      </c>
      <c r="Q599" s="141">
        <v>8.0000000000000007E-5</v>
      </c>
      <c r="R599" s="141">
        <f>Q599*H599</f>
        <v>0.10373608000000001</v>
      </c>
      <c r="S599" s="141">
        <v>0</v>
      </c>
      <c r="T599" s="142">
        <f>S599*H599</f>
        <v>0</v>
      </c>
      <c r="AR599" s="143" t="s">
        <v>164</v>
      </c>
      <c r="AT599" s="143" t="s">
        <v>159</v>
      </c>
      <c r="AU599" s="143" t="s">
        <v>84</v>
      </c>
      <c r="AY599" s="18" t="s">
        <v>157</v>
      </c>
      <c r="BE599" s="144">
        <f>IF(N599="základní",J599,0)</f>
        <v>81821.83</v>
      </c>
      <c r="BF599" s="144">
        <f>IF(N599="snížená",J599,0)</f>
        <v>0</v>
      </c>
      <c r="BG599" s="144">
        <f>IF(N599="zákl. přenesená",J599,0)</f>
        <v>0</v>
      </c>
      <c r="BH599" s="144">
        <f>IF(N599="sníž. přenesená",J599,0)</f>
        <v>0</v>
      </c>
      <c r="BI599" s="144">
        <f>IF(N599="nulová",J599,0)</f>
        <v>0</v>
      </c>
      <c r="BJ599" s="18" t="s">
        <v>82</v>
      </c>
      <c r="BK599" s="144">
        <f>ROUND(I599*H599,2)</f>
        <v>81821.83</v>
      </c>
      <c r="BL599" s="18" t="s">
        <v>164</v>
      </c>
      <c r="BM599" s="143" t="s">
        <v>465</v>
      </c>
    </row>
    <row r="600" spans="2:65" s="1" customFormat="1" ht="19.5">
      <c r="B600" s="33"/>
      <c r="D600" s="145" t="s">
        <v>166</v>
      </c>
      <c r="F600" s="146" t="s">
        <v>466</v>
      </c>
      <c r="I600" s="147"/>
      <c r="L600" s="33"/>
      <c r="M600" s="148"/>
      <c r="T600" s="54"/>
      <c r="AT600" s="18" t="s">
        <v>166</v>
      </c>
      <c r="AU600" s="18" t="s">
        <v>84</v>
      </c>
    </row>
    <row r="601" spans="2:65" s="1" customFormat="1" ht="11.25">
      <c r="B601" s="33"/>
      <c r="D601" s="149" t="s">
        <v>167</v>
      </c>
      <c r="F601" s="150" t="s">
        <v>467</v>
      </c>
      <c r="I601" s="147"/>
      <c r="L601" s="33"/>
      <c r="M601" s="148"/>
      <c r="T601" s="54"/>
      <c r="AT601" s="18" t="s">
        <v>167</v>
      </c>
      <c r="AU601" s="18" t="s">
        <v>84</v>
      </c>
    </row>
    <row r="602" spans="2:65" s="12" customFormat="1" ht="11.25">
      <c r="B602" s="151"/>
      <c r="D602" s="145" t="s">
        <v>169</v>
      </c>
      <c r="E602" s="152" t="s">
        <v>19</v>
      </c>
      <c r="F602" s="153" t="s">
        <v>289</v>
      </c>
      <c r="H602" s="152" t="s">
        <v>19</v>
      </c>
      <c r="I602" s="154"/>
      <c r="L602" s="151"/>
      <c r="M602" s="155"/>
      <c r="T602" s="156"/>
      <c r="AT602" s="152" t="s">
        <v>169</v>
      </c>
      <c r="AU602" s="152" t="s">
        <v>84</v>
      </c>
      <c r="AV602" s="12" t="s">
        <v>82</v>
      </c>
      <c r="AW602" s="12" t="s">
        <v>36</v>
      </c>
      <c r="AX602" s="12" t="s">
        <v>75</v>
      </c>
      <c r="AY602" s="152" t="s">
        <v>157</v>
      </c>
    </row>
    <row r="603" spans="2:65" s="12" customFormat="1" ht="11.25">
      <c r="B603" s="151"/>
      <c r="D603" s="145" t="s">
        <v>169</v>
      </c>
      <c r="E603" s="152" t="s">
        <v>19</v>
      </c>
      <c r="F603" s="153" t="s">
        <v>315</v>
      </c>
      <c r="H603" s="152" t="s">
        <v>19</v>
      </c>
      <c r="I603" s="154"/>
      <c r="L603" s="151"/>
      <c r="M603" s="155"/>
      <c r="T603" s="156"/>
      <c r="AT603" s="152" t="s">
        <v>169</v>
      </c>
      <c r="AU603" s="152" t="s">
        <v>84</v>
      </c>
      <c r="AV603" s="12" t="s">
        <v>82</v>
      </c>
      <c r="AW603" s="12" t="s">
        <v>36</v>
      </c>
      <c r="AX603" s="12" t="s">
        <v>75</v>
      </c>
      <c r="AY603" s="152" t="s">
        <v>157</v>
      </c>
    </row>
    <row r="604" spans="2:65" s="12" customFormat="1" ht="11.25">
      <c r="B604" s="151"/>
      <c r="D604" s="145" t="s">
        <v>169</v>
      </c>
      <c r="E604" s="152" t="s">
        <v>19</v>
      </c>
      <c r="F604" s="153" t="s">
        <v>316</v>
      </c>
      <c r="H604" s="152" t="s">
        <v>19</v>
      </c>
      <c r="I604" s="154"/>
      <c r="L604" s="151"/>
      <c r="M604" s="155"/>
      <c r="T604" s="156"/>
      <c r="AT604" s="152" t="s">
        <v>169</v>
      </c>
      <c r="AU604" s="152" t="s">
        <v>84</v>
      </c>
      <c r="AV604" s="12" t="s">
        <v>82</v>
      </c>
      <c r="AW604" s="12" t="s">
        <v>36</v>
      </c>
      <c r="AX604" s="12" t="s">
        <v>75</v>
      </c>
      <c r="AY604" s="152" t="s">
        <v>157</v>
      </c>
    </row>
    <row r="605" spans="2:65" s="13" customFormat="1" ht="11.25">
      <c r="B605" s="157"/>
      <c r="D605" s="145" t="s">
        <v>169</v>
      </c>
      <c r="E605" s="158" t="s">
        <v>19</v>
      </c>
      <c r="F605" s="159" t="s">
        <v>317</v>
      </c>
      <c r="H605" s="160">
        <v>604.85400000000004</v>
      </c>
      <c r="I605" s="161"/>
      <c r="L605" s="157"/>
      <c r="M605" s="162"/>
      <c r="T605" s="163"/>
      <c r="AT605" s="158" t="s">
        <v>169</v>
      </c>
      <c r="AU605" s="158" t="s">
        <v>84</v>
      </c>
      <c r="AV605" s="13" t="s">
        <v>84</v>
      </c>
      <c r="AW605" s="13" t="s">
        <v>36</v>
      </c>
      <c r="AX605" s="13" t="s">
        <v>75</v>
      </c>
      <c r="AY605" s="158" t="s">
        <v>157</v>
      </c>
    </row>
    <row r="606" spans="2:65" s="13" customFormat="1" ht="11.25">
      <c r="B606" s="157"/>
      <c r="D606" s="145" t="s">
        <v>169</v>
      </c>
      <c r="E606" s="158" t="s">
        <v>19</v>
      </c>
      <c r="F606" s="159" t="s">
        <v>318</v>
      </c>
      <c r="H606" s="160">
        <v>-110.43</v>
      </c>
      <c r="I606" s="161"/>
      <c r="L606" s="157"/>
      <c r="M606" s="162"/>
      <c r="T606" s="163"/>
      <c r="AT606" s="158" t="s">
        <v>169</v>
      </c>
      <c r="AU606" s="158" t="s">
        <v>84</v>
      </c>
      <c r="AV606" s="13" t="s">
        <v>84</v>
      </c>
      <c r="AW606" s="13" t="s">
        <v>36</v>
      </c>
      <c r="AX606" s="13" t="s">
        <v>75</v>
      </c>
      <c r="AY606" s="158" t="s">
        <v>157</v>
      </c>
    </row>
    <row r="607" spans="2:65" s="12" customFormat="1" ht="11.25">
      <c r="B607" s="151"/>
      <c r="D607" s="145" t="s">
        <v>169</v>
      </c>
      <c r="E607" s="152" t="s">
        <v>19</v>
      </c>
      <c r="F607" s="153" t="s">
        <v>319</v>
      </c>
      <c r="H607" s="152" t="s">
        <v>19</v>
      </c>
      <c r="I607" s="154"/>
      <c r="L607" s="151"/>
      <c r="M607" s="155"/>
      <c r="T607" s="156"/>
      <c r="AT607" s="152" t="s">
        <v>169</v>
      </c>
      <c r="AU607" s="152" t="s">
        <v>84</v>
      </c>
      <c r="AV607" s="12" t="s">
        <v>82</v>
      </c>
      <c r="AW607" s="12" t="s">
        <v>36</v>
      </c>
      <c r="AX607" s="12" t="s">
        <v>75</v>
      </c>
      <c r="AY607" s="152" t="s">
        <v>157</v>
      </c>
    </row>
    <row r="608" spans="2:65" s="13" customFormat="1" ht="11.25">
      <c r="B608" s="157"/>
      <c r="D608" s="145" t="s">
        <v>169</v>
      </c>
      <c r="E608" s="158" t="s">
        <v>19</v>
      </c>
      <c r="F608" s="159" t="s">
        <v>320</v>
      </c>
      <c r="H608" s="160">
        <v>-12.375</v>
      </c>
      <c r="I608" s="161"/>
      <c r="L608" s="157"/>
      <c r="M608" s="162"/>
      <c r="T608" s="163"/>
      <c r="AT608" s="158" t="s">
        <v>169</v>
      </c>
      <c r="AU608" s="158" t="s">
        <v>84</v>
      </c>
      <c r="AV608" s="13" t="s">
        <v>84</v>
      </c>
      <c r="AW608" s="13" t="s">
        <v>36</v>
      </c>
      <c r="AX608" s="13" t="s">
        <v>75</v>
      </c>
      <c r="AY608" s="158" t="s">
        <v>157</v>
      </c>
    </row>
    <row r="609" spans="2:65" s="15" customFormat="1" ht="11.25">
      <c r="B609" s="182"/>
      <c r="D609" s="145" t="s">
        <v>169</v>
      </c>
      <c r="E609" s="183" t="s">
        <v>19</v>
      </c>
      <c r="F609" s="184" t="s">
        <v>321</v>
      </c>
      <c r="H609" s="185">
        <v>482.04899999999998</v>
      </c>
      <c r="I609" s="186"/>
      <c r="L609" s="182"/>
      <c r="M609" s="187"/>
      <c r="T609" s="188"/>
      <c r="AT609" s="183" t="s">
        <v>169</v>
      </c>
      <c r="AU609" s="183" t="s">
        <v>84</v>
      </c>
      <c r="AV609" s="15" t="s">
        <v>104</v>
      </c>
      <c r="AW609" s="15" t="s">
        <v>36</v>
      </c>
      <c r="AX609" s="15" t="s">
        <v>75</v>
      </c>
      <c r="AY609" s="183" t="s">
        <v>157</v>
      </c>
    </row>
    <row r="610" spans="2:65" s="12" customFormat="1" ht="11.25">
      <c r="B610" s="151"/>
      <c r="D610" s="145" t="s">
        <v>169</v>
      </c>
      <c r="E610" s="152" t="s">
        <v>19</v>
      </c>
      <c r="F610" s="153" t="s">
        <v>322</v>
      </c>
      <c r="H610" s="152" t="s">
        <v>19</v>
      </c>
      <c r="I610" s="154"/>
      <c r="L610" s="151"/>
      <c r="M610" s="155"/>
      <c r="T610" s="156"/>
      <c r="AT610" s="152" t="s">
        <v>169</v>
      </c>
      <c r="AU610" s="152" t="s">
        <v>84</v>
      </c>
      <c r="AV610" s="12" t="s">
        <v>82</v>
      </c>
      <c r="AW610" s="12" t="s">
        <v>36</v>
      </c>
      <c r="AX610" s="12" t="s">
        <v>75</v>
      </c>
      <c r="AY610" s="152" t="s">
        <v>157</v>
      </c>
    </row>
    <row r="611" spans="2:65" s="13" customFormat="1" ht="11.25">
      <c r="B611" s="157"/>
      <c r="D611" s="145" t="s">
        <v>169</v>
      </c>
      <c r="E611" s="158" t="s">
        <v>19</v>
      </c>
      <c r="F611" s="159" t="s">
        <v>323</v>
      </c>
      <c r="H611" s="160">
        <v>132.001</v>
      </c>
      <c r="I611" s="161"/>
      <c r="L611" s="157"/>
      <c r="M611" s="162"/>
      <c r="T611" s="163"/>
      <c r="AT611" s="158" t="s">
        <v>169</v>
      </c>
      <c r="AU611" s="158" t="s">
        <v>84</v>
      </c>
      <c r="AV611" s="13" t="s">
        <v>84</v>
      </c>
      <c r="AW611" s="13" t="s">
        <v>36</v>
      </c>
      <c r="AX611" s="13" t="s">
        <v>75</v>
      </c>
      <c r="AY611" s="158" t="s">
        <v>157</v>
      </c>
    </row>
    <row r="612" spans="2:65" s="13" customFormat="1" ht="11.25">
      <c r="B612" s="157"/>
      <c r="D612" s="145" t="s">
        <v>169</v>
      </c>
      <c r="E612" s="158" t="s">
        <v>19</v>
      </c>
      <c r="F612" s="159" t="s">
        <v>324</v>
      </c>
      <c r="H612" s="160">
        <v>-21.744</v>
      </c>
      <c r="I612" s="161"/>
      <c r="L612" s="157"/>
      <c r="M612" s="162"/>
      <c r="T612" s="163"/>
      <c r="AT612" s="158" t="s">
        <v>169</v>
      </c>
      <c r="AU612" s="158" t="s">
        <v>84</v>
      </c>
      <c r="AV612" s="13" t="s">
        <v>84</v>
      </c>
      <c r="AW612" s="13" t="s">
        <v>36</v>
      </c>
      <c r="AX612" s="13" t="s">
        <v>75</v>
      </c>
      <c r="AY612" s="158" t="s">
        <v>157</v>
      </c>
    </row>
    <row r="613" spans="2:65" s="15" customFormat="1" ht="11.25">
      <c r="B613" s="182"/>
      <c r="D613" s="145" t="s">
        <v>169</v>
      </c>
      <c r="E613" s="183" t="s">
        <v>19</v>
      </c>
      <c r="F613" s="184" t="s">
        <v>321</v>
      </c>
      <c r="H613" s="185">
        <v>110.25700000000001</v>
      </c>
      <c r="I613" s="186"/>
      <c r="L613" s="182"/>
      <c r="M613" s="187"/>
      <c r="T613" s="188"/>
      <c r="AT613" s="183" t="s">
        <v>169</v>
      </c>
      <c r="AU613" s="183" t="s">
        <v>84</v>
      </c>
      <c r="AV613" s="15" t="s">
        <v>104</v>
      </c>
      <c r="AW613" s="15" t="s">
        <v>36</v>
      </c>
      <c r="AX613" s="15" t="s">
        <v>75</v>
      </c>
      <c r="AY613" s="183" t="s">
        <v>157</v>
      </c>
    </row>
    <row r="614" spans="2:65" s="12" customFormat="1" ht="11.25">
      <c r="B614" s="151"/>
      <c r="D614" s="145" t="s">
        <v>169</v>
      </c>
      <c r="E614" s="152" t="s">
        <v>19</v>
      </c>
      <c r="F614" s="153" t="s">
        <v>325</v>
      </c>
      <c r="H614" s="152" t="s">
        <v>19</v>
      </c>
      <c r="I614" s="154"/>
      <c r="L614" s="151"/>
      <c r="M614" s="155"/>
      <c r="T614" s="156"/>
      <c r="AT614" s="152" t="s">
        <v>169</v>
      </c>
      <c r="AU614" s="152" t="s">
        <v>84</v>
      </c>
      <c r="AV614" s="12" t="s">
        <v>82</v>
      </c>
      <c r="AW614" s="12" t="s">
        <v>36</v>
      </c>
      <c r="AX614" s="12" t="s">
        <v>75</v>
      </c>
      <c r="AY614" s="152" t="s">
        <v>157</v>
      </c>
    </row>
    <row r="615" spans="2:65" s="13" customFormat="1" ht="11.25">
      <c r="B615" s="157"/>
      <c r="D615" s="145" t="s">
        <v>169</v>
      </c>
      <c r="E615" s="158" t="s">
        <v>19</v>
      </c>
      <c r="F615" s="159" t="s">
        <v>326</v>
      </c>
      <c r="H615" s="160">
        <v>697.41</v>
      </c>
      <c r="I615" s="161"/>
      <c r="L615" s="157"/>
      <c r="M615" s="162"/>
      <c r="T615" s="163"/>
      <c r="AT615" s="158" t="s">
        <v>169</v>
      </c>
      <c r="AU615" s="158" t="s">
        <v>84</v>
      </c>
      <c r="AV615" s="13" t="s">
        <v>84</v>
      </c>
      <c r="AW615" s="13" t="s">
        <v>36</v>
      </c>
      <c r="AX615" s="13" t="s">
        <v>75</v>
      </c>
      <c r="AY615" s="158" t="s">
        <v>157</v>
      </c>
    </row>
    <row r="616" spans="2:65" s="13" customFormat="1" ht="11.25">
      <c r="B616" s="157"/>
      <c r="D616" s="145" t="s">
        <v>169</v>
      </c>
      <c r="E616" s="158" t="s">
        <v>19</v>
      </c>
      <c r="F616" s="159" t="s">
        <v>327</v>
      </c>
      <c r="H616" s="160">
        <v>-133.768</v>
      </c>
      <c r="I616" s="161"/>
      <c r="L616" s="157"/>
      <c r="M616" s="162"/>
      <c r="T616" s="163"/>
      <c r="AT616" s="158" t="s">
        <v>169</v>
      </c>
      <c r="AU616" s="158" t="s">
        <v>84</v>
      </c>
      <c r="AV616" s="13" t="s">
        <v>84</v>
      </c>
      <c r="AW616" s="13" t="s">
        <v>36</v>
      </c>
      <c r="AX616" s="13" t="s">
        <v>75</v>
      </c>
      <c r="AY616" s="158" t="s">
        <v>157</v>
      </c>
    </row>
    <row r="617" spans="2:65" s="15" customFormat="1" ht="11.25">
      <c r="B617" s="182"/>
      <c r="D617" s="145" t="s">
        <v>169</v>
      </c>
      <c r="E617" s="183" t="s">
        <v>19</v>
      </c>
      <c r="F617" s="184" t="s">
        <v>321</v>
      </c>
      <c r="H617" s="185">
        <v>563.64200000000005</v>
      </c>
      <c r="I617" s="186"/>
      <c r="L617" s="182"/>
      <c r="M617" s="187"/>
      <c r="T617" s="188"/>
      <c r="AT617" s="183" t="s">
        <v>169</v>
      </c>
      <c r="AU617" s="183" t="s">
        <v>84</v>
      </c>
      <c r="AV617" s="15" t="s">
        <v>104</v>
      </c>
      <c r="AW617" s="15" t="s">
        <v>36</v>
      </c>
      <c r="AX617" s="15" t="s">
        <v>75</v>
      </c>
      <c r="AY617" s="183" t="s">
        <v>157</v>
      </c>
    </row>
    <row r="618" spans="2:65" s="12" customFormat="1" ht="11.25">
      <c r="B618" s="151"/>
      <c r="D618" s="145" t="s">
        <v>169</v>
      </c>
      <c r="E618" s="152" t="s">
        <v>19</v>
      </c>
      <c r="F618" s="153" t="s">
        <v>328</v>
      </c>
      <c r="H618" s="152" t="s">
        <v>19</v>
      </c>
      <c r="I618" s="154"/>
      <c r="L618" s="151"/>
      <c r="M618" s="155"/>
      <c r="T618" s="156"/>
      <c r="AT618" s="152" t="s">
        <v>169</v>
      </c>
      <c r="AU618" s="152" t="s">
        <v>84</v>
      </c>
      <c r="AV618" s="12" t="s">
        <v>82</v>
      </c>
      <c r="AW618" s="12" t="s">
        <v>36</v>
      </c>
      <c r="AX618" s="12" t="s">
        <v>75</v>
      </c>
      <c r="AY618" s="152" t="s">
        <v>157</v>
      </c>
    </row>
    <row r="619" spans="2:65" s="13" customFormat="1" ht="11.25">
      <c r="B619" s="157"/>
      <c r="D619" s="145" t="s">
        <v>169</v>
      </c>
      <c r="E619" s="158" t="s">
        <v>19</v>
      </c>
      <c r="F619" s="159" t="s">
        <v>329</v>
      </c>
      <c r="H619" s="160">
        <v>167.738</v>
      </c>
      <c r="I619" s="161"/>
      <c r="L619" s="157"/>
      <c r="M619" s="162"/>
      <c r="T619" s="163"/>
      <c r="AT619" s="158" t="s">
        <v>169</v>
      </c>
      <c r="AU619" s="158" t="s">
        <v>84</v>
      </c>
      <c r="AV619" s="13" t="s">
        <v>84</v>
      </c>
      <c r="AW619" s="13" t="s">
        <v>36</v>
      </c>
      <c r="AX619" s="13" t="s">
        <v>75</v>
      </c>
      <c r="AY619" s="158" t="s">
        <v>157</v>
      </c>
    </row>
    <row r="620" spans="2:65" s="13" customFormat="1" ht="11.25">
      <c r="B620" s="157"/>
      <c r="D620" s="145" t="s">
        <v>169</v>
      </c>
      <c r="E620" s="158" t="s">
        <v>19</v>
      </c>
      <c r="F620" s="159" t="s">
        <v>330</v>
      </c>
      <c r="H620" s="160">
        <v>-26.984999999999999</v>
      </c>
      <c r="I620" s="161"/>
      <c r="L620" s="157"/>
      <c r="M620" s="162"/>
      <c r="T620" s="163"/>
      <c r="AT620" s="158" t="s">
        <v>169</v>
      </c>
      <c r="AU620" s="158" t="s">
        <v>84</v>
      </c>
      <c r="AV620" s="13" t="s">
        <v>84</v>
      </c>
      <c r="AW620" s="13" t="s">
        <v>36</v>
      </c>
      <c r="AX620" s="13" t="s">
        <v>75</v>
      </c>
      <c r="AY620" s="158" t="s">
        <v>157</v>
      </c>
    </row>
    <row r="621" spans="2:65" s="15" customFormat="1" ht="11.25">
      <c r="B621" s="182"/>
      <c r="D621" s="145" t="s">
        <v>169</v>
      </c>
      <c r="E621" s="183" t="s">
        <v>19</v>
      </c>
      <c r="F621" s="184" t="s">
        <v>321</v>
      </c>
      <c r="H621" s="185">
        <v>140.75299999999999</v>
      </c>
      <c r="I621" s="186"/>
      <c r="L621" s="182"/>
      <c r="M621" s="187"/>
      <c r="T621" s="188"/>
      <c r="AT621" s="183" t="s">
        <v>169</v>
      </c>
      <c r="AU621" s="183" t="s">
        <v>84</v>
      </c>
      <c r="AV621" s="15" t="s">
        <v>104</v>
      </c>
      <c r="AW621" s="15" t="s">
        <v>36</v>
      </c>
      <c r="AX621" s="15" t="s">
        <v>75</v>
      </c>
      <c r="AY621" s="183" t="s">
        <v>157</v>
      </c>
    </row>
    <row r="622" spans="2:65" s="14" customFormat="1" ht="11.25">
      <c r="B622" s="164"/>
      <c r="D622" s="145" t="s">
        <v>169</v>
      </c>
      <c r="E622" s="165" t="s">
        <v>19</v>
      </c>
      <c r="F622" s="166" t="s">
        <v>173</v>
      </c>
      <c r="H622" s="167">
        <v>1296.701</v>
      </c>
      <c r="I622" s="168"/>
      <c r="L622" s="164"/>
      <c r="M622" s="169"/>
      <c r="T622" s="170"/>
      <c r="AT622" s="165" t="s">
        <v>169</v>
      </c>
      <c r="AU622" s="165" t="s">
        <v>84</v>
      </c>
      <c r="AV622" s="14" t="s">
        <v>164</v>
      </c>
      <c r="AW622" s="14" t="s">
        <v>36</v>
      </c>
      <c r="AX622" s="14" t="s">
        <v>82</v>
      </c>
      <c r="AY622" s="165" t="s">
        <v>157</v>
      </c>
    </row>
    <row r="623" spans="2:65" s="1" customFormat="1" ht="24.2" customHeight="1">
      <c r="B623" s="33"/>
      <c r="C623" s="132" t="s">
        <v>468</v>
      </c>
      <c r="D623" s="132" t="s">
        <v>159</v>
      </c>
      <c r="E623" s="133" t="s">
        <v>469</v>
      </c>
      <c r="F623" s="134" t="s">
        <v>470</v>
      </c>
      <c r="G623" s="135" t="s">
        <v>210</v>
      </c>
      <c r="H623" s="136">
        <v>67.599999999999994</v>
      </c>
      <c r="I623" s="137">
        <v>79.900000000000006</v>
      </c>
      <c r="J623" s="138">
        <f>ROUND(I623*H623,2)</f>
        <v>5401.24</v>
      </c>
      <c r="K623" s="134" t="s">
        <v>163</v>
      </c>
      <c r="L623" s="33"/>
      <c r="M623" s="139" t="s">
        <v>19</v>
      </c>
      <c r="N623" s="140" t="s">
        <v>46</v>
      </c>
      <c r="P623" s="141">
        <f>O623*H623</f>
        <v>0</v>
      </c>
      <c r="Q623" s="141">
        <v>8.0000000000000007E-5</v>
      </c>
      <c r="R623" s="141">
        <f>Q623*H623</f>
        <v>5.4079999999999996E-3</v>
      </c>
      <c r="S623" s="141">
        <v>0</v>
      </c>
      <c r="T623" s="142">
        <f>S623*H623</f>
        <v>0</v>
      </c>
      <c r="AR623" s="143" t="s">
        <v>164</v>
      </c>
      <c r="AT623" s="143" t="s">
        <v>159</v>
      </c>
      <c r="AU623" s="143" t="s">
        <v>84</v>
      </c>
      <c r="AY623" s="18" t="s">
        <v>157</v>
      </c>
      <c r="BE623" s="144">
        <f>IF(N623="základní",J623,0)</f>
        <v>5401.24</v>
      </c>
      <c r="BF623" s="144">
        <f>IF(N623="snížená",J623,0)</f>
        <v>0</v>
      </c>
      <c r="BG623" s="144">
        <f>IF(N623="zákl. přenesená",J623,0)</f>
        <v>0</v>
      </c>
      <c r="BH623" s="144">
        <f>IF(N623="sníž. přenesená",J623,0)</f>
        <v>0</v>
      </c>
      <c r="BI623" s="144">
        <f>IF(N623="nulová",J623,0)</f>
        <v>0</v>
      </c>
      <c r="BJ623" s="18" t="s">
        <v>82</v>
      </c>
      <c r="BK623" s="144">
        <f>ROUND(I623*H623,2)</f>
        <v>5401.24</v>
      </c>
      <c r="BL623" s="18" t="s">
        <v>164</v>
      </c>
      <c r="BM623" s="143" t="s">
        <v>471</v>
      </c>
    </row>
    <row r="624" spans="2:65" s="1" customFormat="1" ht="19.5">
      <c r="B624" s="33"/>
      <c r="D624" s="145" t="s">
        <v>166</v>
      </c>
      <c r="F624" s="146" t="s">
        <v>472</v>
      </c>
      <c r="I624" s="147"/>
      <c r="L624" s="33"/>
      <c r="M624" s="148"/>
      <c r="T624" s="54"/>
      <c r="AT624" s="18" t="s">
        <v>166</v>
      </c>
      <c r="AU624" s="18" t="s">
        <v>84</v>
      </c>
    </row>
    <row r="625" spans="2:65" s="1" customFormat="1" ht="11.25">
      <c r="B625" s="33"/>
      <c r="D625" s="149" t="s">
        <v>167</v>
      </c>
      <c r="F625" s="150" t="s">
        <v>473</v>
      </c>
      <c r="I625" s="147"/>
      <c r="L625" s="33"/>
      <c r="M625" s="148"/>
      <c r="T625" s="54"/>
      <c r="AT625" s="18" t="s">
        <v>167</v>
      </c>
      <c r="AU625" s="18" t="s">
        <v>84</v>
      </c>
    </row>
    <row r="626" spans="2:65" s="12" customFormat="1" ht="11.25">
      <c r="B626" s="151"/>
      <c r="D626" s="145" t="s">
        <v>169</v>
      </c>
      <c r="E626" s="152" t="s">
        <v>19</v>
      </c>
      <c r="F626" s="153" t="s">
        <v>289</v>
      </c>
      <c r="H626" s="152" t="s">
        <v>19</v>
      </c>
      <c r="I626" s="154"/>
      <c r="L626" s="151"/>
      <c r="M626" s="155"/>
      <c r="T626" s="156"/>
      <c r="AT626" s="152" t="s">
        <v>169</v>
      </c>
      <c r="AU626" s="152" t="s">
        <v>84</v>
      </c>
      <c r="AV626" s="12" t="s">
        <v>82</v>
      </c>
      <c r="AW626" s="12" t="s">
        <v>36</v>
      </c>
      <c r="AX626" s="12" t="s">
        <v>75</v>
      </c>
      <c r="AY626" s="152" t="s">
        <v>157</v>
      </c>
    </row>
    <row r="627" spans="2:65" s="12" customFormat="1" ht="11.25">
      <c r="B627" s="151"/>
      <c r="D627" s="145" t="s">
        <v>169</v>
      </c>
      <c r="E627" s="152" t="s">
        <v>19</v>
      </c>
      <c r="F627" s="153" t="s">
        <v>333</v>
      </c>
      <c r="H627" s="152" t="s">
        <v>19</v>
      </c>
      <c r="I627" s="154"/>
      <c r="L627" s="151"/>
      <c r="M627" s="155"/>
      <c r="T627" s="156"/>
      <c r="AT627" s="152" t="s">
        <v>169</v>
      </c>
      <c r="AU627" s="152" t="s">
        <v>84</v>
      </c>
      <c r="AV627" s="12" t="s">
        <v>82</v>
      </c>
      <c r="AW627" s="12" t="s">
        <v>36</v>
      </c>
      <c r="AX627" s="12" t="s">
        <v>75</v>
      </c>
      <c r="AY627" s="152" t="s">
        <v>157</v>
      </c>
    </row>
    <row r="628" spans="2:65" s="12" customFormat="1" ht="11.25">
      <c r="B628" s="151"/>
      <c r="D628" s="145" t="s">
        <v>169</v>
      </c>
      <c r="E628" s="152" t="s">
        <v>19</v>
      </c>
      <c r="F628" s="153" t="s">
        <v>334</v>
      </c>
      <c r="H628" s="152" t="s">
        <v>19</v>
      </c>
      <c r="I628" s="154"/>
      <c r="L628" s="151"/>
      <c r="M628" s="155"/>
      <c r="T628" s="156"/>
      <c r="AT628" s="152" t="s">
        <v>169</v>
      </c>
      <c r="AU628" s="152" t="s">
        <v>84</v>
      </c>
      <c r="AV628" s="12" t="s">
        <v>82</v>
      </c>
      <c r="AW628" s="12" t="s">
        <v>36</v>
      </c>
      <c r="AX628" s="12" t="s">
        <v>75</v>
      </c>
      <c r="AY628" s="152" t="s">
        <v>157</v>
      </c>
    </row>
    <row r="629" spans="2:65" s="13" customFormat="1" ht="11.25">
      <c r="B629" s="157"/>
      <c r="D629" s="145" t="s">
        <v>169</v>
      </c>
      <c r="E629" s="158" t="s">
        <v>19</v>
      </c>
      <c r="F629" s="159" t="s">
        <v>335</v>
      </c>
      <c r="H629" s="160">
        <v>67.599999999999994</v>
      </c>
      <c r="I629" s="161"/>
      <c r="L629" s="157"/>
      <c r="M629" s="162"/>
      <c r="T629" s="163"/>
      <c r="AT629" s="158" t="s">
        <v>169</v>
      </c>
      <c r="AU629" s="158" t="s">
        <v>84</v>
      </c>
      <c r="AV629" s="13" t="s">
        <v>84</v>
      </c>
      <c r="AW629" s="13" t="s">
        <v>36</v>
      </c>
      <c r="AX629" s="13" t="s">
        <v>75</v>
      </c>
      <c r="AY629" s="158" t="s">
        <v>157</v>
      </c>
    </row>
    <row r="630" spans="2:65" s="14" customFormat="1" ht="11.25">
      <c r="B630" s="164"/>
      <c r="D630" s="145" t="s">
        <v>169</v>
      </c>
      <c r="E630" s="165" t="s">
        <v>19</v>
      </c>
      <c r="F630" s="166" t="s">
        <v>173</v>
      </c>
      <c r="H630" s="167">
        <v>67.599999999999994</v>
      </c>
      <c r="I630" s="168"/>
      <c r="L630" s="164"/>
      <c r="M630" s="169"/>
      <c r="T630" s="170"/>
      <c r="AT630" s="165" t="s">
        <v>169</v>
      </c>
      <c r="AU630" s="165" t="s">
        <v>84</v>
      </c>
      <c r="AV630" s="14" t="s">
        <v>164</v>
      </c>
      <c r="AW630" s="14" t="s">
        <v>36</v>
      </c>
      <c r="AX630" s="14" t="s">
        <v>82</v>
      </c>
      <c r="AY630" s="165" t="s">
        <v>157</v>
      </c>
    </row>
    <row r="631" spans="2:65" s="1" customFormat="1" ht="16.5" customHeight="1">
      <c r="B631" s="33"/>
      <c r="C631" s="132" t="s">
        <v>474</v>
      </c>
      <c r="D631" s="132" t="s">
        <v>159</v>
      </c>
      <c r="E631" s="133" t="s">
        <v>475</v>
      </c>
      <c r="F631" s="134" t="s">
        <v>476</v>
      </c>
      <c r="G631" s="135" t="s">
        <v>412</v>
      </c>
      <c r="H631" s="136">
        <v>1375.41</v>
      </c>
      <c r="I631" s="137">
        <v>38</v>
      </c>
      <c r="J631" s="138">
        <f>ROUND(I631*H631,2)</f>
        <v>52265.58</v>
      </c>
      <c r="K631" s="134" t="s">
        <v>163</v>
      </c>
      <c r="L631" s="33"/>
      <c r="M631" s="139" t="s">
        <v>19</v>
      </c>
      <c r="N631" s="140" t="s">
        <v>46</v>
      </c>
      <c r="P631" s="141">
        <f>O631*H631</f>
        <v>0</v>
      </c>
      <c r="Q631" s="141">
        <v>0</v>
      </c>
      <c r="R631" s="141">
        <f>Q631*H631</f>
        <v>0</v>
      </c>
      <c r="S631" s="141">
        <v>0</v>
      </c>
      <c r="T631" s="142">
        <f>S631*H631</f>
        <v>0</v>
      </c>
      <c r="AR631" s="143" t="s">
        <v>164</v>
      </c>
      <c r="AT631" s="143" t="s">
        <v>159</v>
      </c>
      <c r="AU631" s="143" t="s">
        <v>84</v>
      </c>
      <c r="AY631" s="18" t="s">
        <v>157</v>
      </c>
      <c r="BE631" s="144">
        <f>IF(N631="základní",J631,0)</f>
        <v>52265.58</v>
      </c>
      <c r="BF631" s="144">
        <f>IF(N631="snížená",J631,0)</f>
        <v>0</v>
      </c>
      <c r="BG631" s="144">
        <f>IF(N631="zákl. přenesená",J631,0)</f>
        <v>0</v>
      </c>
      <c r="BH631" s="144">
        <f>IF(N631="sníž. přenesená",J631,0)</f>
        <v>0</v>
      </c>
      <c r="BI631" s="144">
        <f>IF(N631="nulová",J631,0)</f>
        <v>0</v>
      </c>
      <c r="BJ631" s="18" t="s">
        <v>82</v>
      </c>
      <c r="BK631" s="144">
        <f>ROUND(I631*H631,2)</f>
        <v>52265.58</v>
      </c>
      <c r="BL631" s="18" t="s">
        <v>164</v>
      </c>
      <c r="BM631" s="143" t="s">
        <v>477</v>
      </c>
    </row>
    <row r="632" spans="2:65" s="1" customFormat="1" ht="11.25">
      <c r="B632" s="33"/>
      <c r="D632" s="145" t="s">
        <v>166</v>
      </c>
      <c r="F632" s="146" t="s">
        <v>478</v>
      </c>
      <c r="I632" s="147"/>
      <c r="L632" s="33"/>
      <c r="M632" s="148"/>
      <c r="T632" s="54"/>
      <c r="AT632" s="18" t="s">
        <v>166</v>
      </c>
      <c r="AU632" s="18" t="s">
        <v>84</v>
      </c>
    </row>
    <row r="633" spans="2:65" s="1" customFormat="1" ht="11.25">
      <c r="B633" s="33"/>
      <c r="D633" s="149" t="s">
        <v>167</v>
      </c>
      <c r="F633" s="150" t="s">
        <v>479</v>
      </c>
      <c r="I633" s="147"/>
      <c r="L633" s="33"/>
      <c r="M633" s="148"/>
      <c r="T633" s="54"/>
      <c r="AT633" s="18" t="s">
        <v>167</v>
      </c>
      <c r="AU633" s="18" t="s">
        <v>84</v>
      </c>
    </row>
    <row r="634" spans="2:65" s="13" customFormat="1" ht="11.25">
      <c r="B634" s="157"/>
      <c r="D634" s="145" t="s">
        <v>169</v>
      </c>
      <c r="E634" s="158" t="s">
        <v>19</v>
      </c>
      <c r="F634" s="159" t="s">
        <v>480</v>
      </c>
      <c r="H634" s="160">
        <v>102.68</v>
      </c>
      <c r="I634" s="161"/>
      <c r="L634" s="157"/>
      <c r="M634" s="162"/>
      <c r="T634" s="163"/>
      <c r="AT634" s="158" t="s">
        <v>169</v>
      </c>
      <c r="AU634" s="158" t="s">
        <v>84</v>
      </c>
      <c r="AV634" s="13" t="s">
        <v>84</v>
      </c>
      <c r="AW634" s="13" t="s">
        <v>36</v>
      </c>
      <c r="AX634" s="13" t="s">
        <v>75</v>
      </c>
      <c r="AY634" s="158" t="s">
        <v>157</v>
      </c>
    </row>
    <row r="635" spans="2:65" s="13" customFormat="1" ht="11.25">
      <c r="B635" s="157"/>
      <c r="D635" s="145" t="s">
        <v>169</v>
      </c>
      <c r="E635" s="158" t="s">
        <v>19</v>
      </c>
      <c r="F635" s="159" t="s">
        <v>481</v>
      </c>
      <c r="H635" s="160">
        <v>102.68</v>
      </c>
      <c r="I635" s="161"/>
      <c r="L635" s="157"/>
      <c r="M635" s="162"/>
      <c r="T635" s="163"/>
      <c r="AT635" s="158" t="s">
        <v>169</v>
      </c>
      <c r="AU635" s="158" t="s">
        <v>84</v>
      </c>
      <c r="AV635" s="13" t="s">
        <v>84</v>
      </c>
      <c r="AW635" s="13" t="s">
        <v>36</v>
      </c>
      <c r="AX635" s="13" t="s">
        <v>75</v>
      </c>
      <c r="AY635" s="158" t="s">
        <v>157</v>
      </c>
    </row>
    <row r="636" spans="2:65" s="13" customFormat="1" ht="11.25">
      <c r="B636" s="157"/>
      <c r="D636" s="145" t="s">
        <v>169</v>
      </c>
      <c r="E636" s="158" t="s">
        <v>19</v>
      </c>
      <c r="F636" s="159" t="s">
        <v>482</v>
      </c>
      <c r="H636" s="160">
        <v>153.9</v>
      </c>
      <c r="I636" s="161"/>
      <c r="L636" s="157"/>
      <c r="M636" s="162"/>
      <c r="T636" s="163"/>
      <c r="AT636" s="158" t="s">
        <v>169</v>
      </c>
      <c r="AU636" s="158" t="s">
        <v>84</v>
      </c>
      <c r="AV636" s="13" t="s">
        <v>84</v>
      </c>
      <c r="AW636" s="13" t="s">
        <v>36</v>
      </c>
      <c r="AX636" s="13" t="s">
        <v>75</v>
      </c>
      <c r="AY636" s="158" t="s">
        <v>157</v>
      </c>
    </row>
    <row r="637" spans="2:65" s="13" customFormat="1" ht="11.25">
      <c r="B637" s="157"/>
      <c r="D637" s="145" t="s">
        <v>169</v>
      </c>
      <c r="E637" s="158" t="s">
        <v>19</v>
      </c>
      <c r="F637" s="159" t="s">
        <v>483</v>
      </c>
      <c r="H637" s="160">
        <v>362.35</v>
      </c>
      <c r="I637" s="161"/>
      <c r="L637" s="157"/>
      <c r="M637" s="162"/>
      <c r="T637" s="163"/>
      <c r="AT637" s="158" t="s">
        <v>169</v>
      </c>
      <c r="AU637" s="158" t="s">
        <v>84</v>
      </c>
      <c r="AV637" s="13" t="s">
        <v>84</v>
      </c>
      <c r="AW637" s="13" t="s">
        <v>36</v>
      </c>
      <c r="AX637" s="13" t="s">
        <v>75</v>
      </c>
      <c r="AY637" s="158" t="s">
        <v>157</v>
      </c>
    </row>
    <row r="638" spans="2:65" s="13" customFormat="1" ht="11.25">
      <c r="B638" s="157"/>
      <c r="D638" s="145" t="s">
        <v>169</v>
      </c>
      <c r="E638" s="158" t="s">
        <v>19</v>
      </c>
      <c r="F638" s="159" t="s">
        <v>484</v>
      </c>
      <c r="H638" s="160">
        <v>52.1</v>
      </c>
      <c r="I638" s="161"/>
      <c r="L638" s="157"/>
      <c r="M638" s="162"/>
      <c r="T638" s="163"/>
      <c r="AT638" s="158" t="s">
        <v>169</v>
      </c>
      <c r="AU638" s="158" t="s">
        <v>84</v>
      </c>
      <c r="AV638" s="13" t="s">
        <v>84</v>
      </c>
      <c r="AW638" s="13" t="s">
        <v>36</v>
      </c>
      <c r="AX638" s="13" t="s">
        <v>75</v>
      </c>
      <c r="AY638" s="158" t="s">
        <v>157</v>
      </c>
    </row>
    <row r="639" spans="2:65" s="13" customFormat="1" ht="11.25">
      <c r="B639" s="157"/>
      <c r="D639" s="145" t="s">
        <v>169</v>
      </c>
      <c r="E639" s="158" t="s">
        <v>19</v>
      </c>
      <c r="F639" s="159" t="s">
        <v>485</v>
      </c>
      <c r="H639" s="160">
        <v>521.4</v>
      </c>
      <c r="I639" s="161"/>
      <c r="L639" s="157"/>
      <c r="M639" s="162"/>
      <c r="T639" s="163"/>
      <c r="AT639" s="158" t="s">
        <v>169</v>
      </c>
      <c r="AU639" s="158" t="s">
        <v>84</v>
      </c>
      <c r="AV639" s="13" t="s">
        <v>84</v>
      </c>
      <c r="AW639" s="13" t="s">
        <v>36</v>
      </c>
      <c r="AX639" s="13" t="s">
        <v>75</v>
      </c>
      <c r="AY639" s="158" t="s">
        <v>157</v>
      </c>
    </row>
    <row r="640" spans="2:65" s="13" customFormat="1" ht="11.25">
      <c r="B640" s="157"/>
      <c r="D640" s="145" t="s">
        <v>169</v>
      </c>
      <c r="E640" s="158" t="s">
        <v>19</v>
      </c>
      <c r="F640" s="159" t="s">
        <v>486</v>
      </c>
      <c r="H640" s="160">
        <v>28.1</v>
      </c>
      <c r="I640" s="161"/>
      <c r="L640" s="157"/>
      <c r="M640" s="162"/>
      <c r="T640" s="163"/>
      <c r="AT640" s="158" t="s">
        <v>169</v>
      </c>
      <c r="AU640" s="158" t="s">
        <v>84</v>
      </c>
      <c r="AV640" s="13" t="s">
        <v>84</v>
      </c>
      <c r="AW640" s="13" t="s">
        <v>36</v>
      </c>
      <c r="AX640" s="13" t="s">
        <v>75</v>
      </c>
      <c r="AY640" s="158" t="s">
        <v>157</v>
      </c>
    </row>
    <row r="641" spans="2:65" s="13" customFormat="1" ht="11.25">
      <c r="B641" s="157"/>
      <c r="D641" s="145" t="s">
        <v>169</v>
      </c>
      <c r="E641" s="158" t="s">
        <v>19</v>
      </c>
      <c r="F641" s="159" t="s">
        <v>487</v>
      </c>
      <c r="H641" s="160">
        <v>52.2</v>
      </c>
      <c r="I641" s="161"/>
      <c r="L641" s="157"/>
      <c r="M641" s="162"/>
      <c r="T641" s="163"/>
      <c r="AT641" s="158" t="s">
        <v>169</v>
      </c>
      <c r="AU641" s="158" t="s">
        <v>84</v>
      </c>
      <c r="AV641" s="13" t="s">
        <v>84</v>
      </c>
      <c r="AW641" s="13" t="s">
        <v>36</v>
      </c>
      <c r="AX641" s="13" t="s">
        <v>75</v>
      </c>
      <c r="AY641" s="158" t="s">
        <v>157</v>
      </c>
    </row>
    <row r="642" spans="2:65" s="14" customFormat="1" ht="11.25">
      <c r="B642" s="164"/>
      <c r="D642" s="145" t="s">
        <v>169</v>
      </c>
      <c r="E642" s="165" t="s">
        <v>19</v>
      </c>
      <c r="F642" s="166" t="s">
        <v>173</v>
      </c>
      <c r="H642" s="167">
        <v>1375.41</v>
      </c>
      <c r="I642" s="168"/>
      <c r="L642" s="164"/>
      <c r="M642" s="169"/>
      <c r="T642" s="170"/>
      <c r="AT642" s="165" t="s">
        <v>169</v>
      </c>
      <c r="AU642" s="165" t="s">
        <v>84</v>
      </c>
      <c r="AV642" s="14" t="s">
        <v>164</v>
      </c>
      <c r="AW642" s="14" t="s">
        <v>36</v>
      </c>
      <c r="AX642" s="14" t="s">
        <v>82</v>
      </c>
      <c r="AY642" s="165" t="s">
        <v>157</v>
      </c>
    </row>
    <row r="643" spans="2:65" s="1" customFormat="1" ht="16.5" customHeight="1">
      <c r="B643" s="33"/>
      <c r="C643" s="171" t="s">
        <v>488</v>
      </c>
      <c r="D643" s="171" t="s">
        <v>228</v>
      </c>
      <c r="E643" s="172" t="s">
        <v>489</v>
      </c>
      <c r="F643" s="173" t="s">
        <v>490</v>
      </c>
      <c r="G643" s="174" t="s">
        <v>412</v>
      </c>
      <c r="H643" s="175">
        <v>185.85599999999999</v>
      </c>
      <c r="I643" s="176">
        <v>10.1</v>
      </c>
      <c r="J643" s="177">
        <f>ROUND(I643*H643,2)</f>
        <v>1877.15</v>
      </c>
      <c r="K643" s="173" t="s">
        <v>163</v>
      </c>
      <c r="L643" s="178"/>
      <c r="M643" s="179" t="s">
        <v>19</v>
      </c>
      <c r="N643" s="180" t="s">
        <v>46</v>
      </c>
      <c r="P643" s="141">
        <f>O643*H643</f>
        <v>0</v>
      </c>
      <c r="Q643" s="141">
        <v>1.2E-4</v>
      </c>
      <c r="R643" s="141">
        <f>Q643*H643</f>
        <v>2.2302720000000002E-2</v>
      </c>
      <c r="S643" s="141">
        <v>0</v>
      </c>
      <c r="T643" s="142">
        <f>S643*H643</f>
        <v>0</v>
      </c>
      <c r="AR643" s="143" t="s">
        <v>215</v>
      </c>
      <c r="AT643" s="143" t="s">
        <v>228</v>
      </c>
      <c r="AU643" s="143" t="s">
        <v>84</v>
      </c>
      <c r="AY643" s="18" t="s">
        <v>157</v>
      </c>
      <c r="BE643" s="144">
        <f>IF(N643="základní",J643,0)</f>
        <v>1877.15</v>
      </c>
      <c r="BF643" s="144">
        <f>IF(N643="snížená",J643,0)</f>
        <v>0</v>
      </c>
      <c r="BG643" s="144">
        <f>IF(N643="zákl. přenesená",J643,0)</f>
        <v>0</v>
      </c>
      <c r="BH643" s="144">
        <f>IF(N643="sníž. přenesená",J643,0)</f>
        <v>0</v>
      </c>
      <c r="BI643" s="144">
        <f>IF(N643="nulová",J643,0)</f>
        <v>0</v>
      </c>
      <c r="BJ643" s="18" t="s">
        <v>82</v>
      </c>
      <c r="BK643" s="144">
        <f>ROUND(I643*H643,2)</f>
        <v>1877.15</v>
      </c>
      <c r="BL643" s="18" t="s">
        <v>164</v>
      </c>
      <c r="BM643" s="143" t="s">
        <v>491</v>
      </c>
    </row>
    <row r="644" spans="2:65" s="1" customFormat="1" ht="11.25">
      <c r="B644" s="33"/>
      <c r="D644" s="145" t="s">
        <v>166</v>
      </c>
      <c r="F644" s="146" t="s">
        <v>490</v>
      </c>
      <c r="I644" s="147"/>
      <c r="L644" s="33"/>
      <c r="M644" s="148"/>
      <c r="T644" s="54"/>
      <c r="AT644" s="18" t="s">
        <v>166</v>
      </c>
      <c r="AU644" s="18" t="s">
        <v>84</v>
      </c>
    </row>
    <row r="645" spans="2:65" s="12" customFormat="1" ht="11.25">
      <c r="B645" s="151"/>
      <c r="D645" s="145" t="s">
        <v>169</v>
      </c>
      <c r="E645" s="152" t="s">
        <v>19</v>
      </c>
      <c r="F645" s="153" t="s">
        <v>492</v>
      </c>
      <c r="H645" s="152" t="s">
        <v>19</v>
      </c>
      <c r="I645" s="154"/>
      <c r="L645" s="151"/>
      <c r="M645" s="155"/>
      <c r="T645" s="156"/>
      <c r="AT645" s="152" t="s">
        <v>169</v>
      </c>
      <c r="AU645" s="152" t="s">
        <v>84</v>
      </c>
      <c r="AV645" s="12" t="s">
        <v>82</v>
      </c>
      <c r="AW645" s="12" t="s">
        <v>36</v>
      </c>
      <c r="AX645" s="12" t="s">
        <v>75</v>
      </c>
      <c r="AY645" s="152" t="s">
        <v>157</v>
      </c>
    </row>
    <row r="646" spans="2:65" s="12" customFormat="1" ht="11.25">
      <c r="B646" s="151"/>
      <c r="D646" s="145" t="s">
        <v>169</v>
      </c>
      <c r="E646" s="152" t="s">
        <v>19</v>
      </c>
      <c r="F646" s="153" t="s">
        <v>493</v>
      </c>
      <c r="H646" s="152" t="s">
        <v>19</v>
      </c>
      <c r="I646" s="154"/>
      <c r="L646" s="151"/>
      <c r="M646" s="155"/>
      <c r="T646" s="156"/>
      <c r="AT646" s="152" t="s">
        <v>169</v>
      </c>
      <c r="AU646" s="152" t="s">
        <v>84</v>
      </c>
      <c r="AV646" s="12" t="s">
        <v>82</v>
      </c>
      <c r="AW646" s="12" t="s">
        <v>36</v>
      </c>
      <c r="AX646" s="12" t="s">
        <v>75</v>
      </c>
      <c r="AY646" s="152" t="s">
        <v>157</v>
      </c>
    </row>
    <row r="647" spans="2:65" s="13" customFormat="1" ht="11.25">
      <c r="B647" s="157"/>
      <c r="D647" s="145" t="s">
        <v>169</v>
      </c>
      <c r="E647" s="158" t="s">
        <v>19</v>
      </c>
      <c r="F647" s="159" t="s">
        <v>494</v>
      </c>
      <c r="H647" s="160">
        <v>49.28</v>
      </c>
      <c r="I647" s="161"/>
      <c r="L647" s="157"/>
      <c r="M647" s="162"/>
      <c r="T647" s="163"/>
      <c r="AT647" s="158" t="s">
        <v>169</v>
      </c>
      <c r="AU647" s="158" t="s">
        <v>84</v>
      </c>
      <c r="AV647" s="13" t="s">
        <v>84</v>
      </c>
      <c r="AW647" s="13" t="s">
        <v>36</v>
      </c>
      <c r="AX647" s="13" t="s">
        <v>75</v>
      </c>
      <c r="AY647" s="158" t="s">
        <v>157</v>
      </c>
    </row>
    <row r="648" spans="2:65" s="15" customFormat="1" ht="11.25">
      <c r="B648" s="182"/>
      <c r="D648" s="145" t="s">
        <v>169</v>
      </c>
      <c r="E648" s="183" t="s">
        <v>19</v>
      </c>
      <c r="F648" s="184" t="s">
        <v>321</v>
      </c>
      <c r="H648" s="185">
        <v>49.28</v>
      </c>
      <c r="I648" s="186"/>
      <c r="L648" s="182"/>
      <c r="M648" s="187"/>
      <c r="T648" s="188"/>
      <c r="AT648" s="183" t="s">
        <v>169</v>
      </c>
      <c r="AU648" s="183" t="s">
        <v>84</v>
      </c>
      <c r="AV648" s="15" t="s">
        <v>104</v>
      </c>
      <c r="AW648" s="15" t="s">
        <v>36</v>
      </c>
      <c r="AX648" s="15" t="s">
        <v>75</v>
      </c>
      <c r="AY648" s="183" t="s">
        <v>157</v>
      </c>
    </row>
    <row r="649" spans="2:65" s="12" customFormat="1" ht="11.25">
      <c r="B649" s="151"/>
      <c r="D649" s="145" t="s">
        <v>169</v>
      </c>
      <c r="E649" s="152" t="s">
        <v>19</v>
      </c>
      <c r="F649" s="153" t="s">
        <v>495</v>
      </c>
      <c r="H649" s="152" t="s">
        <v>19</v>
      </c>
      <c r="I649" s="154"/>
      <c r="L649" s="151"/>
      <c r="M649" s="155"/>
      <c r="T649" s="156"/>
      <c r="AT649" s="152" t="s">
        <v>169</v>
      </c>
      <c r="AU649" s="152" t="s">
        <v>84</v>
      </c>
      <c r="AV649" s="12" t="s">
        <v>82</v>
      </c>
      <c r="AW649" s="12" t="s">
        <v>36</v>
      </c>
      <c r="AX649" s="12" t="s">
        <v>75</v>
      </c>
      <c r="AY649" s="152" t="s">
        <v>157</v>
      </c>
    </row>
    <row r="650" spans="2:65" s="13" customFormat="1" ht="11.25">
      <c r="B650" s="157"/>
      <c r="D650" s="145" t="s">
        <v>169</v>
      </c>
      <c r="E650" s="158" t="s">
        <v>19</v>
      </c>
      <c r="F650" s="159" t="s">
        <v>496</v>
      </c>
      <c r="H650" s="160">
        <v>36.4</v>
      </c>
      <c r="I650" s="161"/>
      <c r="L650" s="157"/>
      <c r="M650" s="162"/>
      <c r="T650" s="163"/>
      <c r="AT650" s="158" t="s">
        <v>169</v>
      </c>
      <c r="AU650" s="158" t="s">
        <v>84</v>
      </c>
      <c r="AV650" s="13" t="s">
        <v>84</v>
      </c>
      <c r="AW650" s="13" t="s">
        <v>36</v>
      </c>
      <c r="AX650" s="13" t="s">
        <v>75</v>
      </c>
      <c r="AY650" s="158" t="s">
        <v>157</v>
      </c>
    </row>
    <row r="651" spans="2:65" s="13" customFormat="1" ht="11.25">
      <c r="B651" s="157"/>
      <c r="D651" s="145" t="s">
        <v>169</v>
      </c>
      <c r="E651" s="158" t="s">
        <v>19</v>
      </c>
      <c r="F651" s="159" t="s">
        <v>497</v>
      </c>
      <c r="H651" s="160">
        <v>2.6</v>
      </c>
      <c r="I651" s="161"/>
      <c r="L651" s="157"/>
      <c r="M651" s="162"/>
      <c r="T651" s="163"/>
      <c r="AT651" s="158" t="s">
        <v>169</v>
      </c>
      <c r="AU651" s="158" t="s">
        <v>84</v>
      </c>
      <c r="AV651" s="13" t="s">
        <v>84</v>
      </c>
      <c r="AW651" s="13" t="s">
        <v>36</v>
      </c>
      <c r="AX651" s="13" t="s">
        <v>75</v>
      </c>
      <c r="AY651" s="158" t="s">
        <v>157</v>
      </c>
    </row>
    <row r="652" spans="2:65" s="15" customFormat="1" ht="11.25">
      <c r="B652" s="182"/>
      <c r="D652" s="145" t="s">
        <v>169</v>
      </c>
      <c r="E652" s="183" t="s">
        <v>19</v>
      </c>
      <c r="F652" s="184" t="s">
        <v>321</v>
      </c>
      <c r="H652" s="185">
        <v>39</v>
      </c>
      <c r="I652" s="186"/>
      <c r="L652" s="182"/>
      <c r="M652" s="187"/>
      <c r="T652" s="188"/>
      <c r="AT652" s="183" t="s">
        <v>169</v>
      </c>
      <c r="AU652" s="183" t="s">
        <v>84</v>
      </c>
      <c r="AV652" s="15" t="s">
        <v>104</v>
      </c>
      <c r="AW652" s="15" t="s">
        <v>36</v>
      </c>
      <c r="AX652" s="15" t="s">
        <v>75</v>
      </c>
      <c r="AY652" s="183" t="s">
        <v>157</v>
      </c>
    </row>
    <row r="653" spans="2:65" s="12" customFormat="1" ht="11.25">
      <c r="B653" s="151"/>
      <c r="D653" s="145" t="s">
        <v>169</v>
      </c>
      <c r="E653" s="152" t="s">
        <v>19</v>
      </c>
      <c r="F653" s="153" t="s">
        <v>338</v>
      </c>
      <c r="H653" s="152" t="s">
        <v>19</v>
      </c>
      <c r="I653" s="154"/>
      <c r="L653" s="151"/>
      <c r="M653" s="155"/>
      <c r="T653" s="156"/>
      <c r="AT653" s="152" t="s">
        <v>169</v>
      </c>
      <c r="AU653" s="152" t="s">
        <v>84</v>
      </c>
      <c r="AV653" s="12" t="s">
        <v>82</v>
      </c>
      <c r="AW653" s="12" t="s">
        <v>36</v>
      </c>
      <c r="AX653" s="12" t="s">
        <v>75</v>
      </c>
      <c r="AY653" s="152" t="s">
        <v>157</v>
      </c>
    </row>
    <row r="654" spans="2:65" s="13" customFormat="1" ht="11.25">
      <c r="B654" s="157"/>
      <c r="D654" s="145" t="s">
        <v>169</v>
      </c>
      <c r="E654" s="158" t="s">
        <v>19</v>
      </c>
      <c r="F654" s="159" t="s">
        <v>498</v>
      </c>
      <c r="H654" s="160">
        <v>14.4</v>
      </c>
      <c r="I654" s="161"/>
      <c r="L654" s="157"/>
      <c r="M654" s="162"/>
      <c r="T654" s="163"/>
      <c r="AT654" s="158" t="s">
        <v>169</v>
      </c>
      <c r="AU654" s="158" t="s">
        <v>84</v>
      </c>
      <c r="AV654" s="13" t="s">
        <v>84</v>
      </c>
      <c r="AW654" s="13" t="s">
        <v>36</v>
      </c>
      <c r="AX654" s="13" t="s">
        <v>75</v>
      </c>
      <c r="AY654" s="158" t="s">
        <v>157</v>
      </c>
    </row>
    <row r="655" spans="2:65" s="15" customFormat="1" ht="11.25">
      <c r="B655" s="182"/>
      <c r="D655" s="145" t="s">
        <v>169</v>
      </c>
      <c r="E655" s="183" t="s">
        <v>19</v>
      </c>
      <c r="F655" s="184" t="s">
        <v>321</v>
      </c>
      <c r="H655" s="185">
        <v>14.4</v>
      </c>
      <c r="I655" s="186"/>
      <c r="L655" s="182"/>
      <c r="M655" s="187"/>
      <c r="T655" s="188"/>
      <c r="AT655" s="183" t="s">
        <v>169</v>
      </c>
      <c r="AU655" s="183" t="s">
        <v>84</v>
      </c>
      <c r="AV655" s="15" t="s">
        <v>104</v>
      </c>
      <c r="AW655" s="15" t="s">
        <v>36</v>
      </c>
      <c r="AX655" s="15" t="s">
        <v>75</v>
      </c>
      <c r="AY655" s="183" t="s">
        <v>157</v>
      </c>
    </row>
    <row r="656" spans="2:65" s="13" customFormat="1" ht="11.25">
      <c r="B656" s="157"/>
      <c r="D656" s="145" t="s">
        <v>169</v>
      </c>
      <c r="E656" s="158" t="s">
        <v>19</v>
      </c>
      <c r="F656" s="159" t="s">
        <v>487</v>
      </c>
      <c r="H656" s="160">
        <v>52.2</v>
      </c>
      <c r="I656" s="161"/>
      <c r="L656" s="157"/>
      <c r="M656" s="162"/>
      <c r="T656" s="163"/>
      <c r="AT656" s="158" t="s">
        <v>169</v>
      </c>
      <c r="AU656" s="158" t="s">
        <v>84</v>
      </c>
      <c r="AV656" s="13" t="s">
        <v>84</v>
      </c>
      <c r="AW656" s="13" t="s">
        <v>36</v>
      </c>
      <c r="AX656" s="13" t="s">
        <v>75</v>
      </c>
      <c r="AY656" s="158" t="s">
        <v>157</v>
      </c>
    </row>
    <row r="657" spans="2:65" s="14" customFormat="1" ht="11.25">
      <c r="B657" s="164"/>
      <c r="D657" s="145" t="s">
        <v>169</v>
      </c>
      <c r="E657" s="165" t="s">
        <v>19</v>
      </c>
      <c r="F657" s="166" t="s">
        <v>173</v>
      </c>
      <c r="H657" s="167">
        <v>154.88</v>
      </c>
      <c r="I657" s="168"/>
      <c r="L657" s="164"/>
      <c r="M657" s="169"/>
      <c r="T657" s="170"/>
      <c r="AT657" s="165" t="s">
        <v>169</v>
      </c>
      <c r="AU657" s="165" t="s">
        <v>84</v>
      </c>
      <c r="AV657" s="14" t="s">
        <v>164</v>
      </c>
      <c r="AW657" s="14" t="s">
        <v>36</v>
      </c>
      <c r="AX657" s="14" t="s">
        <v>82</v>
      </c>
      <c r="AY657" s="165" t="s">
        <v>157</v>
      </c>
    </row>
    <row r="658" spans="2:65" s="13" customFormat="1" ht="11.25">
      <c r="B658" s="157"/>
      <c r="D658" s="145" t="s">
        <v>169</v>
      </c>
      <c r="F658" s="159" t="s">
        <v>499</v>
      </c>
      <c r="H658" s="160">
        <v>185.85599999999999</v>
      </c>
      <c r="I658" s="161"/>
      <c r="L658" s="157"/>
      <c r="M658" s="162"/>
      <c r="T658" s="163"/>
      <c r="AT658" s="158" t="s">
        <v>169</v>
      </c>
      <c r="AU658" s="158" t="s">
        <v>84</v>
      </c>
      <c r="AV658" s="13" t="s">
        <v>84</v>
      </c>
      <c r="AW658" s="13" t="s">
        <v>4</v>
      </c>
      <c r="AX658" s="13" t="s">
        <v>82</v>
      </c>
      <c r="AY658" s="158" t="s">
        <v>157</v>
      </c>
    </row>
    <row r="659" spans="2:65" s="1" customFormat="1" ht="16.5" customHeight="1">
      <c r="B659" s="33"/>
      <c r="C659" s="171" t="s">
        <v>500</v>
      </c>
      <c r="D659" s="171" t="s">
        <v>228</v>
      </c>
      <c r="E659" s="172" t="s">
        <v>501</v>
      </c>
      <c r="F659" s="173" t="s">
        <v>502</v>
      </c>
      <c r="G659" s="174" t="s">
        <v>412</v>
      </c>
      <c r="H659" s="175">
        <v>184.68</v>
      </c>
      <c r="I659" s="176">
        <v>24.1</v>
      </c>
      <c r="J659" s="177">
        <f>ROUND(I659*H659,2)</f>
        <v>4450.79</v>
      </c>
      <c r="K659" s="173" t="s">
        <v>163</v>
      </c>
      <c r="L659" s="178"/>
      <c r="M659" s="179" t="s">
        <v>19</v>
      </c>
      <c r="N659" s="180" t="s">
        <v>46</v>
      </c>
      <c r="P659" s="141">
        <f>O659*H659</f>
        <v>0</v>
      </c>
      <c r="Q659" s="141">
        <v>2.0000000000000001E-4</v>
      </c>
      <c r="R659" s="141">
        <f>Q659*H659</f>
        <v>3.6936000000000004E-2</v>
      </c>
      <c r="S659" s="141">
        <v>0</v>
      </c>
      <c r="T659" s="142">
        <f>S659*H659</f>
        <v>0</v>
      </c>
      <c r="AR659" s="143" t="s">
        <v>215</v>
      </c>
      <c r="AT659" s="143" t="s">
        <v>228</v>
      </c>
      <c r="AU659" s="143" t="s">
        <v>84</v>
      </c>
      <c r="AY659" s="18" t="s">
        <v>157</v>
      </c>
      <c r="BE659" s="144">
        <f>IF(N659="základní",J659,0)</f>
        <v>4450.79</v>
      </c>
      <c r="BF659" s="144">
        <f>IF(N659="snížená",J659,0)</f>
        <v>0</v>
      </c>
      <c r="BG659" s="144">
        <f>IF(N659="zákl. přenesená",J659,0)</f>
        <v>0</v>
      </c>
      <c r="BH659" s="144">
        <f>IF(N659="sníž. přenesená",J659,0)</f>
        <v>0</v>
      </c>
      <c r="BI659" s="144">
        <f>IF(N659="nulová",J659,0)</f>
        <v>0</v>
      </c>
      <c r="BJ659" s="18" t="s">
        <v>82</v>
      </c>
      <c r="BK659" s="144">
        <f>ROUND(I659*H659,2)</f>
        <v>4450.79</v>
      </c>
      <c r="BL659" s="18" t="s">
        <v>164</v>
      </c>
      <c r="BM659" s="143" t="s">
        <v>503</v>
      </c>
    </row>
    <row r="660" spans="2:65" s="1" customFormat="1" ht="11.25">
      <c r="B660" s="33"/>
      <c r="D660" s="145" t="s">
        <v>166</v>
      </c>
      <c r="F660" s="146" t="s">
        <v>502</v>
      </c>
      <c r="I660" s="147"/>
      <c r="L660" s="33"/>
      <c r="M660" s="148"/>
      <c r="T660" s="54"/>
      <c r="AT660" s="18" t="s">
        <v>166</v>
      </c>
      <c r="AU660" s="18" t="s">
        <v>84</v>
      </c>
    </row>
    <row r="661" spans="2:65" s="12" customFormat="1" ht="11.25">
      <c r="B661" s="151"/>
      <c r="D661" s="145" t="s">
        <v>169</v>
      </c>
      <c r="E661" s="152" t="s">
        <v>19</v>
      </c>
      <c r="F661" s="153" t="s">
        <v>289</v>
      </c>
      <c r="H661" s="152" t="s">
        <v>19</v>
      </c>
      <c r="I661" s="154"/>
      <c r="L661" s="151"/>
      <c r="M661" s="155"/>
      <c r="T661" s="156"/>
      <c r="AT661" s="152" t="s">
        <v>169</v>
      </c>
      <c r="AU661" s="152" t="s">
        <v>84</v>
      </c>
      <c r="AV661" s="12" t="s">
        <v>82</v>
      </c>
      <c r="AW661" s="12" t="s">
        <v>36</v>
      </c>
      <c r="AX661" s="12" t="s">
        <v>75</v>
      </c>
      <c r="AY661" s="152" t="s">
        <v>157</v>
      </c>
    </row>
    <row r="662" spans="2:65" s="12" customFormat="1" ht="11.25">
      <c r="B662" s="151"/>
      <c r="D662" s="145" t="s">
        <v>169</v>
      </c>
      <c r="E662" s="152" t="s">
        <v>19</v>
      </c>
      <c r="F662" s="153" t="s">
        <v>415</v>
      </c>
      <c r="H662" s="152" t="s">
        <v>19</v>
      </c>
      <c r="I662" s="154"/>
      <c r="L662" s="151"/>
      <c r="M662" s="155"/>
      <c r="T662" s="156"/>
      <c r="AT662" s="152" t="s">
        <v>169</v>
      </c>
      <c r="AU662" s="152" t="s">
        <v>84</v>
      </c>
      <c r="AV662" s="12" t="s">
        <v>82</v>
      </c>
      <c r="AW662" s="12" t="s">
        <v>36</v>
      </c>
      <c r="AX662" s="12" t="s">
        <v>75</v>
      </c>
      <c r="AY662" s="152" t="s">
        <v>157</v>
      </c>
    </row>
    <row r="663" spans="2:65" s="12" customFormat="1" ht="11.25">
      <c r="B663" s="151"/>
      <c r="D663" s="145" t="s">
        <v>169</v>
      </c>
      <c r="E663" s="152" t="s">
        <v>19</v>
      </c>
      <c r="F663" s="153" t="s">
        <v>316</v>
      </c>
      <c r="H663" s="152" t="s">
        <v>19</v>
      </c>
      <c r="I663" s="154"/>
      <c r="L663" s="151"/>
      <c r="M663" s="155"/>
      <c r="T663" s="156"/>
      <c r="AT663" s="152" t="s">
        <v>169</v>
      </c>
      <c r="AU663" s="152" t="s">
        <v>84</v>
      </c>
      <c r="AV663" s="12" t="s">
        <v>82</v>
      </c>
      <c r="AW663" s="12" t="s">
        <v>36</v>
      </c>
      <c r="AX663" s="12" t="s">
        <v>75</v>
      </c>
      <c r="AY663" s="152" t="s">
        <v>157</v>
      </c>
    </row>
    <row r="664" spans="2:65" s="13" customFormat="1" ht="11.25">
      <c r="B664" s="157"/>
      <c r="D664" s="145" t="s">
        <v>169</v>
      </c>
      <c r="E664" s="158" t="s">
        <v>19</v>
      </c>
      <c r="F664" s="159" t="s">
        <v>416</v>
      </c>
      <c r="H664" s="160">
        <v>64.8</v>
      </c>
      <c r="I664" s="161"/>
      <c r="L664" s="157"/>
      <c r="M664" s="162"/>
      <c r="T664" s="163"/>
      <c r="AT664" s="158" t="s">
        <v>169</v>
      </c>
      <c r="AU664" s="158" t="s">
        <v>84</v>
      </c>
      <c r="AV664" s="13" t="s">
        <v>84</v>
      </c>
      <c r="AW664" s="13" t="s">
        <v>36</v>
      </c>
      <c r="AX664" s="13" t="s">
        <v>75</v>
      </c>
      <c r="AY664" s="158" t="s">
        <v>157</v>
      </c>
    </row>
    <row r="665" spans="2:65" s="15" customFormat="1" ht="11.25">
      <c r="B665" s="182"/>
      <c r="D665" s="145" t="s">
        <v>169</v>
      </c>
      <c r="E665" s="183" t="s">
        <v>19</v>
      </c>
      <c r="F665" s="184" t="s">
        <v>321</v>
      </c>
      <c r="H665" s="185">
        <v>64.8</v>
      </c>
      <c r="I665" s="186"/>
      <c r="L665" s="182"/>
      <c r="M665" s="187"/>
      <c r="T665" s="188"/>
      <c r="AT665" s="183" t="s">
        <v>169</v>
      </c>
      <c r="AU665" s="183" t="s">
        <v>84</v>
      </c>
      <c r="AV665" s="15" t="s">
        <v>104</v>
      </c>
      <c r="AW665" s="15" t="s">
        <v>36</v>
      </c>
      <c r="AX665" s="15" t="s">
        <v>75</v>
      </c>
      <c r="AY665" s="183" t="s">
        <v>157</v>
      </c>
    </row>
    <row r="666" spans="2:65" s="12" customFormat="1" ht="11.25">
      <c r="B666" s="151"/>
      <c r="D666" s="145" t="s">
        <v>169</v>
      </c>
      <c r="E666" s="152" t="s">
        <v>19</v>
      </c>
      <c r="F666" s="153" t="s">
        <v>325</v>
      </c>
      <c r="H666" s="152" t="s">
        <v>19</v>
      </c>
      <c r="I666" s="154"/>
      <c r="L666" s="151"/>
      <c r="M666" s="155"/>
      <c r="T666" s="156"/>
      <c r="AT666" s="152" t="s">
        <v>169</v>
      </c>
      <c r="AU666" s="152" t="s">
        <v>84</v>
      </c>
      <c r="AV666" s="12" t="s">
        <v>82</v>
      </c>
      <c r="AW666" s="12" t="s">
        <v>36</v>
      </c>
      <c r="AX666" s="12" t="s">
        <v>75</v>
      </c>
      <c r="AY666" s="152" t="s">
        <v>157</v>
      </c>
    </row>
    <row r="667" spans="2:65" s="13" customFormat="1" ht="11.25">
      <c r="B667" s="157"/>
      <c r="D667" s="145" t="s">
        <v>169</v>
      </c>
      <c r="E667" s="158" t="s">
        <v>19</v>
      </c>
      <c r="F667" s="159" t="s">
        <v>417</v>
      </c>
      <c r="H667" s="160">
        <v>81</v>
      </c>
      <c r="I667" s="161"/>
      <c r="L667" s="157"/>
      <c r="M667" s="162"/>
      <c r="T667" s="163"/>
      <c r="AT667" s="158" t="s">
        <v>169</v>
      </c>
      <c r="AU667" s="158" t="s">
        <v>84</v>
      </c>
      <c r="AV667" s="13" t="s">
        <v>84</v>
      </c>
      <c r="AW667" s="13" t="s">
        <v>36</v>
      </c>
      <c r="AX667" s="13" t="s">
        <v>75</v>
      </c>
      <c r="AY667" s="158" t="s">
        <v>157</v>
      </c>
    </row>
    <row r="668" spans="2:65" s="13" customFormat="1" ht="11.25">
      <c r="B668" s="157"/>
      <c r="D668" s="145" t="s">
        <v>169</v>
      </c>
      <c r="E668" s="158" t="s">
        <v>19</v>
      </c>
      <c r="F668" s="159" t="s">
        <v>418</v>
      </c>
      <c r="H668" s="160">
        <v>8.1</v>
      </c>
      <c r="I668" s="161"/>
      <c r="L668" s="157"/>
      <c r="M668" s="162"/>
      <c r="T668" s="163"/>
      <c r="AT668" s="158" t="s">
        <v>169</v>
      </c>
      <c r="AU668" s="158" t="s">
        <v>84</v>
      </c>
      <c r="AV668" s="13" t="s">
        <v>84</v>
      </c>
      <c r="AW668" s="13" t="s">
        <v>36</v>
      </c>
      <c r="AX668" s="13" t="s">
        <v>75</v>
      </c>
      <c r="AY668" s="158" t="s">
        <v>157</v>
      </c>
    </row>
    <row r="669" spans="2:65" s="15" customFormat="1" ht="11.25">
      <c r="B669" s="182"/>
      <c r="D669" s="145" t="s">
        <v>169</v>
      </c>
      <c r="E669" s="183" t="s">
        <v>19</v>
      </c>
      <c r="F669" s="184" t="s">
        <v>321</v>
      </c>
      <c r="H669" s="185">
        <v>89.1</v>
      </c>
      <c r="I669" s="186"/>
      <c r="L669" s="182"/>
      <c r="M669" s="187"/>
      <c r="T669" s="188"/>
      <c r="AT669" s="183" t="s">
        <v>169</v>
      </c>
      <c r="AU669" s="183" t="s">
        <v>84</v>
      </c>
      <c r="AV669" s="15" t="s">
        <v>104</v>
      </c>
      <c r="AW669" s="15" t="s">
        <v>36</v>
      </c>
      <c r="AX669" s="15" t="s">
        <v>75</v>
      </c>
      <c r="AY669" s="183" t="s">
        <v>157</v>
      </c>
    </row>
    <row r="670" spans="2:65" s="14" customFormat="1" ht="11.25">
      <c r="B670" s="164"/>
      <c r="D670" s="145" t="s">
        <v>169</v>
      </c>
      <c r="E670" s="165" t="s">
        <v>19</v>
      </c>
      <c r="F670" s="166" t="s">
        <v>173</v>
      </c>
      <c r="H670" s="167">
        <v>153.9</v>
      </c>
      <c r="I670" s="168"/>
      <c r="L670" s="164"/>
      <c r="M670" s="169"/>
      <c r="T670" s="170"/>
      <c r="AT670" s="165" t="s">
        <v>169</v>
      </c>
      <c r="AU670" s="165" t="s">
        <v>84</v>
      </c>
      <c r="AV670" s="14" t="s">
        <v>164</v>
      </c>
      <c r="AW670" s="14" t="s">
        <v>36</v>
      </c>
      <c r="AX670" s="14" t="s">
        <v>82</v>
      </c>
      <c r="AY670" s="165" t="s">
        <v>157</v>
      </c>
    </row>
    <row r="671" spans="2:65" s="13" customFormat="1" ht="11.25">
      <c r="B671" s="157"/>
      <c r="D671" s="145" t="s">
        <v>169</v>
      </c>
      <c r="F671" s="159" t="s">
        <v>504</v>
      </c>
      <c r="H671" s="160">
        <v>184.68</v>
      </c>
      <c r="I671" s="161"/>
      <c r="L671" s="157"/>
      <c r="M671" s="162"/>
      <c r="T671" s="163"/>
      <c r="AT671" s="158" t="s">
        <v>169</v>
      </c>
      <c r="AU671" s="158" t="s">
        <v>84</v>
      </c>
      <c r="AV671" s="13" t="s">
        <v>84</v>
      </c>
      <c r="AW671" s="13" t="s">
        <v>4</v>
      </c>
      <c r="AX671" s="13" t="s">
        <v>82</v>
      </c>
      <c r="AY671" s="158" t="s">
        <v>157</v>
      </c>
    </row>
    <row r="672" spans="2:65" s="1" customFormat="1" ht="16.5" customHeight="1">
      <c r="B672" s="33"/>
      <c r="C672" s="171" t="s">
        <v>505</v>
      </c>
      <c r="D672" s="171" t="s">
        <v>228</v>
      </c>
      <c r="E672" s="172" t="s">
        <v>506</v>
      </c>
      <c r="F672" s="173" t="s">
        <v>507</v>
      </c>
      <c r="G672" s="174" t="s">
        <v>412</v>
      </c>
      <c r="H672" s="175">
        <v>192</v>
      </c>
      <c r="I672" s="176">
        <v>25.2</v>
      </c>
      <c r="J672" s="177">
        <f>ROUND(I672*H672,2)</f>
        <v>4838.3999999999996</v>
      </c>
      <c r="K672" s="173" t="s">
        <v>163</v>
      </c>
      <c r="L672" s="178"/>
      <c r="M672" s="179" t="s">
        <v>19</v>
      </c>
      <c r="N672" s="180" t="s">
        <v>46</v>
      </c>
      <c r="P672" s="141">
        <f>O672*H672</f>
        <v>0</v>
      </c>
      <c r="Q672" s="141">
        <v>5.0000000000000001E-4</v>
      </c>
      <c r="R672" s="141">
        <f>Q672*H672</f>
        <v>9.6000000000000002E-2</v>
      </c>
      <c r="S672" s="141">
        <v>0</v>
      </c>
      <c r="T672" s="142">
        <f>S672*H672</f>
        <v>0</v>
      </c>
      <c r="AR672" s="143" t="s">
        <v>215</v>
      </c>
      <c r="AT672" s="143" t="s">
        <v>228</v>
      </c>
      <c r="AU672" s="143" t="s">
        <v>84</v>
      </c>
      <c r="AY672" s="18" t="s">
        <v>157</v>
      </c>
      <c r="BE672" s="144">
        <f>IF(N672="základní",J672,0)</f>
        <v>4838.3999999999996</v>
      </c>
      <c r="BF672" s="144">
        <f>IF(N672="snížená",J672,0)</f>
        <v>0</v>
      </c>
      <c r="BG672" s="144">
        <f>IF(N672="zákl. přenesená",J672,0)</f>
        <v>0</v>
      </c>
      <c r="BH672" s="144">
        <f>IF(N672="sníž. přenesená",J672,0)</f>
        <v>0</v>
      </c>
      <c r="BI672" s="144">
        <f>IF(N672="nulová",J672,0)</f>
        <v>0</v>
      </c>
      <c r="BJ672" s="18" t="s">
        <v>82</v>
      </c>
      <c r="BK672" s="144">
        <f>ROUND(I672*H672,2)</f>
        <v>4838.3999999999996</v>
      </c>
      <c r="BL672" s="18" t="s">
        <v>164</v>
      </c>
      <c r="BM672" s="143" t="s">
        <v>508</v>
      </c>
    </row>
    <row r="673" spans="2:51" s="1" customFormat="1" ht="11.25">
      <c r="B673" s="33"/>
      <c r="D673" s="145" t="s">
        <v>166</v>
      </c>
      <c r="F673" s="146" t="s">
        <v>507</v>
      </c>
      <c r="I673" s="147"/>
      <c r="L673" s="33"/>
      <c r="M673" s="148"/>
      <c r="T673" s="54"/>
      <c r="AT673" s="18" t="s">
        <v>166</v>
      </c>
      <c r="AU673" s="18" t="s">
        <v>84</v>
      </c>
    </row>
    <row r="674" spans="2:51" s="12" customFormat="1" ht="11.25">
      <c r="B674" s="151"/>
      <c r="D674" s="145" t="s">
        <v>169</v>
      </c>
      <c r="E674" s="152" t="s">
        <v>19</v>
      </c>
      <c r="F674" s="153" t="s">
        <v>289</v>
      </c>
      <c r="H674" s="152" t="s">
        <v>19</v>
      </c>
      <c r="I674" s="154"/>
      <c r="L674" s="151"/>
      <c r="M674" s="155"/>
      <c r="T674" s="156"/>
      <c r="AT674" s="152" t="s">
        <v>169</v>
      </c>
      <c r="AU674" s="152" t="s">
        <v>84</v>
      </c>
      <c r="AV674" s="12" t="s">
        <v>82</v>
      </c>
      <c r="AW674" s="12" t="s">
        <v>36</v>
      </c>
      <c r="AX674" s="12" t="s">
        <v>75</v>
      </c>
      <c r="AY674" s="152" t="s">
        <v>157</v>
      </c>
    </row>
    <row r="675" spans="2:51" s="12" customFormat="1" ht="11.25">
      <c r="B675" s="151"/>
      <c r="D675" s="145" t="s">
        <v>169</v>
      </c>
      <c r="E675" s="152" t="s">
        <v>19</v>
      </c>
      <c r="F675" s="153" t="s">
        <v>509</v>
      </c>
      <c r="H675" s="152" t="s">
        <v>19</v>
      </c>
      <c r="I675" s="154"/>
      <c r="L675" s="151"/>
      <c r="M675" s="155"/>
      <c r="T675" s="156"/>
      <c r="AT675" s="152" t="s">
        <v>169</v>
      </c>
      <c r="AU675" s="152" t="s">
        <v>84</v>
      </c>
      <c r="AV675" s="12" t="s">
        <v>82</v>
      </c>
      <c r="AW675" s="12" t="s">
        <v>36</v>
      </c>
      <c r="AX675" s="12" t="s">
        <v>75</v>
      </c>
      <c r="AY675" s="152" t="s">
        <v>157</v>
      </c>
    </row>
    <row r="676" spans="2:51" s="12" customFormat="1" ht="11.25">
      <c r="B676" s="151"/>
      <c r="D676" s="145" t="s">
        <v>169</v>
      </c>
      <c r="E676" s="152" t="s">
        <v>19</v>
      </c>
      <c r="F676" s="153" t="s">
        <v>316</v>
      </c>
      <c r="H676" s="152" t="s">
        <v>19</v>
      </c>
      <c r="I676" s="154"/>
      <c r="L676" s="151"/>
      <c r="M676" s="155"/>
      <c r="T676" s="156"/>
      <c r="AT676" s="152" t="s">
        <v>169</v>
      </c>
      <c r="AU676" s="152" t="s">
        <v>84</v>
      </c>
      <c r="AV676" s="12" t="s">
        <v>82</v>
      </c>
      <c r="AW676" s="12" t="s">
        <v>36</v>
      </c>
      <c r="AX676" s="12" t="s">
        <v>75</v>
      </c>
      <c r="AY676" s="152" t="s">
        <v>157</v>
      </c>
    </row>
    <row r="677" spans="2:51" s="13" customFormat="1" ht="11.25">
      <c r="B677" s="157"/>
      <c r="D677" s="145" t="s">
        <v>169</v>
      </c>
      <c r="E677" s="158" t="s">
        <v>19</v>
      </c>
      <c r="F677" s="159" t="s">
        <v>416</v>
      </c>
      <c r="H677" s="160">
        <v>64.8</v>
      </c>
      <c r="I677" s="161"/>
      <c r="L677" s="157"/>
      <c r="M677" s="162"/>
      <c r="T677" s="163"/>
      <c r="AT677" s="158" t="s">
        <v>169</v>
      </c>
      <c r="AU677" s="158" t="s">
        <v>84</v>
      </c>
      <c r="AV677" s="13" t="s">
        <v>84</v>
      </c>
      <c r="AW677" s="13" t="s">
        <v>36</v>
      </c>
      <c r="AX677" s="13" t="s">
        <v>75</v>
      </c>
      <c r="AY677" s="158" t="s">
        <v>157</v>
      </c>
    </row>
    <row r="678" spans="2:51" s="13" customFormat="1" ht="11.25">
      <c r="B678" s="157"/>
      <c r="D678" s="145" t="s">
        <v>169</v>
      </c>
      <c r="E678" s="158" t="s">
        <v>19</v>
      </c>
      <c r="F678" s="159" t="s">
        <v>510</v>
      </c>
      <c r="H678" s="160">
        <v>2.1</v>
      </c>
      <c r="I678" s="161"/>
      <c r="L678" s="157"/>
      <c r="M678" s="162"/>
      <c r="T678" s="163"/>
      <c r="AT678" s="158" t="s">
        <v>169</v>
      </c>
      <c r="AU678" s="158" t="s">
        <v>84</v>
      </c>
      <c r="AV678" s="13" t="s">
        <v>84</v>
      </c>
      <c r="AW678" s="13" t="s">
        <v>36</v>
      </c>
      <c r="AX678" s="13" t="s">
        <v>75</v>
      </c>
      <c r="AY678" s="158" t="s">
        <v>157</v>
      </c>
    </row>
    <row r="679" spans="2:51" s="15" customFormat="1" ht="11.25">
      <c r="B679" s="182"/>
      <c r="D679" s="145" t="s">
        <v>169</v>
      </c>
      <c r="E679" s="183" t="s">
        <v>19</v>
      </c>
      <c r="F679" s="184" t="s">
        <v>321</v>
      </c>
      <c r="H679" s="185">
        <v>66.900000000000006</v>
      </c>
      <c r="I679" s="186"/>
      <c r="L679" s="182"/>
      <c r="M679" s="187"/>
      <c r="T679" s="188"/>
      <c r="AT679" s="183" t="s">
        <v>169</v>
      </c>
      <c r="AU679" s="183" t="s">
        <v>84</v>
      </c>
      <c r="AV679" s="15" t="s">
        <v>104</v>
      </c>
      <c r="AW679" s="15" t="s">
        <v>36</v>
      </c>
      <c r="AX679" s="15" t="s">
        <v>75</v>
      </c>
      <c r="AY679" s="183" t="s">
        <v>157</v>
      </c>
    </row>
    <row r="680" spans="2:51" s="12" customFormat="1" ht="11.25">
      <c r="B680" s="151"/>
      <c r="D680" s="145" t="s">
        <v>169</v>
      </c>
      <c r="E680" s="152" t="s">
        <v>19</v>
      </c>
      <c r="F680" s="153" t="s">
        <v>325</v>
      </c>
      <c r="H680" s="152" t="s">
        <v>19</v>
      </c>
      <c r="I680" s="154"/>
      <c r="L680" s="151"/>
      <c r="M680" s="155"/>
      <c r="T680" s="156"/>
      <c r="AT680" s="152" t="s">
        <v>169</v>
      </c>
      <c r="AU680" s="152" t="s">
        <v>84</v>
      </c>
      <c r="AV680" s="12" t="s">
        <v>82</v>
      </c>
      <c r="AW680" s="12" t="s">
        <v>36</v>
      </c>
      <c r="AX680" s="12" t="s">
        <v>75</v>
      </c>
      <c r="AY680" s="152" t="s">
        <v>157</v>
      </c>
    </row>
    <row r="681" spans="2:51" s="13" customFormat="1" ht="11.25">
      <c r="B681" s="157"/>
      <c r="D681" s="145" t="s">
        <v>169</v>
      </c>
      <c r="E681" s="158" t="s">
        <v>19</v>
      </c>
      <c r="F681" s="159" t="s">
        <v>511</v>
      </c>
      <c r="H681" s="160">
        <v>14.85</v>
      </c>
      <c r="I681" s="161"/>
      <c r="L681" s="157"/>
      <c r="M681" s="162"/>
      <c r="T681" s="163"/>
      <c r="AT681" s="158" t="s">
        <v>169</v>
      </c>
      <c r="AU681" s="158" t="s">
        <v>84</v>
      </c>
      <c r="AV681" s="13" t="s">
        <v>84</v>
      </c>
      <c r="AW681" s="13" t="s">
        <v>36</v>
      </c>
      <c r="AX681" s="13" t="s">
        <v>75</v>
      </c>
      <c r="AY681" s="158" t="s">
        <v>157</v>
      </c>
    </row>
    <row r="682" spans="2:51" s="13" customFormat="1" ht="11.25">
      <c r="B682" s="157"/>
      <c r="D682" s="145" t="s">
        <v>169</v>
      </c>
      <c r="E682" s="158" t="s">
        <v>19</v>
      </c>
      <c r="F682" s="159" t="s">
        <v>512</v>
      </c>
      <c r="H682" s="160">
        <v>1.35</v>
      </c>
      <c r="I682" s="161"/>
      <c r="L682" s="157"/>
      <c r="M682" s="162"/>
      <c r="T682" s="163"/>
      <c r="AT682" s="158" t="s">
        <v>169</v>
      </c>
      <c r="AU682" s="158" t="s">
        <v>84</v>
      </c>
      <c r="AV682" s="13" t="s">
        <v>84</v>
      </c>
      <c r="AW682" s="13" t="s">
        <v>36</v>
      </c>
      <c r="AX682" s="13" t="s">
        <v>75</v>
      </c>
      <c r="AY682" s="158" t="s">
        <v>157</v>
      </c>
    </row>
    <row r="683" spans="2:51" s="13" customFormat="1" ht="11.25">
      <c r="B683" s="157"/>
      <c r="D683" s="145" t="s">
        <v>169</v>
      </c>
      <c r="E683" s="158" t="s">
        <v>19</v>
      </c>
      <c r="F683" s="159" t="s">
        <v>513</v>
      </c>
      <c r="H683" s="160">
        <v>0.8</v>
      </c>
      <c r="I683" s="161"/>
      <c r="L683" s="157"/>
      <c r="M683" s="162"/>
      <c r="T683" s="163"/>
      <c r="AT683" s="158" t="s">
        <v>169</v>
      </c>
      <c r="AU683" s="158" t="s">
        <v>84</v>
      </c>
      <c r="AV683" s="13" t="s">
        <v>84</v>
      </c>
      <c r="AW683" s="13" t="s">
        <v>36</v>
      </c>
      <c r="AX683" s="13" t="s">
        <v>75</v>
      </c>
      <c r="AY683" s="158" t="s">
        <v>157</v>
      </c>
    </row>
    <row r="684" spans="2:51" s="13" customFormat="1" ht="11.25">
      <c r="B684" s="157"/>
      <c r="D684" s="145" t="s">
        <v>169</v>
      </c>
      <c r="E684" s="158" t="s">
        <v>19</v>
      </c>
      <c r="F684" s="159" t="s">
        <v>514</v>
      </c>
      <c r="H684" s="160">
        <v>0.95</v>
      </c>
      <c r="I684" s="161"/>
      <c r="L684" s="157"/>
      <c r="M684" s="162"/>
      <c r="T684" s="163"/>
      <c r="AT684" s="158" t="s">
        <v>169</v>
      </c>
      <c r="AU684" s="158" t="s">
        <v>84</v>
      </c>
      <c r="AV684" s="13" t="s">
        <v>84</v>
      </c>
      <c r="AW684" s="13" t="s">
        <v>36</v>
      </c>
      <c r="AX684" s="13" t="s">
        <v>75</v>
      </c>
      <c r="AY684" s="158" t="s">
        <v>157</v>
      </c>
    </row>
    <row r="685" spans="2:51" s="13" customFormat="1" ht="11.25">
      <c r="B685" s="157"/>
      <c r="D685" s="145" t="s">
        <v>169</v>
      </c>
      <c r="E685" s="158" t="s">
        <v>19</v>
      </c>
      <c r="F685" s="159" t="s">
        <v>416</v>
      </c>
      <c r="H685" s="160">
        <v>64.8</v>
      </c>
      <c r="I685" s="161"/>
      <c r="L685" s="157"/>
      <c r="M685" s="162"/>
      <c r="T685" s="163"/>
      <c r="AT685" s="158" t="s">
        <v>169</v>
      </c>
      <c r="AU685" s="158" t="s">
        <v>84</v>
      </c>
      <c r="AV685" s="13" t="s">
        <v>84</v>
      </c>
      <c r="AW685" s="13" t="s">
        <v>36</v>
      </c>
      <c r="AX685" s="13" t="s">
        <v>75</v>
      </c>
      <c r="AY685" s="158" t="s">
        <v>157</v>
      </c>
    </row>
    <row r="686" spans="2:51" s="13" customFormat="1" ht="11.25">
      <c r="B686" s="157"/>
      <c r="D686" s="145" t="s">
        <v>169</v>
      </c>
      <c r="E686" s="158" t="s">
        <v>19</v>
      </c>
      <c r="F686" s="159" t="s">
        <v>418</v>
      </c>
      <c r="H686" s="160">
        <v>8.1</v>
      </c>
      <c r="I686" s="161"/>
      <c r="L686" s="157"/>
      <c r="M686" s="162"/>
      <c r="T686" s="163"/>
      <c r="AT686" s="158" t="s">
        <v>169</v>
      </c>
      <c r="AU686" s="158" t="s">
        <v>84</v>
      </c>
      <c r="AV686" s="13" t="s">
        <v>84</v>
      </c>
      <c r="AW686" s="13" t="s">
        <v>36</v>
      </c>
      <c r="AX686" s="13" t="s">
        <v>75</v>
      </c>
      <c r="AY686" s="158" t="s">
        <v>157</v>
      </c>
    </row>
    <row r="687" spans="2:51" s="15" customFormat="1" ht="11.25">
      <c r="B687" s="182"/>
      <c r="D687" s="145" t="s">
        <v>169</v>
      </c>
      <c r="E687" s="183" t="s">
        <v>19</v>
      </c>
      <c r="F687" s="184" t="s">
        <v>321</v>
      </c>
      <c r="H687" s="185">
        <v>90.85</v>
      </c>
      <c r="I687" s="186"/>
      <c r="L687" s="182"/>
      <c r="M687" s="187"/>
      <c r="T687" s="188"/>
      <c r="AT687" s="183" t="s">
        <v>169</v>
      </c>
      <c r="AU687" s="183" t="s">
        <v>84</v>
      </c>
      <c r="AV687" s="15" t="s">
        <v>104</v>
      </c>
      <c r="AW687" s="15" t="s">
        <v>36</v>
      </c>
      <c r="AX687" s="15" t="s">
        <v>75</v>
      </c>
      <c r="AY687" s="183" t="s">
        <v>157</v>
      </c>
    </row>
    <row r="688" spans="2:51" s="12" customFormat="1" ht="11.25">
      <c r="B688" s="151"/>
      <c r="D688" s="145" t="s">
        <v>169</v>
      </c>
      <c r="E688" s="152" t="s">
        <v>19</v>
      </c>
      <c r="F688" s="153" t="s">
        <v>328</v>
      </c>
      <c r="H688" s="152" t="s">
        <v>19</v>
      </c>
      <c r="I688" s="154"/>
      <c r="L688" s="151"/>
      <c r="M688" s="155"/>
      <c r="T688" s="156"/>
      <c r="AT688" s="152" t="s">
        <v>169</v>
      </c>
      <c r="AU688" s="152" t="s">
        <v>84</v>
      </c>
      <c r="AV688" s="12" t="s">
        <v>82</v>
      </c>
      <c r="AW688" s="12" t="s">
        <v>36</v>
      </c>
      <c r="AX688" s="12" t="s">
        <v>75</v>
      </c>
      <c r="AY688" s="152" t="s">
        <v>157</v>
      </c>
    </row>
    <row r="689" spans="2:65" s="13" customFormat="1" ht="11.25">
      <c r="B689" s="157"/>
      <c r="D689" s="145" t="s">
        <v>169</v>
      </c>
      <c r="E689" s="158" t="s">
        <v>19</v>
      </c>
      <c r="F689" s="159" t="s">
        <v>515</v>
      </c>
      <c r="H689" s="160">
        <v>2.25</v>
      </c>
      <c r="I689" s="161"/>
      <c r="L689" s="157"/>
      <c r="M689" s="162"/>
      <c r="T689" s="163"/>
      <c r="AT689" s="158" t="s">
        <v>169</v>
      </c>
      <c r="AU689" s="158" t="s">
        <v>84</v>
      </c>
      <c r="AV689" s="13" t="s">
        <v>84</v>
      </c>
      <c r="AW689" s="13" t="s">
        <v>36</v>
      </c>
      <c r="AX689" s="13" t="s">
        <v>75</v>
      </c>
      <c r="AY689" s="158" t="s">
        <v>157</v>
      </c>
    </row>
    <row r="690" spans="2:65" s="15" customFormat="1" ht="11.25">
      <c r="B690" s="182"/>
      <c r="D690" s="145" t="s">
        <v>169</v>
      </c>
      <c r="E690" s="183" t="s">
        <v>19</v>
      </c>
      <c r="F690" s="184" t="s">
        <v>321</v>
      </c>
      <c r="H690" s="185">
        <v>2.25</v>
      </c>
      <c r="I690" s="186"/>
      <c r="L690" s="182"/>
      <c r="M690" s="187"/>
      <c r="T690" s="188"/>
      <c r="AT690" s="183" t="s">
        <v>169</v>
      </c>
      <c r="AU690" s="183" t="s">
        <v>84</v>
      </c>
      <c r="AV690" s="15" t="s">
        <v>104</v>
      </c>
      <c r="AW690" s="15" t="s">
        <v>36</v>
      </c>
      <c r="AX690" s="15" t="s">
        <v>75</v>
      </c>
      <c r="AY690" s="183" t="s">
        <v>157</v>
      </c>
    </row>
    <row r="691" spans="2:65" s="14" customFormat="1" ht="11.25">
      <c r="B691" s="164"/>
      <c r="D691" s="145" t="s">
        <v>169</v>
      </c>
      <c r="E691" s="165" t="s">
        <v>19</v>
      </c>
      <c r="F691" s="166" t="s">
        <v>173</v>
      </c>
      <c r="H691" s="167">
        <v>160</v>
      </c>
      <c r="I691" s="168"/>
      <c r="L691" s="164"/>
      <c r="M691" s="169"/>
      <c r="T691" s="170"/>
      <c r="AT691" s="165" t="s">
        <v>169</v>
      </c>
      <c r="AU691" s="165" t="s">
        <v>84</v>
      </c>
      <c r="AV691" s="14" t="s">
        <v>164</v>
      </c>
      <c r="AW691" s="14" t="s">
        <v>36</v>
      </c>
      <c r="AX691" s="14" t="s">
        <v>82</v>
      </c>
      <c r="AY691" s="165" t="s">
        <v>157</v>
      </c>
    </row>
    <row r="692" spans="2:65" s="13" customFormat="1" ht="11.25">
      <c r="B692" s="157"/>
      <c r="D692" s="145" t="s">
        <v>169</v>
      </c>
      <c r="F692" s="159" t="s">
        <v>516</v>
      </c>
      <c r="H692" s="160">
        <v>192</v>
      </c>
      <c r="I692" s="161"/>
      <c r="L692" s="157"/>
      <c r="M692" s="162"/>
      <c r="T692" s="163"/>
      <c r="AT692" s="158" t="s">
        <v>169</v>
      </c>
      <c r="AU692" s="158" t="s">
        <v>84</v>
      </c>
      <c r="AV692" s="13" t="s">
        <v>84</v>
      </c>
      <c r="AW692" s="13" t="s">
        <v>4</v>
      </c>
      <c r="AX692" s="13" t="s">
        <v>82</v>
      </c>
      <c r="AY692" s="158" t="s">
        <v>157</v>
      </c>
    </row>
    <row r="693" spans="2:65" s="1" customFormat="1" ht="16.5" customHeight="1">
      <c r="B693" s="33"/>
      <c r="C693" s="171" t="s">
        <v>517</v>
      </c>
      <c r="D693" s="171" t="s">
        <v>228</v>
      </c>
      <c r="E693" s="172" t="s">
        <v>518</v>
      </c>
      <c r="F693" s="173" t="s">
        <v>519</v>
      </c>
      <c r="G693" s="174" t="s">
        <v>412</v>
      </c>
      <c r="H693" s="175">
        <v>434.82</v>
      </c>
      <c r="I693" s="176">
        <v>26.3</v>
      </c>
      <c r="J693" s="177">
        <f>ROUND(I693*H693,2)</f>
        <v>11435.77</v>
      </c>
      <c r="K693" s="173" t="s">
        <v>163</v>
      </c>
      <c r="L693" s="178"/>
      <c r="M693" s="179" t="s">
        <v>19</v>
      </c>
      <c r="N693" s="180" t="s">
        <v>46</v>
      </c>
      <c r="P693" s="141">
        <f>O693*H693</f>
        <v>0</v>
      </c>
      <c r="Q693" s="141">
        <v>5.0000000000000001E-4</v>
      </c>
      <c r="R693" s="141">
        <f>Q693*H693</f>
        <v>0.21740999999999999</v>
      </c>
      <c r="S693" s="141">
        <v>0</v>
      </c>
      <c r="T693" s="142">
        <f>S693*H693</f>
        <v>0</v>
      </c>
      <c r="AR693" s="143" t="s">
        <v>215</v>
      </c>
      <c r="AT693" s="143" t="s">
        <v>228</v>
      </c>
      <c r="AU693" s="143" t="s">
        <v>84</v>
      </c>
      <c r="AY693" s="18" t="s">
        <v>157</v>
      </c>
      <c r="BE693" s="144">
        <f>IF(N693="základní",J693,0)</f>
        <v>11435.77</v>
      </c>
      <c r="BF693" s="144">
        <f>IF(N693="snížená",J693,0)</f>
        <v>0</v>
      </c>
      <c r="BG693" s="144">
        <f>IF(N693="zákl. přenesená",J693,0)</f>
        <v>0</v>
      </c>
      <c r="BH693" s="144">
        <f>IF(N693="sníž. přenesená",J693,0)</f>
        <v>0</v>
      </c>
      <c r="BI693" s="144">
        <f>IF(N693="nulová",J693,0)</f>
        <v>0</v>
      </c>
      <c r="BJ693" s="18" t="s">
        <v>82</v>
      </c>
      <c r="BK693" s="144">
        <f>ROUND(I693*H693,2)</f>
        <v>11435.77</v>
      </c>
      <c r="BL693" s="18" t="s">
        <v>164</v>
      </c>
      <c r="BM693" s="143" t="s">
        <v>520</v>
      </c>
    </row>
    <row r="694" spans="2:65" s="1" customFormat="1" ht="11.25">
      <c r="B694" s="33"/>
      <c r="D694" s="145" t="s">
        <v>166</v>
      </c>
      <c r="F694" s="146" t="s">
        <v>519</v>
      </c>
      <c r="I694" s="147"/>
      <c r="L694" s="33"/>
      <c r="M694" s="148"/>
      <c r="T694" s="54"/>
      <c r="AT694" s="18" t="s">
        <v>166</v>
      </c>
      <c r="AU694" s="18" t="s">
        <v>84</v>
      </c>
    </row>
    <row r="695" spans="2:65" s="12" customFormat="1" ht="11.25">
      <c r="B695" s="151"/>
      <c r="D695" s="145" t="s">
        <v>169</v>
      </c>
      <c r="E695" s="152" t="s">
        <v>19</v>
      </c>
      <c r="F695" s="153" t="s">
        <v>289</v>
      </c>
      <c r="H695" s="152" t="s">
        <v>19</v>
      </c>
      <c r="I695" s="154"/>
      <c r="L695" s="151"/>
      <c r="M695" s="155"/>
      <c r="T695" s="156"/>
      <c r="AT695" s="152" t="s">
        <v>169</v>
      </c>
      <c r="AU695" s="152" t="s">
        <v>84</v>
      </c>
      <c r="AV695" s="12" t="s">
        <v>82</v>
      </c>
      <c r="AW695" s="12" t="s">
        <v>36</v>
      </c>
      <c r="AX695" s="12" t="s">
        <v>75</v>
      </c>
      <c r="AY695" s="152" t="s">
        <v>157</v>
      </c>
    </row>
    <row r="696" spans="2:65" s="12" customFormat="1" ht="11.25">
      <c r="B696" s="151"/>
      <c r="D696" s="145" t="s">
        <v>169</v>
      </c>
      <c r="E696" s="152" t="s">
        <v>19</v>
      </c>
      <c r="F696" s="153" t="s">
        <v>315</v>
      </c>
      <c r="H696" s="152" t="s">
        <v>19</v>
      </c>
      <c r="I696" s="154"/>
      <c r="L696" s="151"/>
      <c r="M696" s="155"/>
      <c r="T696" s="156"/>
      <c r="AT696" s="152" t="s">
        <v>169</v>
      </c>
      <c r="AU696" s="152" t="s">
        <v>84</v>
      </c>
      <c r="AV696" s="12" t="s">
        <v>82</v>
      </c>
      <c r="AW696" s="12" t="s">
        <v>36</v>
      </c>
      <c r="AX696" s="12" t="s">
        <v>75</v>
      </c>
      <c r="AY696" s="152" t="s">
        <v>157</v>
      </c>
    </row>
    <row r="697" spans="2:65" s="12" customFormat="1" ht="11.25">
      <c r="B697" s="151"/>
      <c r="D697" s="145" t="s">
        <v>169</v>
      </c>
      <c r="E697" s="152" t="s">
        <v>19</v>
      </c>
      <c r="F697" s="153" t="s">
        <v>316</v>
      </c>
      <c r="H697" s="152" t="s">
        <v>19</v>
      </c>
      <c r="I697" s="154"/>
      <c r="L697" s="151"/>
      <c r="M697" s="155"/>
      <c r="T697" s="156"/>
      <c r="AT697" s="152" t="s">
        <v>169</v>
      </c>
      <c r="AU697" s="152" t="s">
        <v>84</v>
      </c>
      <c r="AV697" s="12" t="s">
        <v>82</v>
      </c>
      <c r="AW697" s="12" t="s">
        <v>36</v>
      </c>
      <c r="AX697" s="12" t="s">
        <v>75</v>
      </c>
      <c r="AY697" s="152" t="s">
        <v>157</v>
      </c>
    </row>
    <row r="698" spans="2:65" s="13" customFormat="1" ht="11.25">
      <c r="B698" s="157"/>
      <c r="D698" s="145" t="s">
        <v>169</v>
      </c>
      <c r="E698" s="158" t="s">
        <v>19</v>
      </c>
      <c r="F698" s="159" t="s">
        <v>521</v>
      </c>
      <c r="H698" s="160">
        <v>144</v>
      </c>
      <c r="I698" s="161"/>
      <c r="L698" s="157"/>
      <c r="M698" s="162"/>
      <c r="T698" s="163"/>
      <c r="AT698" s="158" t="s">
        <v>169</v>
      </c>
      <c r="AU698" s="158" t="s">
        <v>84</v>
      </c>
      <c r="AV698" s="13" t="s">
        <v>84</v>
      </c>
      <c r="AW698" s="13" t="s">
        <v>36</v>
      </c>
      <c r="AX698" s="13" t="s">
        <v>75</v>
      </c>
      <c r="AY698" s="158" t="s">
        <v>157</v>
      </c>
    </row>
    <row r="699" spans="2:65" s="13" customFormat="1" ht="11.25">
      <c r="B699" s="157"/>
      <c r="D699" s="145" t="s">
        <v>169</v>
      </c>
      <c r="E699" s="158" t="s">
        <v>19</v>
      </c>
      <c r="F699" s="159" t="s">
        <v>522</v>
      </c>
      <c r="H699" s="160">
        <v>5.4</v>
      </c>
      <c r="I699" s="161"/>
      <c r="L699" s="157"/>
      <c r="M699" s="162"/>
      <c r="T699" s="163"/>
      <c r="AT699" s="158" t="s">
        <v>169</v>
      </c>
      <c r="AU699" s="158" t="s">
        <v>84</v>
      </c>
      <c r="AV699" s="13" t="s">
        <v>84</v>
      </c>
      <c r="AW699" s="13" t="s">
        <v>36</v>
      </c>
      <c r="AX699" s="13" t="s">
        <v>75</v>
      </c>
      <c r="AY699" s="158" t="s">
        <v>157</v>
      </c>
    </row>
    <row r="700" spans="2:65" s="15" customFormat="1" ht="11.25">
      <c r="B700" s="182"/>
      <c r="D700" s="145" t="s">
        <v>169</v>
      </c>
      <c r="E700" s="183" t="s">
        <v>19</v>
      </c>
      <c r="F700" s="184" t="s">
        <v>321</v>
      </c>
      <c r="H700" s="185">
        <v>149.4</v>
      </c>
      <c r="I700" s="186"/>
      <c r="L700" s="182"/>
      <c r="M700" s="187"/>
      <c r="T700" s="188"/>
      <c r="AT700" s="183" t="s">
        <v>169</v>
      </c>
      <c r="AU700" s="183" t="s">
        <v>84</v>
      </c>
      <c r="AV700" s="15" t="s">
        <v>104</v>
      </c>
      <c r="AW700" s="15" t="s">
        <v>36</v>
      </c>
      <c r="AX700" s="15" t="s">
        <v>75</v>
      </c>
      <c r="AY700" s="183" t="s">
        <v>157</v>
      </c>
    </row>
    <row r="701" spans="2:65" s="12" customFormat="1" ht="11.25">
      <c r="B701" s="151"/>
      <c r="D701" s="145" t="s">
        <v>169</v>
      </c>
      <c r="E701" s="152" t="s">
        <v>19</v>
      </c>
      <c r="F701" s="153" t="s">
        <v>325</v>
      </c>
      <c r="H701" s="152" t="s">
        <v>19</v>
      </c>
      <c r="I701" s="154"/>
      <c r="L701" s="151"/>
      <c r="M701" s="155"/>
      <c r="T701" s="156"/>
      <c r="AT701" s="152" t="s">
        <v>169</v>
      </c>
      <c r="AU701" s="152" t="s">
        <v>84</v>
      </c>
      <c r="AV701" s="12" t="s">
        <v>82</v>
      </c>
      <c r="AW701" s="12" t="s">
        <v>36</v>
      </c>
      <c r="AX701" s="12" t="s">
        <v>75</v>
      </c>
      <c r="AY701" s="152" t="s">
        <v>157</v>
      </c>
    </row>
    <row r="702" spans="2:65" s="13" customFormat="1" ht="11.25">
      <c r="B702" s="157"/>
      <c r="D702" s="145" t="s">
        <v>169</v>
      </c>
      <c r="E702" s="158" t="s">
        <v>19</v>
      </c>
      <c r="F702" s="159" t="s">
        <v>523</v>
      </c>
      <c r="H702" s="160">
        <v>26.4</v>
      </c>
      <c r="I702" s="161"/>
      <c r="L702" s="157"/>
      <c r="M702" s="162"/>
      <c r="T702" s="163"/>
      <c r="AT702" s="158" t="s">
        <v>169</v>
      </c>
      <c r="AU702" s="158" t="s">
        <v>84</v>
      </c>
      <c r="AV702" s="13" t="s">
        <v>84</v>
      </c>
      <c r="AW702" s="13" t="s">
        <v>36</v>
      </c>
      <c r="AX702" s="13" t="s">
        <v>75</v>
      </c>
      <c r="AY702" s="158" t="s">
        <v>157</v>
      </c>
    </row>
    <row r="703" spans="2:65" s="13" customFormat="1" ht="11.25">
      <c r="B703" s="157"/>
      <c r="D703" s="145" t="s">
        <v>169</v>
      </c>
      <c r="E703" s="158" t="s">
        <v>19</v>
      </c>
      <c r="F703" s="159" t="s">
        <v>524</v>
      </c>
      <c r="H703" s="160">
        <v>4.2</v>
      </c>
      <c r="I703" s="161"/>
      <c r="L703" s="157"/>
      <c r="M703" s="162"/>
      <c r="T703" s="163"/>
      <c r="AT703" s="158" t="s">
        <v>169</v>
      </c>
      <c r="AU703" s="158" t="s">
        <v>84</v>
      </c>
      <c r="AV703" s="13" t="s">
        <v>84</v>
      </c>
      <c r="AW703" s="13" t="s">
        <v>36</v>
      </c>
      <c r="AX703" s="13" t="s">
        <v>75</v>
      </c>
      <c r="AY703" s="158" t="s">
        <v>157</v>
      </c>
    </row>
    <row r="704" spans="2:65" s="13" customFormat="1" ht="11.25">
      <c r="B704" s="157"/>
      <c r="D704" s="145" t="s">
        <v>169</v>
      </c>
      <c r="E704" s="158" t="s">
        <v>19</v>
      </c>
      <c r="F704" s="159" t="s">
        <v>525</v>
      </c>
      <c r="H704" s="160">
        <v>4.3</v>
      </c>
      <c r="I704" s="161"/>
      <c r="L704" s="157"/>
      <c r="M704" s="162"/>
      <c r="T704" s="163"/>
      <c r="AT704" s="158" t="s">
        <v>169</v>
      </c>
      <c r="AU704" s="158" t="s">
        <v>84</v>
      </c>
      <c r="AV704" s="13" t="s">
        <v>84</v>
      </c>
      <c r="AW704" s="13" t="s">
        <v>36</v>
      </c>
      <c r="AX704" s="13" t="s">
        <v>75</v>
      </c>
      <c r="AY704" s="158" t="s">
        <v>157</v>
      </c>
    </row>
    <row r="705" spans="2:65" s="13" customFormat="1" ht="11.25">
      <c r="B705" s="157"/>
      <c r="D705" s="145" t="s">
        <v>169</v>
      </c>
      <c r="E705" s="158" t="s">
        <v>19</v>
      </c>
      <c r="F705" s="159" t="s">
        <v>447</v>
      </c>
      <c r="H705" s="160">
        <v>5.25</v>
      </c>
      <c r="I705" s="161"/>
      <c r="L705" s="157"/>
      <c r="M705" s="162"/>
      <c r="T705" s="163"/>
      <c r="AT705" s="158" t="s">
        <v>169</v>
      </c>
      <c r="AU705" s="158" t="s">
        <v>84</v>
      </c>
      <c r="AV705" s="13" t="s">
        <v>84</v>
      </c>
      <c r="AW705" s="13" t="s">
        <v>36</v>
      </c>
      <c r="AX705" s="13" t="s">
        <v>75</v>
      </c>
      <c r="AY705" s="158" t="s">
        <v>157</v>
      </c>
    </row>
    <row r="706" spans="2:65" s="13" customFormat="1" ht="11.25">
      <c r="B706" s="157"/>
      <c r="D706" s="145" t="s">
        <v>169</v>
      </c>
      <c r="E706" s="158" t="s">
        <v>19</v>
      </c>
      <c r="F706" s="159" t="s">
        <v>521</v>
      </c>
      <c r="H706" s="160">
        <v>144</v>
      </c>
      <c r="I706" s="161"/>
      <c r="L706" s="157"/>
      <c r="M706" s="162"/>
      <c r="T706" s="163"/>
      <c r="AT706" s="158" t="s">
        <v>169</v>
      </c>
      <c r="AU706" s="158" t="s">
        <v>84</v>
      </c>
      <c r="AV706" s="13" t="s">
        <v>84</v>
      </c>
      <c r="AW706" s="13" t="s">
        <v>36</v>
      </c>
      <c r="AX706" s="13" t="s">
        <v>75</v>
      </c>
      <c r="AY706" s="158" t="s">
        <v>157</v>
      </c>
    </row>
    <row r="707" spans="2:65" s="13" customFormat="1" ht="11.25">
      <c r="B707" s="157"/>
      <c r="D707" s="145" t="s">
        <v>169</v>
      </c>
      <c r="E707" s="158" t="s">
        <v>19</v>
      </c>
      <c r="F707" s="159" t="s">
        <v>526</v>
      </c>
      <c r="H707" s="160">
        <v>27</v>
      </c>
      <c r="I707" s="161"/>
      <c r="L707" s="157"/>
      <c r="M707" s="162"/>
      <c r="T707" s="163"/>
      <c r="AT707" s="158" t="s">
        <v>169</v>
      </c>
      <c r="AU707" s="158" t="s">
        <v>84</v>
      </c>
      <c r="AV707" s="13" t="s">
        <v>84</v>
      </c>
      <c r="AW707" s="13" t="s">
        <v>36</v>
      </c>
      <c r="AX707" s="13" t="s">
        <v>75</v>
      </c>
      <c r="AY707" s="158" t="s">
        <v>157</v>
      </c>
    </row>
    <row r="708" spans="2:65" s="15" customFormat="1" ht="11.25">
      <c r="B708" s="182"/>
      <c r="D708" s="145" t="s">
        <v>169</v>
      </c>
      <c r="E708" s="183" t="s">
        <v>19</v>
      </c>
      <c r="F708" s="184" t="s">
        <v>321</v>
      </c>
      <c r="H708" s="185">
        <v>211.15</v>
      </c>
      <c r="I708" s="186"/>
      <c r="L708" s="182"/>
      <c r="M708" s="187"/>
      <c r="T708" s="188"/>
      <c r="AT708" s="183" t="s">
        <v>169</v>
      </c>
      <c r="AU708" s="183" t="s">
        <v>84</v>
      </c>
      <c r="AV708" s="15" t="s">
        <v>104</v>
      </c>
      <c r="AW708" s="15" t="s">
        <v>36</v>
      </c>
      <c r="AX708" s="15" t="s">
        <v>75</v>
      </c>
      <c r="AY708" s="183" t="s">
        <v>157</v>
      </c>
    </row>
    <row r="709" spans="2:65" s="12" customFormat="1" ht="11.25">
      <c r="B709" s="151"/>
      <c r="D709" s="145" t="s">
        <v>169</v>
      </c>
      <c r="E709" s="152" t="s">
        <v>19</v>
      </c>
      <c r="F709" s="153" t="s">
        <v>328</v>
      </c>
      <c r="H709" s="152" t="s">
        <v>19</v>
      </c>
      <c r="I709" s="154"/>
      <c r="L709" s="151"/>
      <c r="M709" s="155"/>
      <c r="T709" s="156"/>
      <c r="AT709" s="152" t="s">
        <v>169</v>
      </c>
      <c r="AU709" s="152" t="s">
        <v>84</v>
      </c>
      <c r="AV709" s="12" t="s">
        <v>82</v>
      </c>
      <c r="AW709" s="12" t="s">
        <v>36</v>
      </c>
      <c r="AX709" s="12" t="s">
        <v>75</v>
      </c>
      <c r="AY709" s="152" t="s">
        <v>157</v>
      </c>
    </row>
    <row r="710" spans="2:65" s="13" customFormat="1" ht="11.25">
      <c r="B710" s="157"/>
      <c r="D710" s="145" t="s">
        <v>169</v>
      </c>
      <c r="E710" s="158" t="s">
        <v>19</v>
      </c>
      <c r="F710" s="159" t="s">
        <v>527</v>
      </c>
      <c r="H710" s="160">
        <v>1.8</v>
      </c>
      <c r="I710" s="161"/>
      <c r="L710" s="157"/>
      <c r="M710" s="162"/>
      <c r="T710" s="163"/>
      <c r="AT710" s="158" t="s">
        <v>169</v>
      </c>
      <c r="AU710" s="158" t="s">
        <v>84</v>
      </c>
      <c r="AV710" s="13" t="s">
        <v>84</v>
      </c>
      <c r="AW710" s="13" t="s">
        <v>36</v>
      </c>
      <c r="AX710" s="13" t="s">
        <v>75</v>
      </c>
      <c r="AY710" s="158" t="s">
        <v>157</v>
      </c>
    </row>
    <row r="711" spans="2:65" s="15" customFormat="1" ht="11.25">
      <c r="B711" s="182"/>
      <c r="D711" s="145" t="s">
        <v>169</v>
      </c>
      <c r="E711" s="183" t="s">
        <v>19</v>
      </c>
      <c r="F711" s="184" t="s">
        <v>321</v>
      </c>
      <c r="H711" s="185">
        <v>1.8</v>
      </c>
      <c r="I711" s="186"/>
      <c r="L711" s="182"/>
      <c r="M711" s="187"/>
      <c r="T711" s="188"/>
      <c r="AT711" s="183" t="s">
        <v>169</v>
      </c>
      <c r="AU711" s="183" t="s">
        <v>84</v>
      </c>
      <c r="AV711" s="15" t="s">
        <v>104</v>
      </c>
      <c r="AW711" s="15" t="s">
        <v>36</v>
      </c>
      <c r="AX711" s="15" t="s">
        <v>75</v>
      </c>
      <c r="AY711" s="183" t="s">
        <v>157</v>
      </c>
    </row>
    <row r="712" spans="2:65" s="14" customFormat="1" ht="11.25">
      <c r="B712" s="164"/>
      <c r="D712" s="145" t="s">
        <v>169</v>
      </c>
      <c r="E712" s="165" t="s">
        <v>19</v>
      </c>
      <c r="F712" s="166" t="s">
        <v>173</v>
      </c>
      <c r="H712" s="167">
        <v>362.35</v>
      </c>
      <c r="I712" s="168"/>
      <c r="L712" s="164"/>
      <c r="M712" s="169"/>
      <c r="T712" s="170"/>
      <c r="AT712" s="165" t="s">
        <v>169</v>
      </c>
      <c r="AU712" s="165" t="s">
        <v>84</v>
      </c>
      <c r="AV712" s="14" t="s">
        <v>164</v>
      </c>
      <c r="AW712" s="14" t="s">
        <v>36</v>
      </c>
      <c r="AX712" s="14" t="s">
        <v>82</v>
      </c>
      <c r="AY712" s="165" t="s">
        <v>157</v>
      </c>
    </row>
    <row r="713" spans="2:65" s="13" customFormat="1" ht="11.25">
      <c r="B713" s="157"/>
      <c r="D713" s="145" t="s">
        <v>169</v>
      </c>
      <c r="F713" s="159" t="s">
        <v>528</v>
      </c>
      <c r="H713" s="160">
        <v>434.82</v>
      </c>
      <c r="I713" s="161"/>
      <c r="L713" s="157"/>
      <c r="M713" s="162"/>
      <c r="T713" s="163"/>
      <c r="AT713" s="158" t="s">
        <v>169</v>
      </c>
      <c r="AU713" s="158" t="s">
        <v>84</v>
      </c>
      <c r="AV713" s="13" t="s">
        <v>84</v>
      </c>
      <c r="AW713" s="13" t="s">
        <v>4</v>
      </c>
      <c r="AX713" s="13" t="s">
        <v>82</v>
      </c>
      <c r="AY713" s="158" t="s">
        <v>157</v>
      </c>
    </row>
    <row r="714" spans="2:65" s="1" customFormat="1" ht="16.5" customHeight="1">
      <c r="B714" s="33"/>
      <c r="C714" s="171" t="s">
        <v>529</v>
      </c>
      <c r="D714" s="171" t="s">
        <v>228</v>
      </c>
      <c r="E714" s="172" t="s">
        <v>530</v>
      </c>
      <c r="F714" s="173" t="s">
        <v>531</v>
      </c>
      <c r="G714" s="174" t="s">
        <v>412</v>
      </c>
      <c r="H714" s="175">
        <v>62.52</v>
      </c>
      <c r="I714" s="176">
        <v>25.2</v>
      </c>
      <c r="J714" s="177">
        <f>ROUND(I714*H714,2)</f>
        <v>1575.5</v>
      </c>
      <c r="K714" s="173" t="s">
        <v>163</v>
      </c>
      <c r="L714" s="178"/>
      <c r="M714" s="179" t="s">
        <v>19</v>
      </c>
      <c r="N714" s="180" t="s">
        <v>46</v>
      </c>
      <c r="P714" s="141">
        <f>O714*H714</f>
        <v>0</v>
      </c>
      <c r="Q714" s="141">
        <v>2.9999999999999997E-4</v>
      </c>
      <c r="R714" s="141">
        <f>Q714*H714</f>
        <v>1.8755999999999998E-2</v>
      </c>
      <c r="S714" s="141">
        <v>0</v>
      </c>
      <c r="T714" s="142">
        <f>S714*H714</f>
        <v>0</v>
      </c>
      <c r="AR714" s="143" t="s">
        <v>215</v>
      </c>
      <c r="AT714" s="143" t="s">
        <v>228</v>
      </c>
      <c r="AU714" s="143" t="s">
        <v>84</v>
      </c>
      <c r="AY714" s="18" t="s">
        <v>157</v>
      </c>
      <c r="BE714" s="144">
        <f>IF(N714="základní",J714,0)</f>
        <v>1575.5</v>
      </c>
      <c r="BF714" s="144">
        <f>IF(N714="snížená",J714,0)</f>
        <v>0</v>
      </c>
      <c r="BG714" s="144">
        <f>IF(N714="zákl. přenesená",J714,0)</f>
        <v>0</v>
      </c>
      <c r="BH714" s="144">
        <f>IF(N714="sníž. přenesená",J714,0)</f>
        <v>0</v>
      </c>
      <c r="BI714" s="144">
        <f>IF(N714="nulová",J714,0)</f>
        <v>0</v>
      </c>
      <c r="BJ714" s="18" t="s">
        <v>82</v>
      </c>
      <c r="BK714" s="144">
        <f>ROUND(I714*H714,2)</f>
        <v>1575.5</v>
      </c>
      <c r="BL714" s="18" t="s">
        <v>164</v>
      </c>
      <c r="BM714" s="143" t="s">
        <v>532</v>
      </c>
    </row>
    <row r="715" spans="2:65" s="1" customFormat="1" ht="11.25">
      <c r="B715" s="33"/>
      <c r="D715" s="145" t="s">
        <v>166</v>
      </c>
      <c r="F715" s="146" t="s">
        <v>531</v>
      </c>
      <c r="I715" s="147"/>
      <c r="L715" s="33"/>
      <c r="M715" s="148"/>
      <c r="T715" s="54"/>
      <c r="AT715" s="18" t="s">
        <v>166</v>
      </c>
      <c r="AU715" s="18" t="s">
        <v>84</v>
      </c>
    </row>
    <row r="716" spans="2:65" s="12" customFormat="1" ht="11.25">
      <c r="B716" s="151"/>
      <c r="D716" s="145" t="s">
        <v>169</v>
      </c>
      <c r="E716" s="152" t="s">
        <v>19</v>
      </c>
      <c r="F716" s="153" t="s">
        <v>289</v>
      </c>
      <c r="H716" s="152" t="s">
        <v>19</v>
      </c>
      <c r="I716" s="154"/>
      <c r="L716" s="151"/>
      <c r="M716" s="155"/>
      <c r="T716" s="156"/>
      <c r="AT716" s="152" t="s">
        <v>169</v>
      </c>
      <c r="AU716" s="152" t="s">
        <v>84</v>
      </c>
      <c r="AV716" s="12" t="s">
        <v>82</v>
      </c>
      <c r="AW716" s="12" t="s">
        <v>36</v>
      </c>
      <c r="AX716" s="12" t="s">
        <v>75</v>
      </c>
      <c r="AY716" s="152" t="s">
        <v>157</v>
      </c>
    </row>
    <row r="717" spans="2:65" s="12" customFormat="1" ht="11.25">
      <c r="B717" s="151"/>
      <c r="D717" s="145" t="s">
        <v>169</v>
      </c>
      <c r="E717" s="152" t="s">
        <v>19</v>
      </c>
      <c r="F717" s="153" t="s">
        <v>315</v>
      </c>
      <c r="H717" s="152" t="s">
        <v>19</v>
      </c>
      <c r="I717" s="154"/>
      <c r="L717" s="151"/>
      <c r="M717" s="155"/>
      <c r="T717" s="156"/>
      <c r="AT717" s="152" t="s">
        <v>169</v>
      </c>
      <c r="AU717" s="152" t="s">
        <v>84</v>
      </c>
      <c r="AV717" s="12" t="s">
        <v>82</v>
      </c>
      <c r="AW717" s="12" t="s">
        <v>36</v>
      </c>
      <c r="AX717" s="12" t="s">
        <v>75</v>
      </c>
      <c r="AY717" s="152" t="s">
        <v>157</v>
      </c>
    </row>
    <row r="718" spans="2:65" s="12" customFormat="1" ht="11.25">
      <c r="B718" s="151"/>
      <c r="D718" s="145" t="s">
        <v>169</v>
      </c>
      <c r="E718" s="152" t="s">
        <v>19</v>
      </c>
      <c r="F718" s="153" t="s">
        <v>533</v>
      </c>
      <c r="H718" s="152" t="s">
        <v>19</v>
      </c>
      <c r="I718" s="154"/>
      <c r="L718" s="151"/>
      <c r="M718" s="155"/>
      <c r="T718" s="156"/>
      <c r="AT718" s="152" t="s">
        <v>169</v>
      </c>
      <c r="AU718" s="152" t="s">
        <v>84</v>
      </c>
      <c r="AV718" s="12" t="s">
        <v>82</v>
      </c>
      <c r="AW718" s="12" t="s">
        <v>36</v>
      </c>
      <c r="AX718" s="12" t="s">
        <v>75</v>
      </c>
      <c r="AY718" s="152" t="s">
        <v>157</v>
      </c>
    </row>
    <row r="719" spans="2:65" s="13" customFormat="1" ht="11.25">
      <c r="B719" s="157"/>
      <c r="D719" s="145" t="s">
        <v>169</v>
      </c>
      <c r="E719" s="158" t="s">
        <v>19</v>
      </c>
      <c r="F719" s="159" t="s">
        <v>534</v>
      </c>
      <c r="H719" s="160">
        <v>19.2</v>
      </c>
      <c r="I719" s="161"/>
      <c r="L719" s="157"/>
      <c r="M719" s="162"/>
      <c r="T719" s="163"/>
      <c r="AT719" s="158" t="s">
        <v>169</v>
      </c>
      <c r="AU719" s="158" t="s">
        <v>84</v>
      </c>
      <c r="AV719" s="13" t="s">
        <v>84</v>
      </c>
      <c r="AW719" s="13" t="s">
        <v>36</v>
      </c>
      <c r="AX719" s="13" t="s">
        <v>75</v>
      </c>
      <c r="AY719" s="158" t="s">
        <v>157</v>
      </c>
    </row>
    <row r="720" spans="2:65" s="13" customFormat="1" ht="11.25">
      <c r="B720" s="157"/>
      <c r="D720" s="145" t="s">
        <v>169</v>
      </c>
      <c r="E720" s="158" t="s">
        <v>19</v>
      </c>
      <c r="F720" s="159" t="s">
        <v>535</v>
      </c>
      <c r="H720" s="160">
        <v>14.1</v>
      </c>
      <c r="I720" s="161"/>
      <c r="L720" s="157"/>
      <c r="M720" s="162"/>
      <c r="T720" s="163"/>
      <c r="AT720" s="158" t="s">
        <v>169</v>
      </c>
      <c r="AU720" s="158" t="s">
        <v>84</v>
      </c>
      <c r="AV720" s="13" t="s">
        <v>84</v>
      </c>
      <c r="AW720" s="13" t="s">
        <v>36</v>
      </c>
      <c r="AX720" s="13" t="s">
        <v>75</v>
      </c>
      <c r="AY720" s="158" t="s">
        <v>157</v>
      </c>
    </row>
    <row r="721" spans="2:65" s="13" customFormat="1" ht="11.25">
      <c r="B721" s="157"/>
      <c r="D721" s="145" t="s">
        <v>169</v>
      </c>
      <c r="E721" s="158" t="s">
        <v>19</v>
      </c>
      <c r="F721" s="159" t="s">
        <v>536</v>
      </c>
      <c r="H721" s="160">
        <v>18.8</v>
      </c>
      <c r="I721" s="161"/>
      <c r="L721" s="157"/>
      <c r="M721" s="162"/>
      <c r="T721" s="163"/>
      <c r="AT721" s="158" t="s">
        <v>169</v>
      </c>
      <c r="AU721" s="158" t="s">
        <v>84</v>
      </c>
      <c r="AV721" s="13" t="s">
        <v>84</v>
      </c>
      <c r="AW721" s="13" t="s">
        <v>36</v>
      </c>
      <c r="AX721" s="13" t="s">
        <v>75</v>
      </c>
      <c r="AY721" s="158" t="s">
        <v>157</v>
      </c>
    </row>
    <row r="722" spans="2:65" s="14" customFormat="1" ht="11.25">
      <c r="B722" s="164"/>
      <c r="D722" s="145" t="s">
        <v>169</v>
      </c>
      <c r="E722" s="165" t="s">
        <v>19</v>
      </c>
      <c r="F722" s="166" t="s">
        <v>173</v>
      </c>
      <c r="H722" s="167">
        <v>52.1</v>
      </c>
      <c r="I722" s="168"/>
      <c r="L722" s="164"/>
      <c r="M722" s="169"/>
      <c r="T722" s="170"/>
      <c r="AT722" s="165" t="s">
        <v>169</v>
      </c>
      <c r="AU722" s="165" t="s">
        <v>84</v>
      </c>
      <c r="AV722" s="14" t="s">
        <v>164</v>
      </c>
      <c r="AW722" s="14" t="s">
        <v>36</v>
      </c>
      <c r="AX722" s="14" t="s">
        <v>82</v>
      </c>
      <c r="AY722" s="165" t="s">
        <v>157</v>
      </c>
    </row>
    <row r="723" spans="2:65" s="13" customFormat="1" ht="11.25">
      <c r="B723" s="157"/>
      <c r="D723" s="145" t="s">
        <v>169</v>
      </c>
      <c r="F723" s="159" t="s">
        <v>537</v>
      </c>
      <c r="H723" s="160">
        <v>62.52</v>
      </c>
      <c r="I723" s="161"/>
      <c r="L723" s="157"/>
      <c r="M723" s="162"/>
      <c r="T723" s="163"/>
      <c r="AT723" s="158" t="s">
        <v>169</v>
      </c>
      <c r="AU723" s="158" t="s">
        <v>84</v>
      </c>
      <c r="AV723" s="13" t="s">
        <v>84</v>
      </c>
      <c r="AW723" s="13" t="s">
        <v>4</v>
      </c>
      <c r="AX723" s="13" t="s">
        <v>82</v>
      </c>
      <c r="AY723" s="158" t="s">
        <v>157</v>
      </c>
    </row>
    <row r="724" spans="2:65" s="1" customFormat="1" ht="16.5" customHeight="1">
      <c r="B724" s="33"/>
      <c r="C724" s="171" t="s">
        <v>538</v>
      </c>
      <c r="D724" s="171" t="s">
        <v>228</v>
      </c>
      <c r="E724" s="172" t="s">
        <v>539</v>
      </c>
      <c r="F724" s="173" t="s">
        <v>540</v>
      </c>
      <c r="G724" s="174" t="s">
        <v>412</v>
      </c>
      <c r="H724" s="175">
        <v>625.67999999999995</v>
      </c>
      <c r="I724" s="176">
        <v>27.8</v>
      </c>
      <c r="J724" s="177">
        <f>ROUND(I724*H724,2)</f>
        <v>17393.900000000001</v>
      </c>
      <c r="K724" s="173" t="s">
        <v>163</v>
      </c>
      <c r="L724" s="178"/>
      <c r="M724" s="179" t="s">
        <v>19</v>
      </c>
      <c r="N724" s="180" t="s">
        <v>46</v>
      </c>
      <c r="P724" s="141">
        <f>O724*H724</f>
        <v>0</v>
      </c>
      <c r="Q724" s="141">
        <v>4.0000000000000003E-5</v>
      </c>
      <c r="R724" s="141">
        <f>Q724*H724</f>
        <v>2.5027199999999999E-2</v>
      </c>
      <c r="S724" s="141">
        <v>0</v>
      </c>
      <c r="T724" s="142">
        <f>S724*H724</f>
        <v>0</v>
      </c>
      <c r="AR724" s="143" t="s">
        <v>215</v>
      </c>
      <c r="AT724" s="143" t="s">
        <v>228</v>
      </c>
      <c r="AU724" s="143" t="s">
        <v>84</v>
      </c>
      <c r="AY724" s="18" t="s">
        <v>157</v>
      </c>
      <c r="BE724" s="144">
        <f>IF(N724="základní",J724,0)</f>
        <v>17393.900000000001</v>
      </c>
      <c r="BF724" s="144">
        <f>IF(N724="snížená",J724,0)</f>
        <v>0</v>
      </c>
      <c r="BG724" s="144">
        <f>IF(N724="zákl. přenesená",J724,0)</f>
        <v>0</v>
      </c>
      <c r="BH724" s="144">
        <f>IF(N724="sníž. přenesená",J724,0)</f>
        <v>0</v>
      </c>
      <c r="BI724" s="144">
        <f>IF(N724="nulová",J724,0)</f>
        <v>0</v>
      </c>
      <c r="BJ724" s="18" t="s">
        <v>82</v>
      </c>
      <c r="BK724" s="144">
        <f>ROUND(I724*H724,2)</f>
        <v>17393.900000000001</v>
      </c>
      <c r="BL724" s="18" t="s">
        <v>164</v>
      </c>
      <c r="BM724" s="143" t="s">
        <v>541</v>
      </c>
    </row>
    <row r="725" spans="2:65" s="1" customFormat="1" ht="11.25">
      <c r="B725" s="33"/>
      <c r="D725" s="145" t="s">
        <v>166</v>
      </c>
      <c r="F725" s="146" t="s">
        <v>540</v>
      </c>
      <c r="I725" s="147"/>
      <c r="L725" s="33"/>
      <c r="M725" s="148"/>
      <c r="T725" s="54"/>
      <c r="AT725" s="18" t="s">
        <v>166</v>
      </c>
      <c r="AU725" s="18" t="s">
        <v>84</v>
      </c>
    </row>
    <row r="726" spans="2:65" s="12" customFormat="1" ht="11.25">
      <c r="B726" s="151"/>
      <c r="D726" s="145" t="s">
        <v>169</v>
      </c>
      <c r="E726" s="152" t="s">
        <v>19</v>
      </c>
      <c r="F726" s="153" t="s">
        <v>289</v>
      </c>
      <c r="H726" s="152" t="s">
        <v>19</v>
      </c>
      <c r="I726" s="154"/>
      <c r="L726" s="151"/>
      <c r="M726" s="155"/>
      <c r="T726" s="156"/>
      <c r="AT726" s="152" t="s">
        <v>169</v>
      </c>
      <c r="AU726" s="152" t="s">
        <v>84</v>
      </c>
      <c r="AV726" s="12" t="s">
        <v>82</v>
      </c>
      <c r="AW726" s="12" t="s">
        <v>36</v>
      </c>
      <c r="AX726" s="12" t="s">
        <v>75</v>
      </c>
      <c r="AY726" s="152" t="s">
        <v>157</v>
      </c>
    </row>
    <row r="727" spans="2:65" s="12" customFormat="1" ht="11.25">
      <c r="B727" s="151"/>
      <c r="D727" s="145" t="s">
        <v>169</v>
      </c>
      <c r="E727" s="152" t="s">
        <v>19</v>
      </c>
      <c r="F727" s="153" t="s">
        <v>542</v>
      </c>
      <c r="H727" s="152" t="s">
        <v>19</v>
      </c>
      <c r="I727" s="154"/>
      <c r="L727" s="151"/>
      <c r="M727" s="155"/>
      <c r="T727" s="156"/>
      <c r="AT727" s="152" t="s">
        <v>169</v>
      </c>
      <c r="AU727" s="152" t="s">
        <v>84</v>
      </c>
      <c r="AV727" s="12" t="s">
        <v>82</v>
      </c>
      <c r="AW727" s="12" t="s">
        <v>36</v>
      </c>
      <c r="AX727" s="12" t="s">
        <v>75</v>
      </c>
      <c r="AY727" s="152" t="s">
        <v>157</v>
      </c>
    </row>
    <row r="728" spans="2:65" s="12" customFormat="1" ht="11.25">
      <c r="B728" s="151"/>
      <c r="D728" s="145" t="s">
        <v>169</v>
      </c>
      <c r="E728" s="152" t="s">
        <v>19</v>
      </c>
      <c r="F728" s="153" t="s">
        <v>316</v>
      </c>
      <c r="H728" s="152" t="s">
        <v>19</v>
      </c>
      <c r="I728" s="154"/>
      <c r="L728" s="151"/>
      <c r="M728" s="155"/>
      <c r="T728" s="156"/>
      <c r="AT728" s="152" t="s">
        <v>169</v>
      </c>
      <c r="AU728" s="152" t="s">
        <v>84</v>
      </c>
      <c r="AV728" s="12" t="s">
        <v>82</v>
      </c>
      <c r="AW728" s="12" t="s">
        <v>36</v>
      </c>
      <c r="AX728" s="12" t="s">
        <v>75</v>
      </c>
      <c r="AY728" s="152" t="s">
        <v>157</v>
      </c>
    </row>
    <row r="729" spans="2:65" s="13" customFormat="1" ht="11.25">
      <c r="B729" s="157"/>
      <c r="D729" s="145" t="s">
        <v>169</v>
      </c>
      <c r="E729" s="158" t="s">
        <v>19</v>
      </c>
      <c r="F729" s="159" t="s">
        <v>442</v>
      </c>
      <c r="H729" s="160">
        <v>208.8</v>
      </c>
      <c r="I729" s="161"/>
      <c r="L729" s="157"/>
      <c r="M729" s="162"/>
      <c r="T729" s="163"/>
      <c r="AT729" s="158" t="s">
        <v>169</v>
      </c>
      <c r="AU729" s="158" t="s">
        <v>84</v>
      </c>
      <c r="AV729" s="13" t="s">
        <v>84</v>
      </c>
      <c r="AW729" s="13" t="s">
        <v>36</v>
      </c>
      <c r="AX729" s="13" t="s">
        <v>75</v>
      </c>
      <c r="AY729" s="158" t="s">
        <v>157</v>
      </c>
    </row>
    <row r="730" spans="2:65" s="13" customFormat="1" ht="11.25">
      <c r="B730" s="157"/>
      <c r="D730" s="145" t="s">
        <v>169</v>
      </c>
      <c r="E730" s="158" t="s">
        <v>19</v>
      </c>
      <c r="F730" s="159" t="s">
        <v>443</v>
      </c>
      <c r="H730" s="160">
        <v>7.5</v>
      </c>
      <c r="I730" s="161"/>
      <c r="L730" s="157"/>
      <c r="M730" s="162"/>
      <c r="T730" s="163"/>
      <c r="AT730" s="158" t="s">
        <v>169</v>
      </c>
      <c r="AU730" s="158" t="s">
        <v>84</v>
      </c>
      <c r="AV730" s="13" t="s">
        <v>84</v>
      </c>
      <c r="AW730" s="13" t="s">
        <v>36</v>
      </c>
      <c r="AX730" s="13" t="s">
        <v>75</v>
      </c>
      <c r="AY730" s="158" t="s">
        <v>157</v>
      </c>
    </row>
    <row r="731" spans="2:65" s="15" customFormat="1" ht="11.25">
      <c r="B731" s="182"/>
      <c r="D731" s="145" t="s">
        <v>169</v>
      </c>
      <c r="E731" s="183" t="s">
        <v>19</v>
      </c>
      <c r="F731" s="184" t="s">
        <v>321</v>
      </c>
      <c r="H731" s="185">
        <v>216.3</v>
      </c>
      <c r="I731" s="186"/>
      <c r="L731" s="182"/>
      <c r="M731" s="187"/>
      <c r="T731" s="188"/>
      <c r="AT731" s="183" t="s">
        <v>169</v>
      </c>
      <c r="AU731" s="183" t="s">
        <v>84</v>
      </c>
      <c r="AV731" s="15" t="s">
        <v>104</v>
      </c>
      <c r="AW731" s="15" t="s">
        <v>36</v>
      </c>
      <c r="AX731" s="15" t="s">
        <v>75</v>
      </c>
      <c r="AY731" s="183" t="s">
        <v>157</v>
      </c>
    </row>
    <row r="732" spans="2:65" s="12" customFormat="1" ht="11.25">
      <c r="B732" s="151"/>
      <c r="D732" s="145" t="s">
        <v>169</v>
      </c>
      <c r="E732" s="152" t="s">
        <v>19</v>
      </c>
      <c r="F732" s="153" t="s">
        <v>325</v>
      </c>
      <c r="H732" s="152" t="s">
        <v>19</v>
      </c>
      <c r="I732" s="154"/>
      <c r="L732" s="151"/>
      <c r="M732" s="155"/>
      <c r="T732" s="156"/>
      <c r="AT732" s="152" t="s">
        <v>169</v>
      </c>
      <c r="AU732" s="152" t="s">
        <v>84</v>
      </c>
      <c r="AV732" s="12" t="s">
        <v>82</v>
      </c>
      <c r="AW732" s="12" t="s">
        <v>36</v>
      </c>
      <c r="AX732" s="12" t="s">
        <v>75</v>
      </c>
      <c r="AY732" s="152" t="s">
        <v>157</v>
      </c>
    </row>
    <row r="733" spans="2:65" s="13" customFormat="1" ht="11.25">
      <c r="B733" s="157"/>
      <c r="D733" s="145" t="s">
        <v>169</v>
      </c>
      <c r="E733" s="158" t="s">
        <v>19</v>
      </c>
      <c r="F733" s="159" t="s">
        <v>444</v>
      </c>
      <c r="H733" s="160">
        <v>41.25</v>
      </c>
      <c r="I733" s="161"/>
      <c r="L733" s="157"/>
      <c r="M733" s="162"/>
      <c r="T733" s="163"/>
      <c r="AT733" s="158" t="s">
        <v>169</v>
      </c>
      <c r="AU733" s="158" t="s">
        <v>84</v>
      </c>
      <c r="AV733" s="13" t="s">
        <v>84</v>
      </c>
      <c r="AW733" s="13" t="s">
        <v>36</v>
      </c>
      <c r="AX733" s="13" t="s">
        <v>75</v>
      </c>
      <c r="AY733" s="158" t="s">
        <v>157</v>
      </c>
    </row>
    <row r="734" spans="2:65" s="13" customFormat="1" ht="11.25">
      <c r="B734" s="157"/>
      <c r="D734" s="145" t="s">
        <v>169</v>
      </c>
      <c r="E734" s="158" t="s">
        <v>19</v>
      </c>
      <c r="F734" s="159" t="s">
        <v>445</v>
      </c>
      <c r="H734" s="160">
        <v>5.55</v>
      </c>
      <c r="I734" s="161"/>
      <c r="L734" s="157"/>
      <c r="M734" s="162"/>
      <c r="T734" s="163"/>
      <c r="AT734" s="158" t="s">
        <v>169</v>
      </c>
      <c r="AU734" s="158" t="s">
        <v>84</v>
      </c>
      <c r="AV734" s="13" t="s">
        <v>84</v>
      </c>
      <c r="AW734" s="13" t="s">
        <v>36</v>
      </c>
      <c r="AX734" s="13" t="s">
        <v>75</v>
      </c>
      <c r="AY734" s="158" t="s">
        <v>157</v>
      </c>
    </row>
    <row r="735" spans="2:65" s="13" customFormat="1" ht="11.25">
      <c r="B735" s="157"/>
      <c r="D735" s="145" t="s">
        <v>169</v>
      </c>
      <c r="E735" s="158" t="s">
        <v>19</v>
      </c>
      <c r="F735" s="159" t="s">
        <v>446</v>
      </c>
      <c r="H735" s="160">
        <v>5.0999999999999996</v>
      </c>
      <c r="I735" s="161"/>
      <c r="L735" s="157"/>
      <c r="M735" s="162"/>
      <c r="T735" s="163"/>
      <c r="AT735" s="158" t="s">
        <v>169</v>
      </c>
      <c r="AU735" s="158" t="s">
        <v>84</v>
      </c>
      <c r="AV735" s="13" t="s">
        <v>84</v>
      </c>
      <c r="AW735" s="13" t="s">
        <v>36</v>
      </c>
      <c r="AX735" s="13" t="s">
        <v>75</v>
      </c>
      <c r="AY735" s="158" t="s">
        <v>157</v>
      </c>
    </row>
    <row r="736" spans="2:65" s="13" customFormat="1" ht="11.25">
      <c r="B736" s="157"/>
      <c r="D736" s="145" t="s">
        <v>169</v>
      </c>
      <c r="E736" s="158" t="s">
        <v>19</v>
      </c>
      <c r="F736" s="159" t="s">
        <v>447</v>
      </c>
      <c r="H736" s="160">
        <v>5.25</v>
      </c>
      <c r="I736" s="161"/>
      <c r="L736" s="157"/>
      <c r="M736" s="162"/>
      <c r="T736" s="163"/>
      <c r="AT736" s="158" t="s">
        <v>169</v>
      </c>
      <c r="AU736" s="158" t="s">
        <v>84</v>
      </c>
      <c r="AV736" s="13" t="s">
        <v>84</v>
      </c>
      <c r="AW736" s="13" t="s">
        <v>36</v>
      </c>
      <c r="AX736" s="13" t="s">
        <v>75</v>
      </c>
      <c r="AY736" s="158" t="s">
        <v>157</v>
      </c>
    </row>
    <row r="737" spans="2:65" s="13" customFormat="1" ht="11.25">
      <c r="B737" s="157"/>
      <c r="D737" s="145" t="s">
        <v>169</v>
      </c>
      <c r="E737" s="158" t="s">
        <v>19</v>
      </c>
      <c r="F737" s="159" t="s">
        <v>442</v>
      </c>
      <c r="H737" s="160">
        <v>208.8</v>
      </c>
      <c r="I737" s="161"/>
      <c r="L737" s="157"/>
      <c r="M737" s="162"/>
      <c r="T737" s="163"/>
      <c r="AT737" s="158" t="s">
        <v>169</v>
      </c>
      <c r="AU737" s="158" t="s">
        <v>84</v>
      </c>
      <c r="AV737" s="13" t="s">
        <v>84</v>
      </c>
      <c r="AW737" s="13" t="s">
        <v>36</v>
      </c>
      <c r="AX737" s="13" t="s">
        <v>75</v>
      </c>
      <c r="AY737" s="158" t="s">
        <v>157</v>
      </c>
    </row>
    <row r="738" spans="2:65" s="13" customFormat="1" ht="11.25">
      <c r="B738" s="157"/>
      <c r="D738" s="145" t="s">
        <v>169</v>
      </c>
      <c r="E738" s="158" t="s">
        <v>19</v>
      </c>
      <c r="F738" s="159" t="s">
        <v>448</v>
      </c>
      <c r="H738" s="160">
        <v>35.1</v>
      </c>
      <c r="I738" s="161"/>
      <c r="L738" s="157"/>
      <c r="M738" s="162"/>
      <c r="T738" s="163"/>
      <c r="AT738" s="158" t="s">
        <v>169</v>
      </c>
      <c r="AU738" s="158" t="s">
        <v>84</v>
      </c>
      <c r="AV738" s="13" t="s">
        <v>84</v>
      </c>
      <c r="AW738" s="13" t="s">
        <v>36</v>
      </c>
      <c r="AX738" s="13" t="s">
        <v>75</v>
      </c>
      <c r="AY738" s="158" t="s">
        <v>157</v>
      </c>
    </row>
    <row r="739" spans="2:65" s="15" customFormat="1" ht="11.25">
      <c r="B739" s="182"/>
      <c r="D739" s="145" t="s">
        <v>169</v>
      </c>
      <c r="E739" s="183" t="s">
        <v>19</v>
      </c>
      <c r="F739" s="184" t="s">
        <v>321</v>
      </c>
      <c r="H739" s="185">
        <v>301.05</v>
      </c>
      <c r="I739" s="186"/>
      <c r="L739" s="182"/>
      <c r="M739" s="187"/>
      <c r="T739" s="188"/>
      <c r="AT739" s="183" t="s">
        <v>169</v>
      </c>
      <c r="AU739" s="183" t="s">
        <v>84</v>
      </c>
      <c r="AV739" s="15" t="s">
        <v>104</v>
      </c>
      <c r="AW739" s="15" t="s">
        <v>36</v>
      </c>
      <c r="AX739" s="15" t="s">
        <v>75</v>
      </c>
      <c r="AY739" s="183" t="s">
        <v>157</v>
      </c>
    </row>
    <row r="740" spans="2:65" s="12" customFormat="1" ht="11.25">
      <c r="B740" s="151"/>
      <c r="D740" s="145" t="s">
        <v>169</v>
      </c>
      <c r="E740" s="152" t="s">
        <v>19</v>
      </c>
      <c r="F740" s="153" t="s">
        <v>328</v>
      </c>
      <c r="H740" s="152" t="s">
        <v>19</v>
      </c>
      <c r="I740" s="154"/>
      <c r="L740" s="151"/>
      <c r="M740" s="155"/>
      <c r="T740" s="156"/>
      <c r="AT740" s="152" t="s">
        <v>169</v>
      </c>
      <c r="AU740" s="152" t="s">
        <v>84</v>
      </c>
      <c r="AV740" s="12" t="s">
        <v>82</v>
      </c>
      <c r="AW740" s="12" t="s">
        <v>36</v>
      </c>
      <c r="AX740" s="12" t="s">
        <v>75</v>
      </c>
      <c r="AY740" s="152" t="s">
        <v>157</v>
      </c>
    </row>
    <row r="741" spans="2:65" s="13" customFormat="1" ht="11.25">
      <c r="B741" s="157"/>
      <c r="D741" s="145" t="s">
        <v>169</v>
      </c>
      <c r="E741" s="158" t="s">
        <v>19</v>
      </c>
      <c r="F741" s="159" t="s">
        <v>449</v>
      </c>
      <c r="H741" s="160">
        <v>4.05</v>
      </c>
      <c r="I741" s="161"/>
      <c r="L741" s="157"/>
      <c r="M741" s="162"/>
      <c r="T741" s="163"/>
      <c r="AT741" s="158" t="s">
        <v>169</v>
      </c>
      <c r="AU741" s="158" t="s">
        <v>84</v>
      </c>
      <c r="AV741" s="13" t="s">
        <v>84</v>
      </c>
      <c r="AW741" s="13" t="s">
        <v>36</v>
      </c>
      <c r="AX741" s="13" t="s">
        <v>75</v>
      </c>
      <c r="AY741" s="158" t="s">
        <v>157</v>
      </c>
    </row>
    <row r="742" spans="2:65" s="15" customFormat="1" ht="11.25">
      <c r="B742" s="182"/>
      <c r="D742" s="145" t="s">
        <v>169</v>
      </c>
      <c r="E742" s="183" t="s">
        <v>19</v>
      </c>
      <c r="F742" s="184" t="s">
        <v>321</v>
      </c>
      <c r="H742" s="185">
        <v>4.05</v>
      </c>
      <c r="I742" s="186"/>
      <c r="L742" s="182"/>
      <c r="M742" s="187"/>
      <c r="T742" s="188"/>
      <c r="AT742" s="183" t="s">
        <v>169</v>
      </c>
      <c r="AU742" s="183" t="s">
        <v>84</v>
      </c>
      <c r="AV742" s="15" t="s">
        <v>104</v>
      </c>
      <c r="AW742" s="15" t="s">
        <v>36</v>
      </c>
      <c r="AX742" s="15" t="s">
        <v>75</v>
      </c>
      <c r="AY742" s="183" t="s">
        <v>157</v>
      </c>
    </row>
    <row r="743" spans="2:65" s="14" customFormat="1" ht="11.25">
      <c r="B743" s="164"/>
      <c r="D743" s="145" t="s">
        <v>169</v>
      </c>
      <c r="E743" s="165" t="s">
        <v>19</v>
      </c>
      <c r="F743" s="166" t="s">
        <v>173</v>
      </c>
      <c r="H743" s="167">
        <v>521.4</v>
      </c>
      <c r="I743" s="168"/>
      <c r="L743" s="164"/>
      <c r="M743" s="169"/>
      <c r="T743" s="170"/>
      <c r="AT743" s="165" t="s">
        <v>169</v>
      </c>
      <c r="AU743" s="165" t="s">
        <v>84</v>
      </c>
      <c r="AV743" s="14" t="s">
        <v>164</v>
      </c>
      <c r="AW743" s="14" t="s">
        <v>36</v>
      </c>
      <c r="AX743" s="14" t="s">
        <v>82</v>
      </c>
      <c r="AY743" s="165" t="s">
        <v>157</v>
      </c>
    </row>
    <row r="744" spans="2:65" s="13" customFormat="1" ht="11.25">
      <c r="B744" s="157"/>
      <c r="D744" s="145" t="s">
        <v>169</v>
      </c>
      <c r="F744" s="159" t="s">
        <v>543</v>
      </c>
      <c r="H744" s="160">
        <v>625.67999999999995</v>
      </c>
      <c r="I744" s="161"/>
      <c r="L744" s="157"/>
      <c r="M744" s="162"/>
      <c r="T744" s="163"/>
      <c r="AT744" s="158" t="s">
        <v>169</v>
      </c>
      <c r="AU744" s="158" t="s">
        <v>84</v>
      </c>
      <c r="AV744" s="13" t="s">
        <v>84</v>
      </c>
      <c r="AW744" s="13" t="s">
        <v>4</v>
      </c>
      <c r="AX744" s="13" t="s">
        <v>82</v>
      </c>
      <c r="AY744" s="158" t="s">
        <v>157</v>
      </c>
    </row>
    <row r="745" spans="2:65" s="1" customFormat="1" ht="16.5" customHeight="1">
      <c r="B745" s="33"/>
      <c r="C745" s="171" t="s">
        <v>544</v>
      </c>
      <c r="D745" s="171" t="s">
        <v>228</v>
      </c>
      <c r="E745" s="172" t="s">
        <v>545</v>
      </c>
      <c r="F745" s="173" t="s">
        <v>546</v>
      </c>
      <c r="G745" s="174" t="s">
        <v>412</v>
      </c>
      <c r="H745" s="175">
        <v>33.72</v>
      </c>
      <c r="I745" s="176">
        <v>192.1</v>
      </c>
      <c r="J745" s="177">
        <f>ROUND(I745*H745,2)</f>
        <v>6477.61</v>
      </c>
      <c r="K745" s="173" t="s">
        <v>163</v>
      </c>
      <c r="L745" s="178"/>
      <c r="M745" s="179" t="s">
        <v>19</v>
      </c>
      <c r="N745" s="180" t="s">
        <v>46</v>
      </c>
      <c r="P745" s="141">
        <f>O745*H745</f>
        <v>0</v>
      </c>
      <c r="Q745" s="141">
        <v>5.0000000000000001E-4</v>
      </c>
      <c r="R745" s="141">
        <f>Q745*H745</f>
        <v>1.686E-2</v>
      </c>
      <c r="S745" s="141">
        <v>0</v>
      </c>
      <c r="T745" s="142">
        <f>S745*H745</f>
        <v>0</v>
      </c>
      <c r="AR745" s="143" t="s">
        <v>215</v>
      </c>
      <c r="AT745" s="143" t="s">
        <v>228</v>
      </c>
      <c r="AU745" s="143" t="s">
        <v>84</v>
      </c>
      <c r="AY745" s="18" t="s">
        <v>157</v>
      </c>
      <c r="BE745" s="144">
        <f>IF(N745="základní",J745,0)</f>
        <v>6477.61</v>
      </c>
      <c r="BF745" s="144">
        <f>IF(N745="snížená",J745,0)</f>
        <v>0</v>
      </c>
      <c r="BG745" s="144">
        <f>IF(N745="zákl. přenesená",J745,0)</f>
        <v>0</v>
      </c>
      <c r="BH745" s="144">
        <f>IF(N745="sníž. přenesená",J745,0)</f>
        <v>0</v>
      </c>
      <c r="BI745" s="144">
        <f>IF(N745="nulová",J745,0)</f>
        <v>0</v>
      </c>
      <c r="BJ745" s="18" t="s">
        <v>82</v>
      </c>
      <c r="BK745" s="144">
        <f>ROUND(I745*H745,2)</f>
        <v>6477.61</v>
      </c>
      <c r="BL745" s="18" t="s">
        <v>164</v>
      </c>
      <c r="BM745" s="143" t="s">
        <v>547</v>
      </c>
    </row>
    <row r="746" spans="2:65" s="1" customFormat="1" ht="11.25">
      <c r="B746" s="33"/>
      <c r="D746" s="145" t="s">
        <v>166</v>
      </c>
      <c r="F746" s="146" t="s">
        <v>546</v>
      </c>
      <c r="I746" s="147"/>
      <c r="L746" s="33"/>
      <c r="M746" s="148"/>
      <c r="T746" s="54"/>
      <c r="AT746" s="18" t="s">
        <v>166</v>
      </c>
      <c r="AU746" s="18" t="s">
        <v>84</v>
      </c>
    </row>
    <row r="747" spans="2:65" s="13" customFormat="1" ht="11.25">
      <c r="B747" s="157"/>
      <c r="D747" s="145" t="s">
        <v>169</v>
      </c>
      <c r="E747" s="158" t="s">
        <v>19</v>
      </c>
      <c r="F747" s="159" t="s">
        <v>548</v>
      </c>
      <c r="H747" s="160">
        <v>28.1</v>
      </c>
      <c r="I747" s="161"/>
      <c r="L747" s="157"/>
      <c r="M747" s="162"/>
      <c r="T747" s="163"/>
      <c r="AT747" s="158" t="s">
        <v>169</v>
      </c>
      <c r="AU747" s="158" t="s">
        <v>84</v>
      </c>
      <c r="AV747" s="13" t="s">
        <v>84</v>
      </c>
      <c r="AW747" s="13" t="s">
        <v>36</v>
      </c>
      <c r="AX747" s="13" t="s">
        <v>75</v>
      </c>
      <c r="AY747" s="158" t="s">
        <v>157</v>
      </c>
    </row>
    <row r="748" spans="2:65" s="14" customFormat="1" ht="11.25">
      <c r="B748" s="164"/>
      <c r="D748" s="145" t="s">
        <v>169</v>
      </c>
      <c r="E748" s="165" t="s">
        <v>19</v>
      </c>
      <c r="F748" s="166" t="s">
        <v>173</v>
      </c>
      <c r="H748" s="167">
        <v>28.1</v>
      </c>
      <c r="I748" s="168"/>
      <c r="L748" s="164"/>
      <c r="M748" s="169"/>
      <c r="T748" s="170"/>
      <c r="AT748" s="165" t="s">
        <v>169</v>
      </c>
      <c r="AU748" s="165" t="s">
        <v>84</v>
      </c>
      <c r="AV748" s="14" t="s">
        <v>164</v>
      </c>
      <c r="AW748" s="14" t="s">
        <v>36</v>
      </c>
      <c r="AX748" s="14" t="s">
        <v>82</v>
      </c>
      <c r="AY748" s="165" t="s">
        <v>157</v>
      </c>
    </row>
    <row r="749" spans="2:65" s="13" customFormat="1" ht="11.25">
      <c r="B749" s="157"/>
      <c r="D749" s="145" t="s">
        <v>169</v>
      </c>
      <c r="F749" s="159" t="s">
        <v>549</v>
      </c>
      <c r="H749" s="160">
        <v>33.72</v>
      </c>
      <c r="I749" s="161"/>
      <c r="L749" s="157"/>
      <c r="M749" s="162"/>
      <c r="T749" s="163"/>
      <c r="AT749" s="158" t="s">
        <v>169</v>
      </c>
      <c r="AU749" s="158" t="s">
        <v>84</v>
      </c>
      <c r="AV749" s="13" t="s">
        <v>84</v>
      </c>
      <c r="AW749" s="13" t="s">
        <v>4</v>
      </c>
      <c r="AX749" s="13" t="s">
        <v>82</v>
      </c>
      <c r="AY749" s="158" t="s">
        <v>157</v>
      </c>
    </row>
    <row r="750" spans="2:65" s="1" customFormat="1" ht="16.5" customHeight="1">
      <c r="B750" s="33"/>
      <c r="C750" s="132" t="s">
        <v>550</v>
      </c>
      <c r="D750" s="132" t="s">
        <v>159</v>
      </c>
      <c r="E750" s="133" t="s">
        <v>551</v>
      </c>
      <c r="F750" s="134" t="s">
        <v>552</v>
      </c>
      <c r="G750" s="135" t="s">
        <v>210</v>
      </c>
      <c r="H750" s="136">
        <v>1518.3710000000001</v>
      </c>
      <c r="I750" s="137">
        <v>164</v>
      </c>
      <c r="J750" s="138">
        <f>ROUND(I750*H750,2)</f>
        <v>249012.84</v>
      </c>
      <c r="K750" s="134" t="s">
        <v>163</v>
      </c>
      <c r="L750" s="33"/>
      <c r="M750" s="139" t="s">
        <v>19</v>
      </c>
      <c r="N750" s="140" t="s">
        <v>46</v>
      </c>
      <c r="P750" s="141">
        <f>O750*H750</f>
        <v>0</v>
      </c>
      <c r="Q750" s="141">
        <v>1.146E-2</v>
      </c>
      <c r="R750" s="141">
        <f>Q750*H750</f>
        <v>17.400531660000002</v>
      </c>
      <c r="S750" s="141">
        <v>0</v>
      </c>
      <c r="T750" s="142">
        <f>S750*H750</f>
        <v>0</v>
      </c>
      <c r="AR750" s="143" t="s">
        <v>164</v>
      </c>
      <c r="AT750" s="143" t="s">
        <v>159</v>
      </c>
      <c r="AU750" s="143" t="s">
        <v>84</v>
      </c>
      <c r="AY750" s="18" t="s">
        <v>157</v>
      </c>
      <c r="BE750" s="144">
        <f>IF(N750="základní",J750,0)</f>
        <v>249012.84</v>
      </c>
      <c r="BF750" s="144">
        <f>IF(N750="snížená",J750,0)</f>
        <v>0</v>
      </c>
      <c r="BG750" s="144">
        <f>IF(N750="zákl. přenesená",J750,0)</f>
        <v>0</v>
      </c>
      <c r="BH750" s="144">
        <f>IF(N750="sníž. přenesená",J750,0)</f>
        <v>0</v>
      </c>
      <c r="BI750" s="144">
        <f>IF(N750="nulová",J750,0)</f>
        <v>0</v>
      </c>
      <c r="BJ750" s="18" t="s">
        <v>82</v>
      </c>
      <c r="BK750" s="144">
        <f>ROUND(I750*H750,2)</f>
        <v>249012.84</v>
      </c>
      <c r="BL750" s="18" t="s">
        <v>164</v>
      </c>
      <c r="BM750" s="143" t="s">
        <v>553</v>
      </c>
    </row>
    <row r="751" spans="2:65" s="1" customFormat="1" ht="11.25">
      <c r="B751" s="33"/>
      <c r="D751" s="145" t="s">
        <v>166</v>
      </c>
      <c r="F751" s="146" t="s">
        <v>554</v>
      </c>
      <c r="I751" s="147"/>
      <c r="L751" s="33"/>
      <c r="M751" s="148"/>
      <c r="T751" s="54"/>
      <c r="AT751" s="18" t="s">
        <v>166</v>
      </c>
      <c r="AU751" s="18" t="s">
        <v>84</v>
      </c>
    </row>
    <row r="752" spans="2:65" s="1" customFormat="1" ht="11.25">
      <c r="B752" s="33"/>
      <c r="D752" s="149" t="s">
        <v>167</v>
      </c>
      <c r="F752" s="150" t="s">
        <v>555</v>
      </c>
      <c r="I752" s="147"/>
      <c r="L752" s="33"/>
      <c r="M752" s="148"/>
      <c r="T752" s="54"/>
      <c r="AT752" s="18" t="s">
        <v>167</v>
      </c>
      <c r="AU752" s="18" t="s">
        <v>84</v>
      </c>
    </row>
    <row r="753" spans="2:65" s="12" customFormat="1" ht="11.25">
      <c r="B753" s="151"/>
      <c r="D753" s="145" t="s">
        <v>169</v>
      </c>
      <c r="E753" s="152" t="s">
        <v>19</v>
      </c>
      <c r="F753" s="153" t="s">
        <v>289</v>
      </c>
      <c r="H753" s="152" t="s">
        <v>19</v>
      </c>
      <c r="I753" s="154"/>
      <c r="L753" s="151"/>
      <c r="M753" s="155"/>
      <c r="T753" s="156"/>
      <c r="AT753" s="152" t="s">
        <v>169</v>
      </c>
      <c r="AU753" s="152" t="s">
        <v>84</v>
      </c>
      <c r="AV753" s="12" t="s">
        <v>82</v>
      </c>
      <c r="AW753" s="12" t="s">
        <v>36</v>
      </c>
      <c r="AX753" s="12" t="s">
        <v>75</v>
      </c>
      <c r="AY753" s="152" t="s">
        <v>157</v>
      </c>
    </row>
    <row r="754" spans="2:65" s="12" customFormat="1" ht="11.25">
      <c r="B754" s="151"/>
      <c r="D754" s="145" t="s">
        <v>169</v>
      </c>
      <c r="E754" s="152" t="s">
        <v>19</v>
      </c>
      <c r="F754" s="153" t="s">
        <v>556</v>
      </c>
      <c r="H754" s="152" t="s">
        <v>19</v>
      </c>
      <c r="I754" s="154"/>
      <c r="L754" s="151"/>
      <c r="M754" s="155"/>
      <c r="T754" s="156"/>
      <c r="AT754" s="152" t="s">
        <v>169</v>
      </c>
      <c r="AU754" s="152" t="s">
        <v>84</v>
      </c>
      <c r="AV754" s="12" t="s">
        <v>82</v>
      </c>
      <c r="AW754" s="12" t="s">
        <v>36</v>
      </c>
      <c r="AX754" s="12" t="s">
        <v>75</v>
      </c>
      <c r="AY754" s="152" t="s">
        <v>157</v>
      </c>
    </row>
    <row r="755" spans="2:65" s="13" customFormat="1" ht="11.25">
      <c r="B755" s="157"/>
      <c r="D755" s="145" t="s">
        <v>169</v>
      </c>
      <c r="E755" s="158" t="s">
        <v>19</v>
      </c>
      <c r="F755" s="159" t="s">
        <v>557</v>
      </c>
      <c r="H755" s="160">
        <v>1470.662</v>
      </c>
      <c r="I755" s="161"/>
      <c r="L755" s="157"/>
      <c r="M755" s="162"/>
      <c r="T755" s="163"/>
      <c r="AT755" s="158" t="s">
        <v>169</v>
      </c>
      <c r="AU755" s="158" t="s">
        <v>84</v>
      </c>
      <c r="AV755" s="13" t="s">
        <v>84</v>
      </c>
      <c r="AW755" s="13" t="s">
        <v>36</v>
      </c>
      <c r="AX755" s="13" t="s">
        <v>75</v>
      </c>
      <c r="AY755" s="158" t="s">
        <v>157</v>
      </c>
    </row>
    <row r="756" spans="2:65" s="12" customFormat="1" ht="11.25">
      <c r="B756" s="151"/>
      <c r="D756" s="145" t="s">
        <v>169</v>
      </c>
      <c r="E756" s="152" t="s">
        <v>19</v>
      </c>
      <c r="F756" s="153" t="s">
        <v>558</v>
      </c>
      <c r="H756" s="152" t="s">
        <v>19</v>
      </c>
      <c r="I756" s="154"/>
      <c r="L756" s="151"/>
      <c r="M756" s="155"/>
      <c r="T756" s="156"/>
      <c r="AT756" s="152" t="s">
        <v>169</v>
      </c>
      <c r="AU756" s="152" t="s">
        <v>84</v>
      </c>
      <c r="AV756" s="12" t="s">
        <v>82</v>
      </c>
      <c r="AW756" s="12" t="s">
        <v>36</v>
      </c>
      <c r="AX756" s="12" t="s">
        <v>75</v>
      </c>
      <c r="AY756" s="152" t="s">
        <v>157</v>
      </c>
    </row>
    <row r="757" spans="2:65" s="13" customFormat="1" ht="11.25">
      <c r="B757" s="157"/>
      <c r="D757" s="145" t="s">
        <v>169</v>
      </c>
      <c r="E757" s="158" t="s">
        <v>19</v>
      </c>
      <c r="F757" s="159" t="s">
        <v>559</v>
      </c>
      <c r="H757" s="160">
        <v>47.709000000000003</v>
      </c>
      <c r="I757" s="161"/>
      <c r="L757" s="157"/>
      <c r="M757" s="162"/>
      <c r="T757" s="163"/>
      <c r="AT757" s="158" t="s">
        <v>169</v>
      </c>
      <c r="AU757" s="158" t="s">
        <v>84</v>
      </c>
      <c r="AV757" s="13" t="s">
        <v>84</v>
      </c>
      <c r="AW757" s="13" t="s">
        <v>36</v>
      </c>
      <c r="AX757" s="13" t="s">
        <v>75</v>
      </c>
      <c r="AY757" s="158" t="s">
        <v>157</v>
      </c>
    </row>
    <row r="758" spans="2:65" s="14" customFormat="1" ht="11.25">
      <c r="B758" s="164"/>
      <c r="D758" s="145" t="s">
        <v>169</v>
      </c>
      <c r="E758" s="165" t="s">
        <v>19</v>
      </c>
      <c r="F758" s="166" t="s">
        <v>173</v>
      </c>
      <c r="H758" s="167">
        <v>1518.3710000000001</v>
      </c>
      <c r="I758" s="168"/>
      <c r="L758" s="164"/>
      <c r="M758" s="169"/>
      <c r="T758" s="170"/>
      <c r="AT758" s="165" t="s">
        <v>169</v>
      </c>
      <c r="AU758" s="165" t="s">
        <v>84</v>
      </c>
      <c r="AV758" s="14" t="s">
        <v>164</v>
      </c>
      <c r="AW758" s="14" t="s">
        <v>36</v>
      </c>
      <c r="AX758" s="14" t="s">
        <v>82</v>
      </c>
      <c r="AY758" s="165" t="s">
        <v>157</v>
      </c>
    </row>
    <row r="759" spans="2:65" s="1" customFormat="1" ht="16.5" customHeight="1">
      <c r="B759" s="33"/>
      <c r="C759" s="132" t="s">
        <v>560</v>
      </c>
      <c r="D759" s="132" t="s">
        <v>159</v>
      </c>
      <c r="E759" s="133" t="s">
        <v>561</v>
      </c>
      <c r="F759" s="134" t="s">
        <v>562</v>
      </c>
      <c r="G759" s="135" t="s">
        <v>210</v>
      </c>
      <c r="H759" s="136">
        <v>56.078000000000003</v>
      </c>
      <c r="I759" s="137">
        <v>280</v>
      </c>
      <c r="J759" s="138">
        <f>ROUND(I759*H759,2)</f>
        <v>15701.84</v>
      </c>
      <c r="K759" s="134" t="s">
        <v>163</v>
      </c>
      <c r="L759" s="33"/>
      <c r="M759" s="139" t="s">
        <v>19</v>
      </c>
      <c r="N759" s="140" t="s">
        <v>46</v>
      </c>
      <c r="P759" s="141">
        <f>O759*H759</f>
        <v>0</v>
      </c>
      <c r="Q759" s="141">
        <v>3.15E-2</v>
      </c>
      <c r="R759" s="141">
        <f>Q759*H759</f>
        <v>1.7664570000000002</v>
      </c>
      <c r="S759" s="141">
        <v>0</v>
      </c>
      <c r="T759" s="142">
        <f>S759*H759</f>
        <v>0</v>
      </c>
      <c r="AR759" s="143" t="s">
        <v>164</v>
      </c>
      <c r="AT759" s="143" t="s">
        <v>159</v>
      </c>
      <c r="AU759" s="143" t="s">
        <v>84</v>
      </c>
      <c r="AY759" s="18" t="s">
        <v>157</v>
      </c>
      <c r="BE759" s="144">
        <f>IF(N759="základní",J759,0)</f>
        <v>15701.84</v>
      </c>
      <c r="BF759" s="144">
        <f>IF(N759="snížená",J759,0)</f>
        <v>0</v>
      </c>
      <c r="BG759" s="144">
        <f>IF(N759="zákl. přenesená",J759,0)</f>
        <v>0</v>
      </c>
      <c r="BH759" s="144">
        <f>IF(N759="sníž. přenesená",J759,0)</f>
        <v>0</v>
      </c>
      <c r="BI759" s="144">
        <f>IF(N759="nulová",J759,0)</f>
        <v>0</v>
      </c>
      <c r="BJ759" s="18" t="s">
        <v>82</v>
      </c>
      <c r="BK759" s="144">
        <f>ROUND(I759*H759,2)</f>
        <v>15701.84</v>
      </c>
      <c r="BL759" s="18" t="s">
        <v>164</v>
      </c>
      <c r="BM759" s="143" t="s">
        <v>563</v>
      </c>
    </row>
    <row r="760" spans="2:65" s="1" customFormat="1" ht="11.25">
      <c r="B760" s="33"/>
      <c r="D760" s="145" t="s">
        <v>166</v>
      </c>
      <c r="F760" s="146" t="s">
        <v>564</v>
      </c>
      <c r="I760" s="147"/>
      <c r="L760" s="33"/>
      <c r="M760" s="148"/>
      <c r="T760" s="54"/>
      <c r="AT760" s="18" t="s">
        <v>166</v>
      </c>
      <c r="AU760" s="18" t="s">
        <v>84</v>
      </c>
    </row>
    <row r="761" spans="2:65" s="1" customFormat="1" ht="11.25">
      <c r="B761" s="33"/>
      <c r="D761" s="149" t="s">
        <v>167</v>
      </c>
      <c r="F761" s="150" t="s">
        <v>565</v>
      </c>
      <c r="I761" s="147"/>
      <c r="L761" s="33"/>
      <c r="M761" s="148"/>
      <c r="T761" s="54"/>
      <c r="AT761" s="18" t="s">
        <v>167</v>
      </c>
      <c r="AU761" s="18" t="s">
        <v>84</v>
      </c>
    </row>
    <row r="762" spans="2:65" s="12" customFormat="1" ht="11.25">
      <c r="B762" s="151"/>
      <c r="D762" s="145" t="s">
        <v>169</v>
      </c>
      <c r="E762" s="152" t="s">
        <v>19</v>
      </c>
      <c r="F762" s="153" t="s">
        <v>566</v>
      </c>
      <c r="H762" s="152" t="s">
        <v>19</v>
      </c>
      <c r="I762" s="154"/>
      <c r="L762" s="151"/>
      <c r="M762" s="155"/>
      <c r="T762" s="156"/>
      <c r="AT762" s="152" t="s">
        <v>169</v>
      </c>
      <c r="AU762" s="152" t="s">
        <v>84</v>
      </c>
      <c r="AV762" s="12" t="s">
        <v>82</v>
      </c>
      <c r="AW762" s="12" t="s">
        <v>36</v>
      </c>
      <c r="AX762" s="12" t="s">
        <v>75</v>
      </c>
      <c r="AY762" s="152" t="s">
        <v>157</v>
      </c>
    </row>
    <row r="763" spans="2:65" s="13" customFormat="1" ht="11.25">
      <c r="B763" s="157"/>
      <c r="D763" s="145" t="s">
        <v>169</v>
      </c>
      <c r="E763" s="158" t="s">
        <v>19</v>
      </c>
      <c r="F763" s="159" t="s">
        <v>241</v>
      </c>
      <c r="H763" s="160">
        <v>56.078000000000003</v>
      </c>
      <c r="I763" s="161"/>
      <c r="L763" s="157"/>
      <c r="M763" s="162"/>
      <c r="T763" s="163"/>
      <c r="AT763" s="158" t="s">
        <v>169</v>
      </c>
      <c r="AU763" s="158" t="s">
        <v>84</v>
      </c>
      <c r="AV763" s="13" t="s">
        <v>84</v>
      </c>
      <c r="AW763" s="13" t="s">
        <v>36</v>
      </c>
      <c r="AX763" s="13" t="s">
        <v>75</v>
      </c>
      <c r="AY763" s="158" t="s">
        <v>157</v>
      </c>
    </row>
    <row r="764" spans="2:65" s="14" customFormat="1" ht="11.25">
      <c r="B764" s="164"/>
      <c r="D764" s="145" t="s">
        <v>169</v>
      </c>
      <c r="E764" s="165" t="s">
        <v>19</v>
      </c>
      <c r="F764" s="166" t="s">
        <v>173</v>
      </c>
      <c r="H764" s="167">
        <v>56.078000000000003</v>
      </c>
      <c r="I764" s="168"/>
      <c r="L764" s="164"/>
      <c r="M764" s="169"/>
      <c r="T764" s="170"/>
      <c r="AT764" s="165" t="s">
        <v>169</v>
      </c>
      <c r="AU764" s="165" t="s">
        <v>84</v>
      </c>
      <c r="AV764" s="14" t="s">
        <v>164</v>
      </c>
      <c r="AW764" s="14" t="s">
        <v>36</v>
      </c>
      <c r="AX764" s="14" t="s">
        <v>82</v>
      </c>
      <c r="AY764" s="165" t="s">
        <v>157</v>
      </c>
    </row>
    <row r="765" spans="2:65" s="1" customFormat="1" ht="16.5" customHeight="1">
      <c r="B765" s="33"/>
      <c r="C765" s="132" t="s">
        <v>567</v>
      </c>
      <c r="D765" s="132" t="s">
        <v>159</v>
      </c>
      <c r="E765" s="133" t="s">
        <v>568</v>
      </c>
      <c r="F765" s="134" t="s">
        <v>569</v>
      </c>
      <c r="G765" s="135" t="s">
        <v>210</v>
      </c>
      <c r="H765" s="136">
        <v>62.2</v>
      </c>
      <c r="I765" s="137">
        <v>29.7</v>
      </c>
      <c r="J765" s="138">
        <f>ROUND(I765*H765,2)</f>
        <v>1847.34</v>
      </c>
      <c r="K765" s="134" t="s">
        <v>163</v>
      </c>
      <c r="L765" s="33"/>
      <c r="M765" s="139" t="s">
        <v>19</v>
      </c>
      <c r="N765" s="140" t="s">
        <v>46</v>
      </c>
      <c r="P765" s="141">
        <f>O765*H765</f>
        <v>0</v>
      </c>
      <c r="Q765" s="141">
        <v>2.0000000000000001E-4</v>
      </c>
      <c r="R765" s="141">
        <f>Q765*H765</f>
        <v>1.2440000000000001E-2</v>
      </c>
      <c r="S765" s="141">
        <v>0</v>
      </c>
      <c r="T765" s="142">
        <f>S765*H765</f>
        <v>0</v>
      </c>
      <c r="AR765" s="143" t="s">
        <v>164</v>
      </c>
      <c r="AT765" s="143" t="s">
        <v>159</v>
      </c>
      <c r="AU765" s="143" t="s">
        <v>84</v>
      </c>
      <c r="AY765" s="18" t="s">
        <v>157</v>
      </c>
      <c r="BE765" s="144">
        <f>IF(N765="základní",J765,0)</f>
        <v>1847.34</v>
      </c>
      <c r="BF765" s="144">
        <f>IF(N765="snížená",J765,0)</f>
        <v>0</v>
      </c>
      <c r="BG765" s="144">
        <f>IF(N765="zákl. přenesená",J765,0)</f>
        <v>0</v>
      </c>
      <c r="BH765" s="144">
        <f>IF(N765="sníž. přenesená",J765,0)</f>
        <v>0</v>
      </c>
      <c r="BI765" s="144">
        <f>IF(N765="nulová",J765,0)</f>
        <v>0</v>
      </c>
      <c r="BJ765" s="18" t="s">
        <v>82</v>
      </c>
      <c r="BK765" s="144">
        <f>ROUND(I765*H765,2)</f>
        <v>1847.34</v>
      </c>
      <c r="BL765" s="18" t="s">
        <v>164</v>
      </c>
      <c r="BM765" s="143" t="s">
        <v>570</v>
      </c>
    </row>
    <row r="766" spans="2:65" s="1" customFormat="1" ht="11.25">
      <c r="B766" s="33"/>
      <c r="D766" s="145" t="s">
        <v>166</v>
      </c>
      <c r="F766" s="146" t="s">
        <v>571</v>
      </c>
      <c r="I766" s="147"/>
      <c r="L766" s="33"/>
      <c r="M766" s="148"/>
      <c r="T766" s="54"/>
      <c r="AT766" s="18" t="s">
        <v>166</v>
      </c>
      <c r="AU766" s="18" t="s">
        <v>84</v>
      </c>
    </row>
    <row r="767" spans="2:65" s="1" customFormat="1" ht="11.25">
      <c r="B767" s="33"/>
      <c r="D767" s="149" t="s">
        <v>167</v>
      </c>
      <c r="F767" s="150" t="s">
        <v>572</v>
      </c>
      <c r="I767" s="147"/>
      <c r="L767" s="33"/>
      <c r="M767" s="148"/>
      <c r="T767" s="54"/>
      <c r="AT767" s="18" t="s">
        <v>167</v>
      </c>
      <c r="AU767" s="18" t="s">
        <v>84</v>
      </c>
    </row>
    <row r="768" spans="2:65" s="12" customFormat="1" ht="11.25">
      <c r="B768" s="151"/>
      <c r="D768" s="145" t="s">
        <v>169</v>
      </c>
      <c r="E768" s="152" t="s">
        <v>19</v>
      </c>
      <c r="F768" s="153" t="s">
        <v>289</v>
      </c>
      <c r="H768" s="152" t="s">
        <v>19</v>
      </c>
      <c r="I768" s="154"/>
      <c r="L768" s="151"/>
      <c r="M768" s="155"/>
      <c r="T768" s="156"/>
      <c r="AT768" s="152" t="s">
        <v>169</v>
      </c>
      <c r="AU768" s="152" t="s">
        <v>84</v>
      </c>
      <c r="AV768" s="12" t="s">
        <v>82</v>
      </c>
      <c r="AW768" s="12" t="s">
        <v>36</v>
      </c>
      <c r="AX768" s="12" t="s">
        <v>75</v>
      </c>
      <c r="AY768" s="152" t="s">
        <v>157</v>
      </c>
    </row>
    <row r="769" spans="2:65" s="12" customFormat="1" ht="11.25">
      <c r="B769" s="151"/>
      <c r="D769" s="145" t="s">
        <v>169</v>
      </c>
      <c r="E769" s="152" t="s">
        <v>19</v>
      </c>
      <c r="F769" s="153" t="s">
        <v>331</v>
      </c>
      <c r="H769" s="152" t="s">
        <v>19</v>
      </c>
      <c r="I769" s="154"/>
      <c r="L769" s="151"/>
      <c r="M769" s="155"/>
      <c r="T769" s="156"/>
      <c r="AT769" s="152" t="s">
        <v>169</v>
      </c>
      <c r="AU769" s="152" t="s">
        <v>84</v>
      </c>
      <c r="AV769" s="12" t="s">
        <v>82</v>
      </c>
      <c r="AW769" s="12" t="s">
        <v>36</v>
      </c>
      <c r="AX769" s="12" t="s">
        <v>75</v>
      </c>
      <c r="AY769" s="152" t="s">
        <v>157</v>
      </c>
    </row>
    <row r="770" spans="2:65" s="12" customFormat="1" ht="11.25">
      <c r="B770" s="151"/>
      <c r="D770" s="145" t="s">
        <v>169</v>
      </c>
      <c r="E770" s="152" t="s">
        <v>19</v>
      </c>
      <c r="F770" s="153" t="s">
        <v>573</v>
      </c>
      <c r="H770" s="152" t="s">
        <v>19</v>
      </c>
      <c r="I770" s="154"/>
      <c r="L770" s="151"/>
      <c r="M770" s="155"/>
      <c r="T770" s="156"/>
      <c r="AT770" s="152" t="s">
        <v>169</v>
      </c>
      <c r="AU770" s="152" t="s">
        <v>84</v>
      </c>
      <c r="AV770" s="12" t="s">
        <v>82</v>
      </c>
      <c r="AW770" s="12" t="s">
        <v>36</v>
      </c>
      <c r="AX770" s="12" t="s">
        <v>75</v>
      </c>
      <c r="AY770" s="152" t="s">
        <v>157</v>
      </c>
    </row>
    <row r="771" spans="2:65" s="13" customFormat="1" ht="11.25">
      <c r="B771" s="157"/>
      <c r="D771" s="145" t="s">
        <v>169</v>
      </c>
      <c r="E771" s="158" t="s">
        <v>19</v>
      </c>
      <c r="F771" s="159" t="s">
        <v>574</v>
      </c>
      <c r="H771" s="160">
        <v>62.2</v>
      </c>
      <c r="I771" s="161"/>
      <c r="L771" s="157"/>
      <c r="M771" s="162"/>
      <c r="T771" s="163"/>
      <c r="AT771" s="158" t="s">
        <v>169</v>
      </c>
      <c r="AU771" s="158" t="s">
        <v>84</v>
      </c>
      <c r="AV771" s="13" t="s">
        <v>84</v>
      </c>
      <c r="AW771" s="13" t="s">
        <v>36</v>
      </c>
      <c r="AX771" s="13" t="s">
        <v>75</v>
      </c>
      <c r="AY771" s="158" t="s">
        <v>157</v>
      </c>
    </row>
    <row r="772" spans="2:65" s="14" customFormat="1" ht="11.25">
      <c r="B772" s="164"/>
      <c r="D772" s="145" t="s">
        <v>169</v>
      </c>
      <c r="E772" s="165" t="s">
        <v>19</v>
      </c>
      <c r="F772" s="166" t="s">
        <v>173</v>
      </c>
      <c r="H772" s="167">
        <v>62.2</v>
      </c>
      <c r="I772" s="168"/>
      <c r="L772" s="164"/>
      <c r="M772" s="169"/>
      <c r="T772" s="170"/>
      <c r="AT772" s="165" t="s">
        <v>169</v>
      </c>
      <c r="AU772" s="165" t="s">
        <v>84</v>
      </c>
      <c r="AV772" s="14" t="s">
        <v>164</v>
      </c>
      <c r="AW772" s="14" t="s">
        <v>36</v>
      </c>
      <c r="AX772" s="14" t="s">
        <v>82</v>
      </c>
      <c r="AY772" s="165" t="s">
        <v>157</v>
      </c>
    </row>
    <row r="773" spans="2:65" s="1" customFormat="1" ht="16.5" customHeight="1">
      <c r="B773" s="33"/>
      <c r="C773" s="132" t="s">
        <v>575</v>
      </c>
      <c r="D773" s="132" t="s">
        <v>159</v>
      </c>
      <c r="E773" s="133" t="s">
        <v>576</v>
      </c>
      <c r="F773" s="134" t="s">
        <v>577</v>
      </c>
      <c r="G773" s="135" t="s">
        <v>210</v>
      </c>
      <c r="H773" s="136">
        <v>62.2</v>
      </c>
      <c r="I773" s="137">
        <v>556.6</v>
      </c>
      <c r="J773" s="138">
        <f>ROUND(I773*H773,2)</f>
        <v>34620.519999999997</v>
      </c>
      <c r="K773" s="134" t="s">
        <v>163</v>
      </c>
      <c r="L773" s="33"/>
      <c r="M773" s="139" t="s">
        <v>19</v>
      </c>
      <c r="N773" s="140" t="s">
        <v>46</v>
      </c>
      <c r="P773" s="141">
        <f>O773*H773</f>
        <v>0</v>
      </c>
      <c r="Q773" s="141">
        <v>1.0500000000000001E-2</v>
      </c>
      <c r="R773" s="141">
        <f>Q773*H773</f>
        <v>0.65310000000000012</v>
      </c>
      <c r="S773" s="141">
        <v>0</v>
      </c>
      <c r="T773" s="142">
        <f>S773*H773</f>
        <v>0</v>
      </c>
      <c r="AR773" s="143" t="s">
        <v>164</v>
      </c>
      <c r="AT773" s="143" t="s">
        <v>159</v>
      </c>
      <c r="AU773" s="143" t="s">
        <v>84</v>
      </c>
      <c r="AY773" s="18" t="s">
        <v>157</v>
      </c>
      <c r="BE773" s="144">
        <f>IF(N773="základní",J773,0)</f>
        <v>34620.519999999997</v>
      </c>
      <c r="BF773" s="144">
        <f>IF(N773="snížená",J773,0)</f>
        <v>0</v>
      </c>
      <c r="BG773" s="144">
        <f>IF(N773="zákl. přenesená",J773,0)</f>
        <v>0</v>
      </c>
      <c r="BH773" s="144">
        <f>IF(N773="sníž. přenesená",J773,0)</f>
        <v>0</v>
      </c>
      <c r="BI773" s="144">
        <f>IF(N773="nulová",J773,0)</f>
        <v>0</v>
      </c>
      <c r="BJ773" s="18" t="s">
        <v>82</v>
      </c>
      <c r="BK773" s="144">
        <f>ROUND(I773*H773,2)</f>
        <v>34620.519999999997</v>
      </c>
      <c r="BL773" s="18" t="s">
        <v>164</v>
      </c>
      <c r="BM773" s="143" t="s">
        <v>578</v>
      </c>
    </row>
    <row r="774" spans="2:65" s="1" customFormat="1" ht="11.25">
      <c r="B774" s="33"/>
      <c r="D774" s="145" t="s">
        <v>166</v>
      </c>
      <c r="F774" s="146" t="s">
        <v>579</v>
      </c>
      <c r="I774" s="147"/>
      <c r="L774" s="33"/>
      <c r="M774" s="148"/>
      <c r="T774" s="54"/>
      <c r="AT774" s="18" t="s">
        <v>166</v>
      </c>
      <c r="AU774" s="18" t="s">
        <v>84</v>
      </c>
    </row>
    <row r="775" spans="2:65" s="1" customFormat="1" ht="11.25">
      <c r="B775" s="33"/>
      <c r="D775" s="149" t="s">
        <v>167</v>
      </c>
      <c r="F775" s="150" t="s">
        <v>580</v>
      </c>
      <c r="I775" s="147"/>
      <c r="L775" s="33"/>
      <c r="M775" s="148"/>
      <c r="T775" s="54"/>
      <c r="AT775" s="18" t="s">
        <v>167</v>
      </c>
      <c r="AU775" s="18" t="s">
        <v>84</v>
      </c>
    </row>
    <row r="776" spans="2:65" s="12" customFormat="1" ht="11.25">
      <c r="B776" s="151"/>
      <c r="D776" s="145" t="s">
        <v>169</v>
      </c>
      <c r="E776" s="152" t="s">
        <v>19</v>
      </c>
      <c r="F776" s="153" t="s">
        <v>289</v>
      </c>
      <c r="H776" s="152" t="s">
        <v>19</v>
      </c>
      <c r="I776" s="154"/>
      <c r="L776" s="151"/>
      <c r="M776" s="155"/>
      <c r="T776" s="156"/>
      <c r="AT776" s="152" t="s">
        <v>169</v>
      </c>
      <c r="AU776" s="152" t="s">
        <v>84</v>
      </c>
      <c r="AV776" s="12" t="s">
        <v>82</v>
      </c>
      <c r="AW776" s="12" t="s">
        <v>36</v>
      </c>
      <c r="AX776" s="12" t="s">
        <v>75</v>
      </c>
      <c r="AY776" s="152" t="s">
        <v>157</v>
      </c>
    </row>
    <row r="777" spans="2:65" s="12" customFormat="1" ht="11.25">
      <c r="B777" s="151"/>
      <c r="D777" s="145" t="s">
        <v>169</v>
      </c>
      <c r="E777" s="152" t="s">
        <v>19</v>
      </c>
      <c r="F777" s="153" t="s">
        <v>331</v>
      </c>
      <c r="H777" s="152" t="s">
        <v>19</v>
      </c>
      <c r="I777" s="154"/>
      <c r="L777" s="151"/>
      <c r="M777" s="155"/>
      <c r="T777" s="156"/>
      <c r="AT777" s="152" t="s">
        <v>169</v>
      </c>
      <c r="AU777" s="152" t="s">
        <v>84</v>
      </c>
      <c r="AV777" s="12" t="s">
        <v>82</v>
      </c>
      <c r="AW777" s="12" t="s">
        <v>36</v>
      </c>
      <c r="AX777" s="12" t="s">
        <v>75</v>
      </c>
      <c r="AY777" s="152" t="s">
        <v>157</v>
      </c>
    </row>
    <row r="778" spans="2:65" s="12" customFormat="1" ht="11.25">
      <c r="B778" s="151"/>
      <c r="D778" s="145" t="s">
        <v>169</v>
      </c>
      <c r="E778" s="152" t="s">
        <v>19</v>
      </c>
      <c r="F778" s="153" t="s">
        <v>573</v>
      </c>
      <c r="H778" s="152" t="s">
        <v>19</v>
      </c>
      <c r="I778" s="154"/>
      <c r="L778" s="151"/>
      <c r="M778" s="155"/>
      <c r="T778" s="156"/>
      <c r="AT778" s="152" t="s">
        <v>169</v>
      </c>
      <c r="AU778" s="152" t="s">
        <v>84</v>
      </c>
      <c r="AV778" s="12" t="s">
        <v>82</v>
      </c>
      <c r="AW778" s="12" t="s">
        <v>36</v>
      </c>
      <c r="AX778" s="12" t="s">
        <v>75</v>
      </c>
      <c r="AY778" s="152" t="s">
        <v>157</v>
      </c>
    </row>
    <row r="779" spans="2:65" s="13" customFormat="1" ht="11.25">
      <c r="B779" s="157"/>
      <c r="D779" s="145" t="s">
        <v>169</v>
      </c>
      <c r="E779" s="158" t="s">
        <v>19</v>
      </c>
      <c r="F779" s="159" t="s">
        <v>574</v>
      </c>
      <c r="H779" s="160">
        <v>62.2</v>
      </c>
      <c r="I779" s="161"/>
      <c r="L779" s="157"/>
      <c r="M779" s="162"/>
      <c r="T779" s="163"/>
      <c r="AT779" s="158" t="s">
        <v>169</v>
      </c>
      <c r="AU779" s="158" t="s">
        <v>84</v>
      </c>
      <c r="AV779" s="13" t="s">
        <v>84</v>
      </c>
      <c r="AW779" s="13" t="s">
        <v>36</v>
      </c>
      <c r="AX779" s="13" t="s">
        <v>75</v>
      </c>
      <c r="AY779" s="158" t="s">
        <v>157</v>
      </c>
    </row>
    <row r="780" spans="2:65" s="14" customFormat="1" ht="11.25">
      <c r="B780" s="164"/>
      <c r="D780" s="145" t="s">
        <v>169</v>
      </c>
      <c r="E780" s="165" t="s">
        <v>19</v>
      </c>
      <c r="F780" s="166" t="s">
        <v>173</v>
      </c>
      <c r="H780" s="167">
        <v>62.2</v>
      </c>
      <c r="I780" s="168"/>
      <c r="L780" s="164"/>
      <c r="M780" s="169"/>
      <c r="T780" s="170"/>
      <c r="AT780" s="165" t="s">
        <v>169</v>
      </c>
      <c r="AU780" s="165" t="s">
        <v>84</v>
      </c>
      <c r="AV780" s="14" t="s">
        <v>164</v>
      </c>
      <c r="AW780" s="14" t="s">
        <v>36</v>
      </c>
      <c r="AX780" s="14" t="s">
        <v>82</v>
      </c>
      <c r="AY780" s="165" t="s">
        <v>157</v>
      </c>
    </row>
    <row r="781" spans="2:65" s="1" customFormat="1" ht="16.5" customHeight="1">
      <c r="B781" s="33"/>
      <c r="C781" s="132" t="s">
        <v>581</v>
      </c>
      <c r="D781" s="132" t="s">
        <v>159</v>
      </c>
      <c r="E781" s="133" t="s">
        <v>582</v>
      </c>
      <c r="F781" s="134" t="s">
        <v>583</v>
      </c>
      <c r="G781" s="135" t="s">
        <v>210</v>
      </c>
      <c r="H781" s="136">
        <v>1689.123</v>
      </c>
      <c r="I781" s="137">
        <v>30.8</v>
      </c>
      <c r="J781" s="138">
        <f>ROUND(I781*H781,2)</f>
        <v>52024.99</v>
      </c>
      <c r="K781" s="134" t="s">
        <v>163</v>
      </c>
      <c r="L781" s="33"/>
      <c r="M781" s="139" t="s">
        <v>19</v>
      </c>
      <c r="N781" s="140" t="s">
        <v>46</v>
      </c>
      <c r="P781" s="141">
        <f>O781*H781</f>
        <v>0</v>
      </c>
      <c r="Q781" s="141">
        <v>2.5000000000000001E-4</v>
      </c>
      <c r="R781" s="141">
        <f>Q781*H781</f>
        <v>0.42228075000000004</v>
      </c>
      <c r="S781" s="141">
        <v>0</v>
      </c>
      <c r="T781" s="142">
        <f>S781*H781</f>
        <v>0</v>
      </c>
      <c r="AR781" s="143" t="s">
        <v>164</v>
      </c>
      <c r="AT781" s="143" t="s">
        <v>159</v>
      </c>
      <c r="AU781" s="143" t="s">
        <v>84</v>
      </c>
      <c r="AY781" s="18" t="s">
        <v>157</v>
      </c>
      <c r="BE781" s="144">
        <f>IF(N781="základní",J781,0)</f>
        <v>52024.99</v>
      </c>
      <c r="BF781" s="144">
        <f>IF(N781="snížená",J781,0)</f>
        <v>0</v>
      </c>
      <c r="BG781" s="144">
        <f>IF(N781="zákl. přenesená",J781,0)</f>
        <v>0</v>
      </c>
      <c r="BH781" s="144">
        <f>IF(N781="sníž. přenesená",J781,0)</f>
        <v>0</v>
      </c>
      <c r="BI781" s="144">
        <f>IF(N781="nulová",J781,0)</f>
        <v>0</v>
      </c>
      <c r="BJ781" s="18" t="s">
        <v>82</v>
      </c>
      <c r="BK781" s="144">
        <f>ROUND(I781*H781,2)</f>
        <v>52024.99</v>
      </c>
      <c r="BL781" s="18" t="s">
        <v>164</v>
      </c>
      <c r="BM781" s="143" t="s">
        <v>584</v>
      </c>
    </row>
    <row r="782" spans="2:65" s="1" customFormat="1" ht="11.25">
      <c r="B782" s="33"/>
      <c r="D782" s="145" t="s">
        <v>166</v>
      </c>
      <c r="F782" s="146" t="s">
        <v>585</v>
      </c>
      <c r="I782" s="147"/>
      <c r="L782" s="33"/>
      <c r="M782" s="148"/>
      <c r="T782" s="54"/>
      <c r="AT782" s="18" t="s">
        <v>166</v>
      </c>
      <c r="AU782" s="18" t="s">
        <v>84</v>
      </c>
    </row>
    <row r="783" spans="2:65" s="1" customFormat="1" ht="11.25">
      <c r="B783" s="33"/>
      <c r="D783" s="149" t="s">
        <v>167</v>
      </c>
      <c r="F783" s="150" t="s">
        <v>586</v>
      </c>
      <c r="I783" s="147"/>
      <c r="L783" s="33"/>
      <c r="M783" s="148"/>
      <c r="T783" s="54"/>
      <c r="AT783" s="18" t="s">
        <v>167</v>
      </c>
      <c r="AU783" s="18" t="s">
        <v>84</v>
      </c>
    </row>
    <row r="784" spans="2:65" s="12" customFormat="1" ht="11.25">
      <c r="B784" s="151"/>
      <c r="D784" s="145" t="s">
        <v>169</v>
      </c>
      <c r="E784" s="152" t="s">
        <v>19</v>
      </c>
      <c r="F784" s="153" t="s">
        <v>289</v>
      </c>
      <c r="H784" s="152" t="s">
        <v>19</v>
      </c>
      <c r="I784" s="154"/>
      <c r="L784" s="151"/>
      <c r="M784" s="155"/>
      <c r="T784" s="156"/>
      <c r="AT784" s="152" t="s">
        <v>169</v>
      </c>
      <c r="AU784" s="152" t="s">
        <v>84</v>
      </c>
      <c r="AV784" s="12" t="s">
        <v>82</v>
      </c>
      <c r="AW784" s="12" t="s">
        <v>36</v>
      </c>
      <c r="AX784" s="12" t="s">
        <v>75</v>
      </c>
      <c r="AY784" s="152" t="s">
        <v>157</v>
      </c>
    </row>
    <row r="785" spans="2:51" s="12" customFormat="1" ht="11.25">
      <c r="B785" s="151"/>
      <c r="D785" s="145" t="s">
        <v>169</v>
      </c>
      <c r="E785" s="152" t="s">
        <v>19</v>
      </c>
      <c r="F785" s="153" t="s">
        <v>315</v>
      </c>
      <c r="H785" s="152" t="s">
        <v>19</v>
      </c>
      <c r="I785" s="154"/>
      <c r="L785" s="151"/>
      <c r="M785" s="155"/>
      <c r="T785" s="156"/>
      <c r="AT785" s="152" t="s">
        <v>169</v>
      </c>
      <c r="AU785" s="152" t="s">
        <v>84</v>
      </c>
      <c r="AV785" s="12" t="s">
        <v>82</v>
      </c>
      <c r="AW785" s="12" t="s">
        <v>36</v>
      </c>
      <c r="AX785" s="12" t="s">
        <v>75</v>
      </c>
      <c r="AY785" s="152" t="s">
        <v>157</v>
      </c>
    </row>
    <row r="786" spans="2:51" s="12" customFormat="1" ht="11.25">
      <c r="B786" s="151"/>
      <c r="D786" s="145" t="s">
        <v>169</v>
      </c>
      <c r="E786" s="152" t="s">
        <v>19</v>
      </c>
      <c r="F786" s="153" t="s">
        <v>316</v>
      </c>
      <c r="H786" s="152" t="s">
        <v>19</v>
      </c>
      <c r="I786" s="154"/>
      <c r="L786" s="151"/>
      <c r="M786" s="155"/>
      <c r="T786" s="156"/>
      <c r="AT786" s="152" t="s">
        <v>169</v>
      </c>
      <c r="AU786" s="152" t="s">
        <v>84</v>
      </c>
      <c r="AV786" s="12" t="s">
        <v>82</v>
      </c>
      <c r="AW786" s="12" t="s">
        <v>36</v>
      </c>
      <c r="AX786" s="12" t="s">
        <v>75</v>
      </c>
      <c r="AY786" s="152" t="s">
        <v>157</v>
      </c>
    </row>
    <row r="787" spans="2:51" s="13" customFormat="1" ht="11.25">
      <c r="B787" s="157"/>
      <c r="D787" s="145" t="s">
        <v>169</v>
      </c>
      <c r="E787" s="158" t="s">
        <v>19</v>
      </c>
      <c r="F787" s="159" t="s">
        <v>317</v>
      </c>
      <c r="H787" s="160">
        <v>604.85400000000004</v>
      </c>
      <c r="I787" s="161"/>
      <c r="L787" s="157"/>
      <c r="M787" s="162"/>
      <c r="T787" s="163"/>
      <c r="AT787" s="158" t="s">
        <v>169</v>
      </c>
      <c r="AU787" s="158" t="s">
        <v>84</v>
      </c>
      <c r="AV787" s="13" t="s">
        <v>84</v>
      </c>
      <c r="AW787" s="13" t="s">
        <v>36</v>
      </c>
      <c r="AX787" s="13" t="s">
        <v>75</v>
      </c>
      <c r="AY787" s="158" t="s">
        <v>157</v>
      </c>
    </row>
    <row r="788" spans="2:51" s="13" customFormat="1" ht="11.25">
      <c r="B788" s="157"/>
      <c r="D788" s="145" t="s">
        <v>169</v>
      </c>
      <c r="E788" s="158" t="s">
        <v>19</v>
      </c>
      <c r="F788" s="159" t="s">
        <v>318</v>
      </c>
      <c r="H788" s="160">
        <v>-110.43</v>
      </c>
      <c r="I788" s="161"/>
      <c r="L788" s="157"/>
      <c r="M788" s="162"/>
      <c r="T788" s="163"/>
      <c r="AT788" s="158" t="s">
        <v>169</v>
      </c>
      <c r="AU788" s="158" t="s">
        <v>84</v>
      </c>
      <c r="AV788" s="13" t="s">
        <v>84</v>
      </c>
      <c r="AW788" s="13" t="s">
        <v>36</v>
      </c>
      <c r="AX788" s="13" t="s">
        <v>75</v>
      </c>
      <c r="AY788" s="158" t="s">
        <v>157</v>
      </c>
    </row>
    <row r="789" spans="2:51" s="12" customFormat="1" ht="11.25">
      <c r="B789" s="151"/>
      <c r="D789" s="145" t="s">
        <v>169</v>
      </c>
      <c r="E789" s="152" t="s">
        <v>19</v>
      </c>
      <c r="F789" s="153" t="s">
        <v>319</v>
      </c>
      <c r="H789" s="152" t="s">
        <v>19</v>
      </c>
      <c r="I789" s="154"/>
      <c r="L789" s="151"/>
      <c r="M789" s="155"/>
      <c r="T789" s="156"/>
      <c r="AT789" s="152" t="s">
        <v>169</v>
      </c>
      <c r="AU789" s="152" t="s">
        <v>84</v>
      </c>
      <c r="AV789" s="12" t="s">
        <v>82</v>
      </c>
      <c r="AW789" s="12" t="s">
        <v>36</v>
      </c>
      <c r="AX789" s="12" t="s">
        <v>75</v>
      </c>
      <c r="AY789" s="152" t="s">
        <v>157</v>
      </c>
    </row>
    <row r="790" spans="2:51" s="13" customFormat="1" ht="11.25">
      <c r="B790" s="157"/>
      <c r="D790" s="145" t="s">
        <v>169</v>
      </c>
      <c r="E790" s="158" t="s">
        <v>19</v>
      </c>
      <c r="F790" s="159" t="s">
        <v>320</v>
      </c>
      <c r="H790" s="160">
        <v>-12.375</v>
      </c>
      <c r="I790" s="161"/>
      <c r="L790" s="157"/>
      <c r="M790" s="162"/>
      <c r="T790" s="163"/>
      <c r="AT790" s="158" t="s">
        <v>169</v>
      </c>
      <c r="AU790" s="158" t="s">
        <v>84</v>
      </c>
      <c r="AV790" s="13" t="s">
        <v>84</v>
      </c>
      <c r="AW790" s="13" t="s">
        <v>36</v>
      </c>
      <c r="AX790" s="13" t="s">
        <v>75</v>
      </c>
      <c r="AY790" s="158" t="s">
        <v>157</v>
      </c>
    </row>
    <row r="791" spans="2:51" s="15" customFormat="1" ht="11.25">
      <c r="B791" s="182"/>
      <c r="D791" s="145" t="s">
        <v>169</v>
      </c>
      <c r="E791" s="183" t="s">
        <v>19</v>
      </c>
      <c r="F791" s="184" t="s">
        <v>321</v>
      </c>
      <c r="H791" s="185">
        <v>482.04899999999998</v>
      </c>
      <c r="I791" s="186"/>
      <c r="L791" s="182"/>
      <c r="M791" s="187"/>
      <c r="T791" s="188"/>
      <c r="AT791" s="183" t="s">
        <v>169</v>
      </c>
      <c r="AU791" s="183" t="s">
        <v>84</v>
      </c>
      <c r="AV791" s="15" t="s">
        <v>104</v>
      </c>
      <c r="AW791" s="15" t="s">
        <v>36</v>
      </c>
      <c r="AX791" s="15" t="s">
        <v>75</v>
      </c>
      <c r="AY791" s="183" t="s">
        <v>157</v>
      </c>
    </row>
    <row r="792" spans="2:51" s="12" customFormat="1" ht="11.25">
      <c r="B792" s="151"/>
      <c r="D792" s="145" t="s">
        <v>169</v>
      </c>
      <c r="E792" s="152" t="s">
        <v>19</v>
      </c>
      <c r="F792" s="153" t="s">
        <v>322</v>
      </c>
      <c r="H792" s="152" t="s">
        <v>19</v>
      </c>
      <c r="I792" s="154"/>
      <c r="L792" s="151"/>
      <c r="M792" s="155"/>
      <c r="T792" s="156"/>
      <c r="AT792" s="152" t="s">
        <v>169</v>
      </c>
      <c r="AU792" s="152" t="s">
        <v>84</v>
      </c>
      <c r="AV792" s="12" t="s">
        <v>82</v>
      </c>
      <c r="AW792" s="12" t="s">
        <v>36</v>
      </c>
      <c r="AX792" s="12" t="s">
        <v>75</v>
      </c>
      <c r="AY792" s="152" t="s">
        <v>157</v>
      </c>
    </row>
    <row r="793" spans="2:51" s="13" customFormat="1" ht="11.25">
      <c r="B793" s="157"/>
      <c r="D793" s="145" t="s">
        <v>169</v>
      </c>
      <c r="E793" s="158" t="s">
        <v>19</v>
      </c>
      <c r="F793" s="159" t="s">
        <v>323</v>
      </c>
      <c r="H793" s="160">
        <v>132.001</v>
      </c>
      <c r="I793" s="161"/>
      <c r="L793" s="157"/>
      <c r="M793" s="162"/>
      <c r="T793" s="163"/>
      <c r="AT793" s="158" t="s">
        <v>169</v>
      </c>
      <c r="AU793" s="158" t="s">
        <v>84</v>
      </c>
      <c r="AV793" s="13" t="s">
        <v>84</v>
      </c>
      <c r="AW793" s="13" t="s">
        <v>36</v>
      </c>
      <c r="AX793" s="13" t="s">
        <v>75</v>
      </c>
      <c r="AY793" s="158" t="s">
        <v>157</v>
      </c>
    </row>
    <row r="794" spans="2:51" s="13" customFormat="1" ht="11.25">
      <c r="B794" s="157"/>
      <c r="D794" s="145" t="s">
        <v>169</v>
      </c>
      <c r="E794" s="158" t="s">
        <v>19</v>
      </c>
      <c r="F794" s="159" t="s">
        <v>324</v>
      </c>
      <c r="H794" s="160">
        <v>-21.744</v>
      </c>
      <c r="I794" s="161"/>
      <c r="L794" s="157"/>
      <c r="M794" s="162"/>
      <c r="T794" s="163"/>
      <c r="AT794" s="158" t="s">
        <v>169</v>
      </c>
      <c r="AU794" s="158" t="s">
        <v>84</v>
      </c>
      <c r="AV794" s="13" t="s">
        <v>84</v>
      </c>
      <c r="AW794" s="13" t="s">
        <v>36</v>
      </c>
      <c r="AX794" s="13" t="s">
        <v>75</v>
      </c>
      <c r="AY794" s="158" t="s">
        <v>157</v>
      </c>
    </row>
    <row r="795" spans="2:51" s="15" customFormat="1" ht="11.25">
      <c r="B795" s="182"/>
      <c r="D795" s="145" t="s">
        <v>169</v>
      </c>
      <c r="E795" s="183" t="s">
        <v>19</v>
      </c>
      <c r="F795" s="184" t="s">
        <v>321</v>
      </c>
      <c r="H795" s="185">
        <v>110.25700000000001</v>
      </c>
      <c r="I795" s="186"/>
      <c r="L795" s="182"/>
      <c r="M795" s="187"/>
      <c r="T795" s="188"/>
      <c r="AT795" s="183" t="s">
        <v>169</v>
      </c>
      <c r="AU795" s="183" t="s">
        <v>84</v>
      </c>
      <c r="AV795" s="15" t="s">
        <v>104</v>
      </c>
      <c r="AW795" s="15" t="s">
        <v>36</v>
      </c>
      <c r="AX795" s="15" t="s">
        <v>75</v>
      </c>
      <c r="AY795" s="183" t="s">
        <v>157</v>
      </c>
    </row>
    <row r="796" spans="2:51" s="12" customFormat="1" ht="11.25">
      <c r="B796" s="151"/>
      <c r="D796" s="145" t="s">
        <v>169</v>
      </c>
      <c r="E796" s="152" t="s">
        <v>19</v>
      </c>
      <c r="F796" s="153" t="s">
        <v>325</v>
      </c>
      <c r="H796" s="152" t="s">
        <v>19</v>
      </c>
      <c r="I796" s="154"/>
      <c r="L796" s="151"/>
      <c r="M796" s="155"/>
      <c r="T796" s="156"/>
      <c r="AT796" s="152" t="s">
        <v>169</v>
      </c>
      <c r="AU796" s="152" t="s">
        <v>84</v>
      </c>
      <c r="AV796" s="12" t="s">
        <v>82</v>
      </c>
      <c r="AW796" s="12" t="s">
        <v>36</v>
      </c>
      <c r="AX796" s="12" t="s">
        <v>75</v>
      </c>
      <c r="AY796" s="152" t="s">
        <v>157</v>
      </c>
    </row>
    <row r="797" spans="2:51" s="13" customFormat="1" ht="11.25">
      <c r="B797" s="157"/>
      <c r="D797" s="145" t="s">
        <v>169</v>
      </c>
      <c r="E797" s="158" t="s">
        <v>19</v>
      </c>
      <c r="F797" s="159" t="s">
        <v>326</v>
      </c>
      <c r="H797" s="160">
        <v>697.41</v>
      </c>
      <c r="I797" s="161"/>
      <c r="L797" s="157"/>
      <c r="M797" s="162"/>
      <c r="T797" s="163"/>
      <c r="AT797" s="158" t="s">
        <v>169</v>
      </c>
      <c r="AU797" s="158" t="s">
        <v>84</v>
      </c>
      <c r="AV797" s="13" t="s">
        <v>84</v>
      </c>
      <c r="AW797" s="13" t="s">
        <v>36</v>
      </c>
      <c r="AX797" s="13" t="s">
        <v>75</v>
      </c>
      <c r="AY797" s="158" t="s">
        <v>157</v>
      </c>
    </row>
    <row r="798" spans="2:51" s="13" customFormat="1" ht="11.25">
      <c r="B798" s="157"/>
      <c r="D798" s="145" t="s">
        <v>169</v>
      </c>
      <c r="E798" s="158" t="s">
        <v>19</v>
      </c>
      <c r="F798" s="159" t="s">
        <v>327</v>
      </c>
      <c r="H798" s="160">
        <v>-133.768</v>
      </c>
      <c r="I798" s="161"/>
      <c r="L798" s="157"/>
      <c r="M798" s="162"/>
      <c r="T798" s="163"/>
      <c r="AT798" s="158" t="s">
        <v>169</v>
      </c>
      <c r="AU798" s="158" t="s">
        <v>84</v>
      </c>
      <c r="AV798" s="13" t="s">
        <v>84</v>
      </c>
      <c r="AW798" s="13" t="s">
        <v>36</v>
      </c>
      <c r="AX798" s="13" t="s">
        <v>75</v>
      </c>
      <c r="AY798" s="158" t="s">
        <v>157</v>
      </c>
    </row>
    <row r="799" spans="2:51" s="15" customFormat="1" ht="11.25">
      <c r="B799" s="182"/>
      <c r="D799" s="145" t="s">
        <v>169</v>
      </c>
      <c r="E799" s="183" t="s">
        <v>19</v>
      </c>
      <c r="F799" s="184" t="s">
        <v>321</v>
      </c>
      <c r="H799" s="185">
        <v>563.64200000000005</v>
      </c>
      <c r="I799" s="186"/>
      <c r="L799" s="182"/>
      <c r="M799" s="187"/>
      <c r="T799" s="188"/>
      <c r="AT799" s="183" t="s">
        <v>169</v>
      </c>
      <c r="AU799" s="183" t="s">
        <v>84</v>
      </c>
      <c r="AV799" s="15" t="s">
        <v>104</v>
      </c>
      <c r="AW799" s="15" t="s">
        <v>36</v>
      </c>
      <c r="AX799" s="15" t="s">
        <v>75</v>
      </c>
      <c r="AY799" s="183" t="s">
        <v>157</v>
      </c>
    </row>
    <row r="800" spans="2:51" s="12" customFormat="1" ht="11.25">
      <c r="B800" s="151"/>
      <c r="D800" s="145" t="s">
        <v>169</v>
      </c>
      <c r="E800" s="152" t="s">
        <v>19</v>
      </c>
      <c r="F800" s="153" t="s">
        <v>328</v>
      </c>
      <c r="H800" s="152" t="s">
        <v>19</v>
      </c>
      <c r="I800" s="154"/>
      <c r="L800" s="151"/>
      <c r="M800" s="155"/>
      <c r="T800" s="156"/>
      <c r="AT800" s="152" t="s">
        <v>169</v>
      </c>
      <c r="AU800" s="152" t="s">
        <v>84</v>
      </c>
      <c r="AV800" s="12" t="s">
        <v>82</v>
      </c>
      <c r="AW800" s="12" t="s">
        <v>36</v>
      </c>
      <c r="AX800" s="12" t="s">
        <v>75</v>
      </c>
      <c r="AY800" s="152" t="s">
        <v>157</v>
      </c>
    </row>
    <row r="801" spans="2:51" s="13" customFormat="1" ht="11.25">
      <c r="B801" s="157"/>
      <c r="D801" s="145" t="s">
        <v>169</v>
      </c>
      <c r="E801" s="158" t="s">
        <v>19</v>
      </c>
      <c r="F801" s="159" t="s">
        <v>329</v>
      </c>
      <c r="H801" s="160">
        <v>167.738</v>
      </c>
      <c r="I801" s="161"/>
      <c r="L801" s="157"/>
      <c r="M801" s="162"/>
      <c r="T801" s="163"/>
      <c r="AT801" s="158" t="s">
        <v>169</v>
      </c>
      <c r="AU801" s="158" t="s">
        <v>84</v>
      </c>
      <c r="AV801" s="13" t="s">
        <v>84</v>
      </c>
      <c r="AW801" s="13" t="s">
        <v>36</v>
      </c>
      <c r="AX801" s="13" t="s">
        <v>75</v>
      </c>
      <c r="AY801" s="158" t="s">
        <v>157</v>
      </c>
    </row>
    <row r="802" spans="2:51" s="13" customFormat="1" ht="11.25">
      <c r="B802" s="157"/>
      <c r="D802" s="145" t="s">
        <v>169</v>
      </c>
      <c r="E802" s="158" t="s">
        <v>19</v>
      </c>
      <c r="F802" s="159" t="s">
        <v>330</v>
      </c>
      <c r="H802" s="160">
        <v>-26.984999999999999</v>
      </c>
      <c r="I802" s="161"/>
      <c r="L802" s="157"/>
      <c r="M802" s="162"/>
      <c r="T802" s="163"/>
      <c r="AT802" s="158" t="s">
        <v>169</v>
      </c>
      <c r="AU802" s="158" t="s">
        <v>84</v>
      </c>
      <c r="AV802" s="13" t="s">
        <v>84</v>
      </c>
      <c r="AW802" s="13" t="s">
        <v>36</v>
      </c>
      <c r="AX802" s="13" t="s">
        <v>75</v>
      </c>
      <c r="AY802" s="158" t="s">
        <v>157</v>
      </c>
    </row>
    <row r="803" spans="2:51" s="15" customFormat="1" ht="11.25">
      <c r="B803" s="182"/>
      <c r="D803" s="145" t="s">
        <v>169</v>
      </c>
      <c r="E803" s="183" t="s">
        <v>19</v>
      </c>
      <c r="F803" s="184" t="s">
        <v>321</v>
      </c>
      <c r="H803" s="185">
        <v>140.75299999999999</v>
      </c>
      <c r="I803" s="186"/>
      <c r="L803" s="182"/>
      <c r="M803" s="187"/>
      <c r="T803" s="188"/>
      <c r="AT803" s="183" t="s">
        <v>169</v>
      </c>
      <c r="AU803" s="183" t="s">
        <v>84</v>
      </c>
      <c r="AV803" s="15" t="s">
        <v>104</v>
      </c>
      <c r="AW803" s="15" t="s">
        <v>36</v>
      </c>
      <c r="AX803" s="15" t="s">
        <v>75</v>
      </c>
      <c r="AY803" s="183" t="s">
        <v>157</v>
      </c>
    </row>
    <row r="804" spans="2:51" s="12" customFormat="1" ht="11.25">
      <c r="B804" s="151"/>
      <c r="D804" s="145" t="s">
        <v>169</v>
      </c>
      <c r="E804" s="152" t="s">
        <v>19</v>
      </c>
      <c r="F804" s="153" t="s">
        <v>333</v>
      </c>
      <c r="H804" s="152" t="s">
        <v>19</v>
      </c>
      <c r="I804" s="154"/>
      <c r="L804" s="151"/>
      <c r="M804" s="155"/>
      <c r="T804" s="156"/>
      <c r="AT804" s="152" t="s">
        <v>169</v>
      </c>
      <c r="AU804" s="152" t="s">
        <v>84</v>
      </c>
      <c r="AV804" s="12" t="s">
        <v>82</v>
      </c>
      <c r="AW804" s="12" t="s">
        <v>36</v>
      </c>
      <c r="AX804" s="12" t="s">
        <v>75</v>
      </c>
      <c r="AY804" s="152" t="s">
        <v>157</v>
      </c>
    </row>
    <row r="805" spans="2:51" s="12" customFormat="1" ht="11.25">
      <c r="B805" s="151"/>
      <c r="D805" s="145" t="s">
        <v>169</v>
      </c>
      <c r="E805" s="152" t="s">
        <v>19</v>
      </c>
      <c r="F805" s="153" t="s">
        <v>334</v>
      </c>
      <c r="H805" s="152" t="s">
        <v>19</v>
      </c>
      <c r="I805" s="154"/>
      <c r="L805" s="151"/>
      <c r="M805" s="155"/>
      <c r="T805" s="156"/>
      <c r="AT805" s="152" t="s">
        <v>169</v>
      </c>
      <c r="AU805" s="152" t="s">
        <v>84</v>
      </c>
      <c r="AV805" s="12" t="s">
        <v>82</v>
      </c>
      <c r="AW805" s="12" t="s">
        <v>36</v>
      </c>
      <c r="AX805" s="12" t="s">
        <v>75</v>
      </c>
      <c r="AY805" s="152" t="s">
        <v>157</v>
      </c>
    </row>
    <row r="806" spans="2:51" s="13" customFormat="1" ht="11.25">
      <c r="B806" s="157"/>
      <c r="D806" s="145" t="s">
        <v>169</v>
      </c>
      <c r="E806" s="158" t="s">
        <v>19</v>
      </c>
      <c r="F806" s="159" t="s">
        <v>335</v>
      </c>
      <c r="H806" s="160">
        <v>67.599999999999994</v>
      </c>
      <c r="I806" s="161"/>
      <c r="L806" s="157"/>
      <c r="M806" s="162"/>
      <c r="T806" s="163"/>
      <c r="AT806" s="158" t="s">
        <v>169</v>
      </c>
      <c r="AU806" s="158" t="s">
        <v>84</v>
      </c>
      <c r="AV806" s="13" t="s">
        <v>84</v>
      </c>
      <c r="AW806" s="13" t="s">
        <v>36</v>
      </c>
      <c r="AX806" s="13" t="s">
        <v>75</v>
      </c>
      <c r="AY806" s="158" t="s">
        <v>157</v>
      </c>
    </row>
    <row r="807" spans="2:51" s="15" customFormat="1" ht="11.25">
      <c r="B807" s="182"/>
      <c r="D807" s="145" t="s">
        <v>169</v>
      </c>
      <c r="E807" s="183" t="s">
        <v>19</v>
      </c>
      <c r="F807" s="184" t="s">
        <v>321</v>
      </c>
      <c r="H807" s="185">
        <v>67.599999999999994</v>
      </c>
      <c r="I807" s="186"/>
      <c r="L807" s="182"/>
      <c r="M807" s="187"/>
      <c r="T807" s="188"/>
      <c r="AT807" s="183" t="s">
        <v>169</v>
      </c>
      <c r="AU807" s="183" t="s">
        <v>84</v>
      </c>
      <c r="AV807" s="15" t="s">
        <v>104</v>
      </c>
      <c r="AW807" s="15" t="s">
        <v>36</v>
      </c>
      <c r="AX807" s="15" t="s">
        <v>75</v>
      </c>
      <c r="AY807" s="183" t="s">
        <v>157</v>
      </c>
    </row>
    <row r="808" spans="2:51" s="12" customFormat="1" ht="11.25">
      <c r="B808" s="151"/>
      <c r="D808" s="145" t="s">
        <v>169</v>
      </c>
      <c r="E808" s="152" t="s">
        <v>19</v>
      </c>
      <c r="F808" s="153" t="s">
        <v>336</v>
      </c>
      <c r="H808" s="152" t="s">
        <v>19</v>
      </c>
      <c r="I808" s="154"/>
      <c r="L808" s="151"/>
      <c r="M808" s="155"/>
      <c r="T808" s="156"/>
      <c r="AT808" s="152" t="s">
        <v>169</v>
      </c>
      <c r="AU808" s="152" t="s">
        <v>84</v>
      </c>
      <c r="AV808" s="12" t="s">
        <v>82</v>
      </c>
      <c r="AW808" s="12" t="s">
        <v>36</v>
      </c>
      <c r="AX808" s="12" t="s">
        <v>75</v>
      </c>
      <c r="AY808" s="152" t="s">
        <v>157</v>
      </c>
    </row>
    <row r="809" spans="2:51" s="13" customFormat="1" ht="11.25">
      <c r="B809" s="157"/>
      <c r="D809" s="145" t="s">
        <v>169</v>
      </c>
      <c r="E809" s="158" t="s">
        <v>19</v>
      </c>
      <c r="F809" s="159" t="s">
        <v>337</v>
      </c>
      <c r="H809" s="160">
        <v>3.36</v>
      </c>
      <c r="I809" s="161"/>
      <c r="L809" s="157"/>
      <c r="M809" s="162"/>
      <c r="T809" s="163"/>
      <c r="AT809" s="158" t="s">
        <v>169</v>
      </c>
      <c r="AU809" s="158" t="s">
        <v>84</v>
      </c>
      <c r="AV809" s="13" t="s">
        <v>84</v>
      </c>
      <c r="AW809" s="13" t="s">
        <v>36</v>
      </c>
      <c r="AX809" s="13" t="s">
        <v>75</v>
      </c>
      <c r="AY809" s="158" t="s">
        <v>157</v>
      </c>
    </row>
    <row r="810" spans="2:51" s="15" customFormat="1" ht="11.25">
      <c r="B810" s="182"/>
      <c r="D810" s="145" t="s">
        <v>169</v>
      </c>
      <c r="E810" s="183" t="s">
        <v>19</v>
      </c>
      <c r="F810" s="184" t="s">
        <v>321</v>
      </c>
      <c r="H810" s="185">
        <v>3.36</v>
      </c>
      <c r="I810" s="186"/>
      <c r="L810" s="182"/>
      <c r="M810" s="187"/>
      <c r="T810" s="188"/>
      <c r="AT810" s="183" t="s">
        <v>169</v>
      </c>
      <c r="AU810" s="183" t="s">
        <v>84</v>
      </c>
      <c r="AV810" s="15" t="s">
        <v>104</v>
      </c>
      <c r="AW810" s="15" t="s">
        <v>36</v>
      </c>
      <c r="AX810" s="15" t="s">
        <v>75</v>
      </c>
      <c r="AY810" s="183" t="s">
        <v>157</v>
      </c>
    </row>
    <row r="811" spans="2:51" s="12" customFormat="1" ht="11.25">
      <c r="B811" s="151"/>
      <c r="D811" s="145" t="s">
        <v>169</v>
      </c>
      <c r="E811" s="152" t="s">
        <v>19</v>
      </c>
      <c r="F811" s="153" t="s">
        <v>338</v>
      </c>
      <c r="H811" s="152" t="s">
        <v>19</v>
      </c>
      <c r="I811" s="154"/>
      <c r="L811" s="151"/>
      <c r="M811" s="155"/>
      <c r="T811" s="156"/>
      <c r="AT811" s="152" t="s">
        <v>169</v>
      </c>
      <c r="AU811" s="152" t="s">
        <v>84</v>
      </c>
      <c r="AV811" s="12" t="s">
        <v>82</v>
      </c>
      <c r="AW811" s="12" t="s">
        <v>36</v>
      </c>
      <c r="AX811" s="12" t="s">
        <v>75</v>
      </c>
      <c r="AY811" s="152" t="s">
        <v>157</v>
      </c>
    </row>
    <row r="812" spans="2:51" s="13" customFormat="1" ht="11.25">
      <c r="B812" s="157"/>
      <c r="D812" s="145" t="s">
        <v>169</v>
      </c>
      <c r="E812" s="158" t="s">
        <v>19</v>
      </c>
      <c r="F812" s="159" t="s">
        <v>339</v>
      </c>
      <c r="H812" s="160">
        <v>18.855</v>
      </c>
      <c r="I812" s="161"/>
      <c r="L812" s="157"/>
      <c r="M812" s="162"/>
      <c r="T812" s="163"/>
      <c r="AT812" s="158" t="s">
        <v>169</v>
      </c>
      <c r="AU812" s="158" t="s">
        <v>84</v>
      </c>
      <c r="AV812" s="13" t="s">
        <v>84</v>
      </c>
      <c r="AW812" s="13" t="s">
        <v>36</v>
      </c>
      <c r="AX812" s="13" t="s">
        <v>75</v>
      </c>
      <c r="AY812" s="158" t="s">
        <v>157</v>
      </c>
    </row>
    <row r="813" spans="2:51" s="13" customFormat="1" ht="11.25">
      <c r="B813" s="157"/>
      <c r="D813" s="145" t="s">
        <v>169</v>
      </c>
      <c r="E813" s="158" t="s">
        <v>19</v>
      </c>
      <c r="F813" s="159" t="s">
        <v>340</v>
      </c>
      <c r="H813" s="160">
        <v>-5.67</v>
      </c>
      <c r="I813" s="161"/>
      <c r="L813" s="157"/>
      <c r="M813" s="162"/>
      <c r="T813" s="163"/>
      <c r="AT813" s="158" t="s">
        <v>169</v>
      </c>
      <c r="AU813" s="158" t="s">
        <v>84</v>
      </c>
      <c r="AV813" s="13" t="s">
        <v>84</v>
      </c>
      <c r="AW813" s="13" t="s">
        <v>36</v>
      </c>
      <c r="AX813" s="13" t="s">
        <v>75</v>
      </c>
      <c r="AY813" s="158" t="s">
        <v>157</v>
      </c>
    </row>
    <row r="814" spans="2:51" s="15" customFormat="1" ht="11.25">
      <c r="B814" s="182"/>
      <c r="D814" s="145" t="s">
        <v>169</v>
      </c>
      <c r="E814" s="183" t="s">
        <v>19</v>
      </c>
      <c r="F814" s="184" t="s">
        <v>321</v>
      </c>
      <c r="H814" s="185">
        <v>13.185</v>
      </c>
      <c r="I814" s="186"/>
      <c r="L814" s="182"/>
      <c r="M814" s="187"/>
      <c r="T814" s="188"/>
      <c r="AT814" s="183" t="s">
        <v>169</v>
      </c>
      <c r="AU814" s="183" t="s">
        <v>84</v>
      </c>
      <c r="AV814" s="15" t="s">
        <v>104</v>
      </c>
      <c r="AW814" s="15" t="s">
        <v>36</v>
      </c>
      <c r="AX814" s="15" t="s">
        <v>75</v>
      </c>
      <c r="AY814" s="183" t="s">
        <v>157</v>
      </c>
    </row>
    <row r="815" spans="2:51" s="12" customFormat="1" ht="11.25">
      <c r="B815" s="151"/>
      <c r="D815" s="145" t="s">
        <v>169</v>
      </c>
      <c r="E815" s="152" t="s">
        <v>19</v>
      </c>
      <c r="F815" s="153" t="s">
        <v>289</v>
      </c>
      <c r="H815" s="152" t="s">
        <v>19</v>
      </c>
      <c r="I815" s="154"/>
      <c r="L815" s="151"/>
      <c r="M815" s="155"/>
      <c r="T815" s="156"/>
      <c r="AT815" s="152" t="s">
        <v>169</v>
      </c>
      <c r="AU815" s="152" t="s">
        <v>84</v>
      </c>
      <c r="AV815" s="12" t="s">
        <v>82</v>
      </c>
      <c r="AW815" s="12" t="s">
        <v>36</v>
      </c>
      <c r="AX815" s="12" t="s">
        <v>75</v>
      </c>
      <c r="AY815" s="152" t="s">
        <v>157</v>
      </c>
    </row>
    <row r="816" spans="2:51" s="12" customFormat="1" ht="11.25">
      <c r="B816" s="151"/>
      <c r="D816" s="145" t="s">
        <v>169</v>
      </c>
      <c r="E816" s="152" t="s">
        <v>19</v>
      </c>
      <c r="F816" s="153" t="s">
        <v>587</v>
      </c>
      <c r="H816" s="152" t="s">
        <v>19</v>
      </c>
      <c r="I816" s="154"/>
      <c r="L816" s="151"/>
      <c r="M816" s="155"/>
      <c r="T816" s="156"/>
      <c r="AT816" s="152" t="s">
        <v>169</v>
      </c>
      <c r="AU816" s="152" t="s">
        <v>84</v>
      </c>
      <c r="AV816" s="12" t="s">
        <v>82</v>
      </c>
      <c r="AW816" s="12" t="s">
        <v>36</v>
      </c>
      <c r="AX816" s="12" t="s">
        <v>75</v>
      </c>
      <c r="AY816" s="152" t="s">
        <v>157</v>
      </c>
    </row>
    <row r="817" spans="2:51" s="12" customFormat="1" ht="11.25">
      <c r="B817" s="151"/>
      <c r="D817" s="145" t="s">
        <v>169</v>
      </c>
      <c r="E817" s="152" t="s">
        <v>19</v>
      </c>
      <c r="F817" s="153" t="s">
        <v>316</v>
      </c>
      <c r="H817" s="152" t="s">
        <v>19</v>
      </c>
      <c r="I817" s="154"/>
      <c r="L817" s="151"/>
      <c r="M817" s="155"/>
      <c r="T817" s="156"/>
      <c r="AT817" s="152" t="s">
        <v>169</v>
      </c>
      <c r="AU817" s="152" t="s">
        <v>84</v>
      </c>
      <c r="AV817" s="12" t="s">
        <v>82</v>
      </c>
      <c r="AW817" s="12" t="s">
        <v>36</v>
      </c>
      <c r="AX817" s="12" t="s">
        <v>75</v>
      </c>
      <c r="AY817" s="152" t="s">
        <v>157</v>
      </c>
    </row>
    <row r="818" spans="2:51" s="13" customFormat="1" ht="11.25">
      <c r="B818" s="157"/>
      <c r="D818" s="145" t="s">
        <v>169</v>
      </c>
      <c r="E818" s="158" t="s">
        <v>19</v>
      </c>
      <c r="F818" s="159" t="s">
        <v>453</v>
      </c>
      <c r="H818" s="160">
        <v>64.727999999999994</v>
      </c>
      <c r="I818" s="161"/>
      <c r="L818" s="157"/>
      <c r="M818" s="162"/>
      <c r="T818" s="163"/>
      <c r="AT818" s="158" t="s">
        <v>169</v>
      </c>
      <c r="AU818" s="158" t="s">
        <v>84</v>
      </c>
      <c r="AV818" s="13" t="s">
        <v>84</v>
      </c>
      <c r="AW818" s="13" t="s">
        <v>36</v>
      </c>
      <c r="AX818" s="13" t="s">
        <v>75</v>
      </c>
      <c r="AY818" s="158" t="s">
        <v>157</v>
      </c>
    </row>
    <row r="819" spans="2:51" s="13" customFormat="1" ht="11.25">
      <c r="B819" s="157"/>
      <c r="D819" s="145" t="s">
        <v>169</v>
      </c>
      <c r="E819" s="158" t="s">
        <v>19</v>
      </c>
      <c r="F819" s="159" t="s">
        <v>454</v>
      </c>
      <c r="H819" s="160">
        <v>1.125</v>
      </c>
      <c r="I819" s="161"/>
      <c r="L819" s="157"/>
      <c r="M819" s="162"/>
      <c r="T819" s="163"/>
      <c r="AT819" s="158" t="s">
        <v>169</v>
      </c>
      <c r="AU819" s="158" t="s">
        <v>84</v>
      </c>
      <c r="AV819" s="13" t="s">
        <v>84</v>
      </c>
      <c r="AW819" s="13" t="s">
        <v>36</v>
      </c>
      <c r="AX819" s="13" t="s">
        <v>75</v>
      </c>
      <c r="AY819" s="158" t="s">
        <v>157</v>
      </c>
    </row>
    <row r="820" spans="2:51" s="15" customFormat="1" ht="11.25">
      <c r="B820" s="182"/>
      <c r="D820" s="145" t="s">
        <v>169</v>
      </c>
      <c r="E820" s="183" t="s">
        <v>19</v>
      </c>
      <c r="F820" s="184" t="s">
        <v>321</v>
      </c>
      <c r="H820" s="185">
        <v>65.852999999999994</v>
      </c>
      <c r="I820" s="186"/>
      <c r="L820" s="182"/>
      <c r="M820" s="187"/>
      <c r="T820" s="188"/>
      <c r="AT820" s="183" t="s">
        <v>169</v>
      </c>
      <c r="AU820" s="183" t="s">
        <v>84</v>
      </c>
      <c r="AV820" s="15" t="s">
        <v>104</v>
      </c>
      <c r="AW820" s="15" t="s">
        <v>36</v>
      </c>
      <c r="AX820" s="15" t="s">
        <v>75</v>
      </c>
      <c r="AY820" s="183" t="s">
        <v>157</v>
      </c>
    </row>
    <row r="821" spans="2:51" s="12" customFormat="1" ht="11.25">
      <c r="B821" s="151"/>
      <c r="D821" s="145" t="s">
        <v>169</v>
      </c>
      <c r="E821" s="152" t="s">
        <v>19</v>
      </c>
      <c r="F821" s="153" t="s">
        <v>325</v>
      </c>
      <c r="H821" s="152" t="s">
        <v>19</v>
      </c>
      <c r="I821" s="154"/>
      <c r="L821" s="151"/>
      <c r="M821" s="155"/>
      <c r="T821" s="156"/>
      <c r="AT821" s="152" t="s">
        <v>169</v>
      </c>
      <c r="AU821" s="152" t="s">
        <v>84</v>
      </c>
      <c r="AV821" s="12" t="s">
        <v>82</v>
      </c>
      <c r="AW821" s="12" t="s">
        <v>36</v>
      </c>
      <c r="AX821" s="12" t="s">
        <v>75</v>
      </c>
      <c r="AY821" s="152" t="s">
        <v>157</v>
      </c>
    </row>
    <row r="822" spans="2:51" s="13" customFormat="1" ht="11.25">
      <c r="B822" s="157"/>
      <c r="D822" s="145" t="s">
        <v>169</v>
      </c>
      <c r="E822" s="158" t="s">
        <v>19</v>
      </c>
      <c r="F822" s="159" t="s">
        <v>455</v>
      </c>
      <c r="H822" s="160">
        <v>12.788</v>
      </c>
      <c r="I822" s="161"/>
      <c r="L822" s="157"/>
      <c r="M822" s="162"/>
      <c r="T822" s="163"/>
      <c r="AT822" s="158" t="s">
        <v>169</v>
      </c>
      <c r="AU822" s="158" t="s">
        <v>84</v>
      </c>
      <c r="AV822" s="13" t="s">
        <v>84</v>
      </c>
      <c r="AW822" s="13" t="s">
        <v>36</v>
      </c>
      <c r="AX822" s="13" t="s">
        <v>75</v>
      </c>
      <c r="AY822" s="158" t="s">
        <v>157</v>
      </c>
    </row>
    <row r="823" spans="2:51" s="13" customFormat="1" ht="11.25">
      <c r="B823" s="157"/>
      <c r="D823" s="145" t="s">
        <v>169</v>
      </c>
      <c r="E823" s="158" t="s">
        <v>19</v>
      </c>
      <c r="F823" s="159" t="s">
        <v>456</v>
      </c>
      <c r="H823" s="160">
        <v>1.7210000000000001</v>
      </c>
      <c r="I823" s="161"/>
      <c r="L823" s="157"/>
      <c r="M823" s="162"/>
      <c r="T823" s="163"/>
      <c r="AT823" s="158" t="s">
        <v>169</v>
      </c>
      <c r="AU823" s="158" t="s">
        <v>84</v>
      </c>
      <c r="AV823" s="13" t="s">
        <v>84</v>
      </c>
      <c r="AW823" s="13" t="s">
        <v>36</v>
      </c>
      <c r="AX823" s="13" t="s">
        <v>75</v>
      </c>
      <c r="AY823" s="158" t="s">
        <v>157</v>
      </c>
    </row>
    <row r="824" spans="2:51" s="13" customFormat="1" ht="11.25">
      <c r="B824" s="157"/>
      <c r="D824" s="145" t="s">
        <v>169</v>
      </c>
      <c r="E824" s="158" t="s">
        <v>19</v>
      </c>
      <c r="F824" s="159" t="s">
        <v>457</v>
      </c>
      <c r="H824" s="160">
        <v>1.581</v>
      </c>
      <c r="I824" s="161"/>
      <c r="L824" s="157"/>
      <c r="M824" s="162"/>
      <c r="T824" s="163"/>
      <c r="AT824" s="158" t="s">
        <v>169</v>
      </c>
      <c r="AU824" s="158" t="s">
        <v>84</v>
      </c>
      <c r="AV824" s="13" t="s">
        <v>84</v>
      </c>
      <c r="AW824" s="13" t="s">
        <v>36</v>
      </c>
      <c r="AX824" s="13" t="s">
        <v>75</v>
      </c>
      <c r="AY824" s="158" t="s">
        <v>157</v>
      </c>
    </row>
    <row r="825" spans="2:51" s="13" customFormat="1" ht="11.25">
      <c r="B825" s="157"/>
      <c r="D825" s="145" t="s">
        <v>169</v>
      </c>
      <c r="E825" s="158" t="s">
        <v>19</v>
      </c>
      <c r="F825" s="159" t="s">
        <v>458</v>
      </c>
      <c r="H825" s="160">
        <v>1.6279999999999999</v>
      </c>
      <c r="I825" s="161"/>
      <c r="L825" s="157"/>
      <c r="M825" s="162"/>
      <c r="T825" s="163"/>
      <c r="AT825" s="158" t="s">
        <v>169</v>
      </c>
      <c r="AU825" s="158" t="s">
        <v>84</v>
      </c>
      <c r="AV825" s="13" t="s">
        <v>84</v>
      </c>
      <c r="AW825" s="13" t="s">
        <v>36</v>
      </c>
      <c r="AX825" s="13" t="s">
        <v>75</v>
      </c>
      <c r="AY825" s="158" t="s">
        <v>157</v>
      </c>
    </row>
    <row r="826" spans="2:51" s="13" customFormat="1" ht="11.25">
      <c r="B826" s="157"/>
      <c r="D826" s="145" t="s">
        <v>169</v>
      </c>
      <c r="E826" s="158" t="s">
        <v>19</v>
      </c>
      <c r="F826" s="159" t="s">
        <v>453</v>
      </c>
      <c r="H826" s="160">
        <v>64.727999999999994</v>
      </c>
      <c r="I826" s="161"/>
      <c r="L826" s="157"/>
      <c r="M826" s="162"/>
      <c r="T826" s="163"/>
      <c r="AT826" s="158" t="s">
        <v>169</v>
      </c>
      <c r="AU826" s="158" t="s">
        <v>84</v>
      </c>
      <c r="AV826" s="13" t="s">
        <v>84</v>
      </c>
      <c r="AW826" s="13" t="s">
        <v>36</v>
      </c>
      <c r="AX826" s="13" t="s">
        <v>75</v>
      </c>
      <c r="AY826" s="158" t="s">
        <v>157</v>
      </c>
    </row>
    <row r="827" spans="2:51" s="13" customFormat="1" ht="11.25">
      <c r="B827" s="157"/>
      <c r="D827" s="145" t="s">
        <v>169</v>
      </c>
      <c r="E827" s="158" t="s">
        <v>19</v>
      </c>
      <c r="F827" s="159" t="s">
        <v>459</v>
      </c>
      <c r="H827" s="160">
        <v>10.881</v>
      </c>
      <c r="I827" s="161"/>
      <c r="L827" s="157"/>
      <c r="M827" s="162"/>
      <c r="T827" s="163"/>
      <c r="AT827" s="158" t="s">
        <v>169</v>
      </c>
      <c r="AU827" s="158" t="s">
        <v>84</v>
      </c>
      <c r="AV827" s="13" t="s">
        <v>84</v>
      </c>
      <c r="AW827" s="13" t="s">
        <v>36</v>
      </c>
      <c r="AX827" s="13" t="s">
        <v>75</v>
      </c>
      <c r="AY827" s="158" t="s">
        <v>157</v>
      </c>
    </row>
    <row r="828" spans="2:51" s="15" customFormat="1" ht="11.25">
      <c r="B828" s="182"/>
      <c r="D828" s="145" t="s">
        <v>169</v>
      </c>
      <c r="E828" s="183" t="s">
        <v>19</v>
      </c>
      <c r="F828" s="184" t="s">
        <v>321</v>
      </c>
      <c r="H828" s="185">
        <v>93.326999999999998</v>
      </c>
      <c r="I828" s="186"/>
      <c r="L828" s="182"/>
      <c r="M828" s="187"/>
      <c r="T828" s="188"/>
      <c r="AT828" s="183" t="s">
        <v>169</v>
      </c>
      <c r="AU828" s="183" t="s">
        <v>84</v>
      </c>
      <c r="AV828" s="15" t="s">
        <v>104</v>
      </c>
      <c r="AW828" s="15" t="s">
        <v>36</v>
      </c>
      <c r="AX828" s="15" t="s">
        <v>75</v>
      </c>
      <c r="AY828" s="183" t="s">
        <v>157</v>
      </c>
    </row>
    <row r="829" spans="2:51" s="12" customFormat="1" ht="11.25">
      <c r="B829" s="151"/>
      <c r="D829" s="145" t="s">
        <v>169</v>
      </c>
      <c r="E829" s="152" t="s">
        <v>19</v>
      </c>
      <c r="F829" s="153" t="s">
        <v>328</v>
      </c>
      <c r="H829" s="152" t="s">
        <v>19</v>
      </c>
      <c r="I829" s="154"/>
      <c r="L829" s="151"/>
      <c r="M829" s="155"/>
      <c r="T829" s="156"/>
      <c r="AT829" s="152" t="s">
        <v>169</v>
      </c>
      <c r="AU829" s="152" t="s">
        <v>84</v>
      </c>
      <c r="AV829" s="12" t="s">
        <v>82</v>
      </c>
      <c r="AW829" s="12" t="s">
        <v>36</v>
      </c>
      <c r="AX829" s="12" t="s">
        <v>75</v>
      </c>
      <c r="AY829" s="152" t="s">
        <v>157</v>
      </c>
    </row>
    <row r="830" spans="2:51" s="13" customFormat="1" ht="11.25">
      <c r="B830" s="157"/>
      <c r="D830" s="145" t="s">
        <v>169</v>
      </c>
      <c r="E830" s="158" t="s">
        <v>19</v>
      </c>
      <c r="F830" s="159" t="s">
        <v>460</v>
      </c>
      <c r="H830" s="160">
        <v>1.256</v>
      </c>
      <c r="I830" s="161"/>
      <c r="L830" s="157"/>
      <c r="M830" s="162"/>
      <c r="T830" s="163"/>
      <c r="AT830" s="158" t="s">
        <v>169</v>
      </c>
      <c r="AU830" s="158" t="s">
        <v>84</v>
      </c>
      <c r="AV830" s="13" t="s">
        <v>84</v>
      </c>
      <c r="AW830" s="13" t="s">
        <v>36</v>
      </c>
      <c r="AX830" s="13" t="s">
        <v>75</v>
      </c>
      <c r="AY830" s="158" t="s">
        <v>157</v>
      </c>
    </row>
    <row r="831" spans="2:51" s="15" customFormat="1" ht="11.25">
      <c r="B831" s="182"/>
      <c r="D831" s="145" t="s">
        <v>169</v>
      </c>
      <c r="E831" s="183" t="s">
        <v>19</v>
      </c>
      <c r="F831" s="184" t="s">
        <v>321</v>
      </c>
      <c r="H831" s="185">
        <v>1.256</v>
      </c>
      <c r="I831" s="186"/>
      <c r="L831" s="182"/>
      <c r="M831" s="187"/>
      <c r="T831" s="188"/>
      <c r="AT831" s="183" t="s">
        <v>169</v>
      </c>
      <c r="AU831" s="183" t="s">
        <v>84</v>
      </c>
      <c r="AV831" s="15" t="s">
        <v>104</v>
      </c>
      <c r="AW831" s="15" t="s">
        <v>36</v>
      </c>
      <c r="AX831" s="15" t="s">
        <v>75</v>
      </c>
      <c r="AY831" s="183" t="s">
        <v>157</v>
      </c>
    </row>
    <row r="832" spans="2:51" s="12" customFormat="1" ht="11.25">
      <c r="B832" s="151"/>
      <c r="D832" s="145" t="s">
        <v>169</v>
      </c>
      <c r="E832" s="152" t="s">
        <v>19</v>
      </c>
      <c r="F832" s="153" t="s">
        <v>341</v>
      </c>
      <c r="H832" s="152" t="s">
        <v>19</v>
      </c>
      <c r="I832" s="154"/>
      <c r="L832" s="151"/>
      <c r="M832" s="155"/>
      <c r="T832" s="156"/>
      <c r="AT832" s="152" t="s">
        <v>169</v>
      </c>
      <c r="AU832" s="152" t="s">
        <v>84</v>
      </c>
      <c r="AV832" s="12" t="s">
        <v>82</v>
      </c>
      <c r="AW832" s="12" t="s">
        <v>36</v>
      </c>
      <c r="AX832" s="12" t="s">
        <v>75</v>
      </c>
      <c r="AY832" s="152" t="s">
        <v>157</v>
      </c>
    </row>
    <row r="833" spans="2:65" s="13" customFormat="1" ht="11.25">
      <c r="B833" s="157"/>
      <c r="D833" s="145" t="s">
        <v>169</v>
      </c>
      <c r="E833" s="158" t="s">
        <v>19</v>
      </c>
      <c r="F833" s="159" t="s">
        <v>342</v>
      </c>
      <c r="H833" s="160">
        <v>12.32</v>
      </c>
      <c r="I833" s="161"/>
      <c r="L833" s="157"/>
      <c r="M833" s="162"/>
      <c r="T833" s="163"/>
      <c r="AT833" s="158" t="s">
        <v>169</v>
      </c>
      <c r="AU833" s="158" t="s">
        <v>84</v>
      </c>
      <c r="AV833" s="13" t="s">
        <v>84</v>
      </c>
      <c r="AW833" s="13" t="s">
        <v>36</v>
      </c>
      <c r="AX833" s="13" t="s">
        <v>75</v>
      </c>
      <c r="AY833" s="158" t="s">
        <v>157</v>
      </c>
    </row>
    <row r="834" spans="2:65" s="15" customFormat="1" ht="11.25">
      <c r="B834" s="182"/>
      <c r="D834" s="145" t="s">
        <v>169</v>
      </c>
      <c r="E834" s="183" t="s">
        <v>19</v>
      </c>
      <c r="F834" s="184" t="s">
        <v>321</v>
      </c>
      <c r="H834" s="185">
        <v>12.32</v>
      </c>
      <c r="I834" s="186"/>
      <c r="L834" s="182"/>
      <c r="M834" s="187"/>
      <c r="T834" s="188"/>
      <c r="AT834" s="183" t="s">
        <v>169</v>
      </c>
      <c r="AU834" s="183" t="s">
        <v>84</v>
      </c>
      <c r="AV834" s="15" t="s">
        <v>104</v>
      </c>
      <c r="AW834" s="15" t="s">
        <v>36</v>
      </c>
      <c r="AX834" s="15" t="s">
        <v>75</v>
      </c>
      <c r="AY834" s="183" t="s">
        <v>157</v>
      </c>
    </row>
    <row r="835" spans="2:65" s="12" customFormat="1" ht="11.25">
      <c r="B835" s="151"/>
      <c r="D835" s="145" t="s">
        <v>169</v>
      </c>
      <c r="E835" s="152" t="s">
        <v>19</v>
      </c>
      <c r="F835" s="153" t="s">
        <v>265</v>
      </c>
      <c r="H835" s="152" t="s">
        <v>19</v>
      </c>
      <c r="I835" s="154"/>
      <c r="L835" s="151"/>
      <c r="M835" s="155"/>
      <c r="T835" s="156"/>
      <c r="AT835" s="152" t="s">
        <v>169</v>
      </c>
      <c r="AU835" s="152" t="s">
        <v>84</v>
      </c>
      <c r="AV835" s="12" t="s">
        <v>82</v>
      </c>
      <c r="AW835" s="12" t="s">
        <v>36</v>
      </c>
      <c r="AX835" s="12" t="s">
        <v>75</v>
      </c>
      <c r="AY835" s="152" t="s">
        <v>157</v>
      </c>
    </row>
    <row r="836" spans="2:65" s="13" customFormat="1" ht="11.25">
      <c r="B836" s="157"/>
      <c r="D836" s="145" t="s">
        <v>169</v>
      </c>
      <c r="E836" s="158" t="s">
        <v>19</v>
      </c>
      <c r="F836" s="159" t="s">
        <v>266</v>
      </c>
      <c r="H836" s="160">
        <v>89.620999999999995</v>
      </c>
      <c r="I836" s="161"/>
      <c r="L836" s="157"/>
      <c r="M836" s="162"/>
      <c r="T836" s="163"/>
      <c r="AT836" s="158" t="s">
        <v>169</v>
      </c>
      <c r="AU836" s="158" t="s">
        <v>84</v>
      </c>
      <c r="AV836" s="13" t="s">
        <v>84</v>
      </c>
      <c r="AW836" s="13" t="s">
        <v>36</v>
      </c>
      <c r="AX836" s="13" t="s">
        <v>75</v>
      </c>
      <c r="AY836" s="158" t="s">
        <v>157</v>
      </c>
    </row>
    <row r="837" spans="2:65" s="15" customFormat="1" ht="11.25">
      <c r="B837" s="182"/>
      <c r="D837" s="145" t="s">
        <v>169</v>
      </c>
      <c r="E837" s="183" t="s">
        <v>19</v>
      </c>
      <c r="F837" s="184" t="s">
        <v>321</v>
      </c>
      <c r="H837" s="185">
        <v>89.620999999999995</v>
      </c>
      <c r="I837" s="186"/>
      <c r="L837" s="182"/>
      <c r="M837" s="187"/>
      <c r="T837" s="188"/>
      <c r="AT837" s="183" t="s">
        <v>169</v>
      </c>
      <c r="AU837" s="183" t="s">
        <v>84</v>
      </c>
      <c r="AV837" s="15" t="s">
        <v>104</v>
      </c>
      <c r="AW837" s="15" t="s">
        <v>36</v>
      </c>
      <c r="AX837" s="15" t="s">
        <v>75</v>
      </c>
      <c r="AY837" s="183" t="s">
        <v>157</v>
      </c>
    </row>
    <row r="838" spans="2:65" s="12" customFormat="1" ht="11.25">
      <c r="B838" s="151"/>
      <c r="D838" s="145" t="s">
        <v>169</v>
      </c>
      <c r="E838" s="152" t="s">
        <v>19</v>
      </c>
      <c r="F838" s="153" t="s">
        <v>306</v>
      </c>
      <c r="H838" s="152" t="s">
        <v>19</v>
      </c>
      <c r="I838" s="154"/>
      <c r="L838" s="151"/>
      <c r="M838" s="155"/>
      <c r="T838" s="156"/>
      <c r="AT838" s="152" t="s">
        <v>169</v>
      </c>
      <c r="AU838" s="152" t="s">
        <v>84</v>
      </c>
      <c r="AV838" s="12" t="s">
        <v>82</v>
      </c>
      <c r="AW838" s="12" t="s">
        <v>36</v>
      </c>
      <c r="AX838" s="12" t="s">
        <v>75</v>
      </c>
      <c r="AY838" s="152" t="s">
        <v>157</v>
      </c>
    </row>
    <row r="839" spans="2:65" s="12" customFormat="1" ht="11.25">
      <c r="B839" s="151"/>
      <c r="D839" s="145" t="s">
        <v>169</v>
      </c>
      <c r="E839" s="152" t="s">
        <v>19</v>
      </c>
      <c r="F839" s="153" t="s">
        <v>307</v>
      </c>
      <c r="H839" s="152" t="s">
        <v>19</v>
      </c>
      <c r="I839" s="154"/>
      <c r="L839" s="151"/>
      <c r="M839" s="155"/>
      <c r="T839" s="156"/>
      <c r="AT839" s="152" t="s">
        <v>169</v>
      </c>
      <c r="AU839" s="152" t="s">
        <v>84</v>
      </c>
      <c r="AV839" s="12" t="s">
        <v>82</v>
      </c>
      <c r="AW839" s="12" t="s">
        <v>36</v>
      </c>
      <c r="AX839" s="12" t="s">
        <v>75</v>
      </c>
      <c r="AY839" s="152" t="s">
        <v>157</v>
      </c>
    </row>
    <row r="840" spans="2:65" s="13" customFormat="1" ht="11.25">
      <c r="B840" s="157"/>
      <c r="D840" s="145" t="s">
        <v>169</v>
      </c>
      <c r="E840" s="158" t="s">
        <v>19</v>
      </c>
      <c r="F840" s="159" t="s">
        <v>308</v>
      </c>
      <c r="H840" s="160">
        <v>43.2</v>
      </c>
      <c r="I840" s="161"/>
      <c r="L840" s="157"/>
      <c r="M840" s="162"/>
      <c r="T840" s="163"/>
      <c r="AT840" s="158" t="s">
        <v>169</v>
      </c>
      <c r="AU840" s="158" t="s">
        <v>84</v>
      </c>
      <c r="AV840" s="13" t="s">
        <v>84</v>
      </c>
      <c r="AW840" s="13" t="s">
        <v>36</v>
      </c>
      <c r="AX840" s="13" t="s">
        <v>75</v>
      </c>
      <c r="AY840" s="158" t="s">
        <v>157</v>
      </c>
    </row>
    <row r="841" spans="2:65" s="13" customFormat="1" ht="11.25">
      <c r="B841" s="157"/>
      <c r="D841" s="145" t="s">
        <v>169</v>
      </c>
      <c r="E841" s="158" t="s">
        <v>19</v>
      </c>
      <c r="F841" s="159" t="s">
        <v>309</v>
      </c>
      <c r="H841" s="160">
        <v>2.7</v>
      </c>
      <c r="I841" s="161"/>
      <c r="L841" s="157"/>
      <c r="M841" s="162"/>
      <c r="T841" s="163"/>
      <c r="AT841" s="158" t="s">
        <v>169</v>
      </c>
      <c r="AU841" s="158" t="s">
        <v>84</v>
      </c>
      <c r="AV841" s="13" t="s">
        <v>84</v>
      </c>
      <c r="AW841" s="13" t="s">
        <v>36</v>
      </c>
      <c r="AX841" s="13" t="s">
        <v>75</v>
      </c>
      <c r="AY841" s="158" t="s">
        <v>157</v>
      </c>
    </row>
    <row r="842" spans="2:65" s="15" customFormat="1" ht="11.25">
      <c r="B842" s="182"/>
      <c r="D842" s="145" t="s">
        <v>169</v>
      </c>
      <c r="E842" s="183" t="s">
        <v>19</v>
      </c>
      <c r="F842" s="184" t="s">
        <v>321</v>
      </c>
      <c r="H842" s="185">
        <v>45.9</v>
      </c>
      <c r="I842" s="186"/>
      <c r="L842" s="182"/>
      <c r="M842" s="187"/>
      <c r="T842" s="188"/>
      <c r="AT842" s="183" t="s">
        <v>169</v>
      </c>
      <c r="AU842" s="183" t="s">
        <v>84</v>
      </c>
      <c r="AV842" s="15" t="s">
        <v>104</v>
      </c>
      <c r="AW842" s="15" t="s">
        <v>36</v>
      </c>
      <c r="AX842" s="15" t="s">
        <v>75</v>
      </c>
      <c r="AY842" s="183" t="s">
        <v>157</v>
      </c>
    </row>
    <row r="843" spans="2:65" s="14" customFormat="1" ht="11.25">
      <c r="B843" s="164"/>
      <c r="D843" s="145" t="s">
        <v>169</v>
      </c>
      <c r="E843" s="165" t="s">
        <v>19</v>
      </c>
      <c r="F843" s="166" t="s">
        <v>173</v>
      </c>
      <c r="H843" s="167">
        <v>1689.123</v>
      </c>
      <c r="I843" s="168"/>
      <c r="L843" s="164"/>
      <c r="M843" s="169"/>
      <c r="T843" s="170"/>
      <c r="AT843" s="165" t="s">
        <v>169</v>
      </c>
      <c r="AU843" s="165" t="s">
        <v>84</v>
      </c>
      <c r="AV843" s="14" t="s">
        <v>164</v>
      </c>
      <c r="AW843" s="14" t="s">
        <v>36</v>
      </c>
      <c r="AX843" s="14" t="s">
        <v>82</v>
      </c>
      <c r="AY843" s="165" t="s">
        <v>157</v>
      </c>
    </row>
    <row r="844" spans="2:65" s="1" customFormat="1" ht="16.5" customHeight="1">
      <c r="B844" s="33"/>
      <c r="C844" s="132" t="s">
        <v>588</v>
      </c>
      <c r="D844" s="132" t="s">
        <v>159</v>
      </c>
      <c r="E844" s="133" t="s">
        <v>589</v>
      </c>
      <c r="F844" s="134" t="s">
        <v>590</v>
      </c>
      <c r="G844" s="135" t="s">
        <v>210</v>
      </c>
      <c r="H844" s="136">
        <v>154.54400000000001</v>
      </c>
      <c r="I844" s="137">
        <v>30.8</v>
      </c>
      <c r="J844" s="138">
        <f>ROUND(I844*H844,2)</f>
        <v>4759.96</v>
      </c>
      <c r="K844" s="134" t="s">
        <v>163</v>
      </c>
      <c r="L844" s="33"/>
      <c r="M844" s="139" t="s">
        <v>19</v>
      </c>
      <c r="N844" s="140" t="s">
        <v>46</v>
      </c>
      <c r="P844" s="141">
        <f>O844*H844</f>
        <v>0</v>
      </c>
      <c r="Q844" s="141">
        <v>2.5000000000000001E-4</v>
      </c>
      <c r="R844" s="141">
        <f>Q844*H844</f>
        <v>3.8636000000000004E-2</v>
      </c>
      <c r="S844" s="141">
        <v>0</v>
      </c>
      <c r="T844" s="142">
        <f>S844*H844</f>
        <v>0</v>
      </c>
      <c r="AR844" s="143" t="s">
        <v>164</v>
      </c>
      <c r="AT844" s="143" t="s">
        <v>159</v>
      </c>
      <c r="AU844" s="143" t="s">
        <v>84</v>
      </c>
      <c r="AY844" s="18" t="s">
        <v>157</v>
      </c>
      <c r="BE844" s="144">
        <f>IF(N844="základní",J844,0)</f>
        <v>4759.96</v>
      </c>
      <c r="BF844" s="144">
        <f>IF(N844="snížená",J844,0)</f>
        <v>0</v>
      </c>
      <c r="BG844" s="144">
        <f>IF(N844="zákl. přenesená",J844,0)</f>
        <v>0</v>
      </c>
      <c r="BH844" s="144">
        <f>IF(N844="sníž. přenesená",J844,0)</f>
        <v>0</v>
      </c>
      <c r="BI844" s="144">
        <f>IF(N844="nulová",J844,0)</f>
        <v>0</v>
      </c>
      <c r="BJ844" s="18" t="s">
        <v>82</v>
      </c>
      <c r="BK844" s="144">
        <f>ROUND(I844*H844,2)</f>
        <v>4759.96</v>
      </c>
      <c r="BL844" s="18" t="s">
        <v>164</v>
      </c>
      <c r="BM844" s="143" t="s">
        <v>591</v>
      </c>
    </row>
    <row r="845" spans="2:65" s="1" customFormat="1" ht="11.25">
      <c r="B845" s="33"/>
      <c r="D845" s="145" t="s">
        <v>166</v>
      </c>
      <c r="F845" s="146" t="s">
        <v>592</v>
      </c>
      <c r="I845" s="147"/>
      <c r="L845" s="33"/>
      <c r="M845" s="148"/>
      <c r="T845" s="54"/>
      <c r="AT845" s="18" t="s">
        <v>166</v>
      </c>
      <c r="AU845" s="18" t="s">
        <v>84</v>
      </c>
    </row>
    <row r="846" spans="2:65" s="1" customFormat="1" ht="11.25">
      <c r="B846" s="33"/>
      <c r="D846" s="149" t="s">
        <v>167</v>
      </c>
      <c r="F846" s="150" t="s">
        <v>593</v>
      </c>
      <c r="I846" s="147"/>
      <c r="L846" s="33"/>
      <c r="M846" s="148"/>
      <c r="T846" s="54"/>
      <c r="AT846" s="18" t="s">
        <v>167</v>
      </c>
      <c r="AU846" s="18" t="s">
        <v>84</v>
      </c>
    </row>
    <row r="847" spans="2:65" s="12" customFormat="1" ht="11.25">
      <c r="B847" s="151"/>
      <c r="D847" s="145" t="s">
        <v>169</v>
      </c>
      <c r="E847" s="152" t="s">
        <v>19</v>
      </c>
      <c r="F847" s="153" t="s">
        <v>249</v>
      </c>
      <c r="H847" s="152" t="s">
        <v>19</v>
      </c>
      <c r="I847" s="154"/>
      <c r="L847" s="151"/>
      <c r="M847" s="155"/>
      <c r="T847" s="156"/>
      <c r="AT847" s="152" t="s">
        <v>169</v>
      </c>
      <c r="AU847" s="152" t="s">
        <v>84</v>
      </c>
      <c r="AV847" s="12" t="s">
        <v>82</v>
      </c>
      <c r="AW847" s="12" t="s">
        <v>36</v>
      </c>
      <c r="AX847" s="12" t="s">
        <v>75</v>
      </c>
      <c r="AY847" s="152" t="s">
        <v>157</v>
      </c>
    </row>
    <row r="848" spans="2:65" s="12" customFormat="1" ht="11.25">
      <c r="B848" s="151"/>
      <c r="D848" s="145" t="s">
        <v>169</v>
      </c>
      <c r="E848" s="152" t="s">
        <v>19</v>
      </c>
      <c r="F848" s="153" t="s">
        <v>251</v>
      </c>
      <c r="H848" s="152" t="s">
        <v>19</v>
      </c>
      <c r="I848" s="154"/>
      <c r="L848" s="151"/>
      <c r="M848" s="155"/>
      <c r="T848" s="156"/>
      <c r="AT848" s="152" t="s">
        <v>169</v>
      </c>
      <c r="AU848" s="152" t="s">
        <v>84</v>
      </c>
      <c r="AV848" s="12" t="s">
        <v>82</v>
      </c>
      <c r="AW848" s="12" t="s">
        <v>36</v>
      </c>
      <c r="AX848" s="12" t="s">
        <v>75</v>
      </c>
      <c r="AY848" s="152" t="s">
        <v>157</v>
      </c>
    </row>
    <row r="849" spans="2:51" s="12" customFormat="1" ht="11.25">
      <c r="B849" s="151"/>
      <c r="D849" s="145" t="s">
        <v>169</v>
      </c>
      <c r="E849" s="152" t="s">
        <v>19</v>
      </c>
      <c r="F849" s="153" t="s">
        <v>252</v>
      </c>
      <c r="H849" s="152" t="s">
        <v>19</v>
      </c>
      <c r="I849" s="154"/>
      <c r="L849" s="151"/>
      <c r="M849" s="155"/>
      <c r="T849" s="156"/>
      <c r="AT849" s="152" t="s">
        <v>169</v>
      </c>
      <c r="AU849" s="152" t="s">
        <v>84</v>
      </c>
      <c r="AV849" s="12" t="s">
        <v>82</v>
      </c>
      <c r="AW849" s="12" t="s">
        <v>36</v>
      </c>
      <c r="AX849" s="12" t="s">
        <v>75</v>
      </c>
      <c r="AY849" s="152" t="s">
        <v>157</v>
      </c>
    </row>
    <row r="850" spans="2:51" s="13" customFormat="1" ht="11.25">
      <c r="B850" s="157"/>
      <c r="D850" s="145" t="s">
        <v>169</v>
      </c>
      <c r="E850" s="158" t="s">
        <v>19</v>
      </c>
      <c r="F850" s="159" t="s">
        <v>253</v>
      </c>
      <c r="H850" s="160">
        <v>10.83</v>
      </c>
      <c r="I850" s="161"/>
      <c r="L850" s="157"/>
      <c r="M850" s="162"/>
      <c r="T850" s="163"/>
      <c r="AT850" s="158" t="s">
        <v>169</v>
      </c>
      <c r="AU850" s="158" t="s">
        <v>84</v>
      </c>
      <c r="AV850" s="13" t="s">
        <v>84</v>
      </c>
      <c r="AW850" s="13" t="s">
        <v>36</v>
      </c>
      <c r="AX850" s="13" t="s">
        <v>75</v>
      </c>
      <c r="AY850" s="158" t="s">
        <v>157</v>
      </c>
    </row>
    <row r="851" spans="2:51" s="12" customFormat="1" ht="11.25">
      <c r="B851" s="151"/>
      <c r="D851" s="145" t="s">
        <v>169</v>
      </c>
      <c r="E851" s="152" t="s">
        <v>19</v>
      </c>
      <c r="F851" s="153" t="s">
        <v>254</v>
      </c>
      <c r="H851" s="152" t="s">
        <v>19</v>
      </c>
      <c r="I851" s="154"/>
      <c r="L851" s="151"/>
      <c r="M851" s="155"/>
      <c r="T851" s="156"/>
      <c r="AT851" s="152" t="s">
        <v>169</v>
      </c>
      <c r="AU851" s="152" t="s">
        <v>84</v>
      </c>
      <c r="AV851" s="12" t="s">
        <v>82</v>
      </c>
      <c r="AW851" s="12" t="s">
        <v>36</v>
      </c>
      <c r="AX851" s="12" t="s">
        <v>75</v>
      </c>
      <c r="AY851" s="152" t="s">
        <v>157</v>
      </c>
    </row>
    <row r="852" spans="2:51" s="13" customFormat="1" ht="11.25">
      <c r="B852" s="157"/>
      <c r="D852" s="145" t="s">
        <v>169</v>
      </c>
      <c r="E852" s="158" t="s">
        <v>19</v>
      </c>
      <c r="F852" s="159" t="s">
        <v>256</v>
      </c>
      <c r="H852" s="160">
        <v>6.3949999999999996</v>
      </c>
      <c r="I852" s="161"/>
      <c r="L852" s="157"/>
      <c r="M852" s="162"/>
      <c r="T852" s="163"/>
      <c r="AT852" s="158" t="s">
        <v>169</v>
      </c>
      <c r="AU852" s="158" t="s">
        <v>84</v>
      </c>
      <c r="AV852" s="13" t="s">
        <v>84</v>
      </c>
      <c r="AW852" s="13" t="s">
        <v>36</v>
      </c>
      <c r="AX852" s="13" t="s">
        <v>75</v>
      </c>
      <c r="AY852" s="158" t="s">
        <v>157</v>
      </c>
    </row>
    <row r="853" spans="2:51" s="13" customFormat="1" ht="11.25">
      <c r="B853" s="157"/>
      <c r="D853" s="145" t="s">
        <v>169</v>
      </c>
      <c r="E853" s="158" t="s">
        <v>19</v>
      </c>
      <c r="F853" s="159" t="s">
        <v>255</v>
      </c>
      <c r="H853" s="160">
        <v>7.085</v>
      </c>
      <c r="I853" s="161"/>
      <c r="L853" s="157"/>
      <c r="M853" s="162"/>
      <c r="T853" s="163"/>
      <c r="AT853" s="158" t="s">
        <v>169</v>
      </c>
      <c r="AU853" s="158" t="s">
        <v>84</v>
      </c>
      <c r="AV853" s="13" t="s">
        <v>84</v>
      </c>
      <c r="AW853" s="13" t="s">
        <v>36</v>
      </c>
      <c r="AX853" s="13" t="s">
        <v>75</v>
      </c>
      <c r="AY853" s="158" t="s">
        <v>157</v>
      </c>
    </row>
    <row r="854" spans="2:51" s="12" customFormat="1" ht="11.25">
      <c r="B854" s="151"/>
      <c r="D854" s="145" t="s">
        <v>169</v>
      </c>
      <c r="E854" s="152" t="s">
        <v>19</v>
      </c>
      <c r="F854" s="153" t="s">
        <v>257</v>
      </c>
      <c r="H854" s="152" t="s">
        <v>19</v>
      </c>
      <c r="I854" s="154"/>
      <c r="L854" s="151"/>
      <c r="M854" s="155"/>
      <c r="T854" s="156"/>
      <c r="AT854" s="152" t="s">
        <v>169</v>
      </c>
      <c r="AU854" s="152" t="s">
        <v>84</v>
      </c>
      <c r="AV854" s="12" t="s">
        <v>82</v>
      </c>
      <c r="AW854" s="12" t="s">
        <v>36</v>
      </c>
      <c r="AX854" s="12" t="s">
        <v>75</v>
      </c>
      <c r="AY854" s="152" t="s">
        <v>157</v>
      </c>
    </row>
    <row r="855" spans="2:51" s="13" customFormat="1" ht="11.25">
      <c r="B855" s="157"/>
      <c r="D855" s="145" t="s">
        <v>169</v>
      </c>
      <c r="E855" s="158" t="s">
        <v>19</v>
      </c>
      <c r="F855" s="159" t="s">
        <v>258</v>
      </c>
      <c r="H855" s="160">
        <v>1.2829999999999999</v>
      </c>
      <c r="I855" s="161"/>
      <c r="L855" s="157"/>
      <c r="M855" s="162"/>
      <c r="T855" s="163"/>
      <c r="AT855" s="158" t="s">
        <v>169</v>
      </c>
      <c r="AU855" s="158" t="s">
        <v>84</v>
      </c>
      <c r="AV855" s="13" t="s">
        <v>84</v>
      </c>
      <c r="AW855" s="13" t="s">
        <v>36</v>
      </c>
      <c r="AX855" s="13" t="s">
        <v>75</v>
      </c>
      <c r="AY855" s="158" t="s">
        <v>157</v>
      </c>
    </row>
    <row r="856" spans="2:51" s="12" customFormat="1" ht="11.25">
      <c r="B856" s="151"/>
      <c r="D856" s="145" t="s">
        <v>169</v>
      </c>
      <c r="E856" s="152" t="s">
        <v>19</v>
      </c>
      <c r="F856" s="153" t="s">
        <v>259</v>
      </c>
      <c r="H856" s="152" t="s">
        <v>19</v>
      </c>
      <c r="I856" s="154"/>
      <c r="L856" s="151"/>
      <c r="M856" s="155"/>
      <c r="T856" s="156"/>
      <c r="AT856" s="152" t="s">
        <v>169</v>
      </c>
      <c r="AU856" s="152" t="s">
        <v>84</v>
      </c>
      <c r="AV856" s="12" t="s">
        <v>82</v>
      </c>
      <c r="AW856" s="12" t="s">
        <v>36</v>
      </c>
      <c r="AX856" s="12" t="s">
        <v>75</v>
      </c>
      <c r="AY856" s="152" t="s">
        <v>157</v>
      </c>
    </row>
    <row r="857" spans="2:51" s="13" customFormat="1" ht="11.25">
      <c r="B857" s="157"/>
      <c r="D857" s="145" t="s">
        <v>169</v>
      </c>
      <c r="E857" s="158" t="s">
        <v>19</v>
      </c>
      <c r="F857" s="159" t="s">
        <v>260</v>
      </c>
      <c r="H857" s="160">
        <v>6.84</v>
      </c>
      <c r="I857" s="161"/>
      <c r="L857" s="157"/>
      <c r="M857" s="162"/>
      <c r="T857" s="163"/>
      <c r="AT857" s="158" t="s">
        <v>169</v>
      </c>
      <c r="AU857" s="158" t="s">
        <v>84</v>
      </c>
      <c r="AV857" s="13" t="s">
        <v>84</v>
      </c>
      <c r="AW857" s="13" t="s">
        <v>36</v>
      </c>
      <c r="AX857" s="13" t="s">
        <v>75</v>
      </c>
      <c r="AY857" s="158" t="s">
        <v>157</v>
      </c>
    </row>
    <row r="858" spans="2:51" s="12" customFormat="1" ht="11.25">
      <c r="B858" s="151"/>
      <c r="D858" s="145" t="s">
        <v>169</v>
      </c>
      <c r="E858" s="152" t="s">
        <v>19</v>
      </c>
      <c r="F858" s="153" t="s">
        <v>261</v>
      </c>
      <c r="H858" s="152" t="s">
        <v>19</v>
      </c>
      <c r="I858" s="154"/>
      <c r="L858" s="151"/>
      <c r="M858" s="155"/>
      <c r="T858" s="156"/>
      <c r="AT858" s="152" t="s">
        <v>169</v>
      </c>
      <c r="AU858" s="152" t="s">
        <v>84</v>
      </c>
      <c r="AV858" s="12" t="s">
        <v>82</v>
      </c>
      <c r="AW858" s="12" t="s">
        <v>36</v>
      </c>
      <c r="AX858" s="12" t="s">
        <v>75</v>
      </c>
      <c r="AY858" s="152" t="s">
        <v>157</v>
      </c>
    </row>
    <row r="859" spans="2:51" s="13" customFormat="1" ht="11.25">
      <c r="B859" s="157"/>
      <c r="D859" s="145" t="s">
        <v>169</v>
      </c>
      <c r="E859" s="158" t="s">
        <v>19</v>
      </c>
      <c r="F859" s="159" t="s">
        <v>262</v>
      </c>
      <c r="H859" s="160">
        <v>11.7</v>
      </c>
      <c r="I859" s="161"/>
      <c r="L859" s="157"/>
      <c r="M859" s="162"/>
      <c r="T859" s="163"/>
      <c r="AT859" s="158" t="s">
        <v>169</v>
      </c>
      <c r="AU859" s="158" t="s">
        <v>84</v>
      </c>
      <c r="AV859" s="13" t="s">
        <v>84</v>
      </c>
      <c r="AW859" s="13" t="s">
        <v>36</v>
      </c>
      <c r="AX859" s="13" t="s">
        <v>75</v>
      </c>
      <c r="AY859" s="158" t="s">
        <v>157</v>
      </c>
    </row>
    <row r="860" spans="2:51" s="12" customFormat="1" ht="11.25">
      <c r="B860" s="151"/>
      <c r="D860" s="145" t="s">
        <v>169</v>
      </c>
      <c r="E860" s="152" t="s">
        <v>19</v>
      </c>
      <c r="F860" s="153" t="s">
        <v>263</v>
      </c>
      <c r="H860" s="152" t="s">
        <v>19</v>
      </c>
      <c r="I860" s="154"/>
      <c r="L860" s="151"/>
      <c r="M860" s="155"/>
      <c r="T860" s="156"/>
      <c r="AT860" s="152" t="s">
        <v>169</v>
      </c>
      <c r="AU860" s="152" t="s">
        <v>84</v>
      </c>
      <c r="AV860" s="12" t="s">
        <v>82</v>
      </c>
      <c r="AW860" s="12" t="s">
        <v>36</v>
      </c>
      <c r="AX860" s="12" t="s">
        <v>75</v>
      </c>
      <c r="AY860" s="152" t="s">
        <v>157</v>
      </c>
    </row>
    <row r="861" spans="2:51" s="13" customFormat="1" ht="11.25">
      <c r="B861" s="157"/>
      <c r="D861" s="145" t="s">
        <v>169</v>
      </c>
      <c r="E861" s="158" t="s">
        <v>19</v>
      </c>
      <c r="F861" s="159" t="s">
        <v>264</v>
      </c>
      <c r="H861" s="160">
        <v>20.79</v>
      </c>
      <c r="I861" s="161"/>
      <c r="L861" s="157"/>
      <c r="M861" s="162"/>
      <c r="T861" s="163"/>
      <c r="AT861" s="158" t="s">
        <v>169</v>
      </c>
      <c r="AU861" s="158" t="s">
        <v>84</v>
      </c>
      <c r="AV861" s="13" t="s">
        <v>84</v>
      </c>
      <c r="AW861" s="13" t="s">
        <v>36</v>
      </c>
      <c r="AX861" s="13" t="s">
        <v>75</v>
      </c>
      <c r="AY861" s="158" t="s">
        <v>157</v>
      </c>
    </row>
    <row r="862" spans="2:51" s="12" customFormat="1" ht="11.25">
      <c r="B862" s="151"/>
      <c r="D862" s="145" t="s">
        <v>169</v>
      </c>
      <c r="E862" s="152" t="s">
        <v>19</v>
      </c>
      <c r="F862" s="153" t="s">
        <v>265</v>
      </c>
      <c r="H862" s="152" t="s">
        <v>19</v>
      </c>
      <c r="I862" s="154"/>
      <c r="L862" s="151"/>
      <c r="M862" s="155"/>
      <c r="T862" s="156"/>
      <c r="AT862" s="152" t="s">
        <v>169</v>
      </c>
      <c r="AU862" s="152" t="s">
        <v>84</v>
      </c>
      <c r="AV862" s="12" t="s">
        <v>82</v>
      </c>
      <c r="AW862" s="12" t="s">
        <v>36</v>
      </c>
      <c r="AX862" s="12" t="s">
        <v>75</v>
      </c>
      <c r="AY862" s="152" t="s">
        <v>157</v>
      </c>
    </row>
    <row r="863" spans="2:51" s="13" customFormat="1" ht="11.25">
      <c r="B863" s="157"/>
      <c r="D863" s="145" t="s">
        <v>169</v>
      </c>
      <c r="E863" s="158" t="s">
        <v>19</v>
      </c>
      <c r="F863" s="159" t="s">
        <v>266</v>
      </c>
      <c r="H863" s="160">
        <v>89.620999999999995</v>
      </c>
      <c r="I863" s="161"/>
      <c r="L863" s="157"/>
      <c r="M863" s="162"/>
      <c r="T863" s="163"/>
      <c r="AT863" s="158" t="s">
        <v>169</v>
      </c>
      <c r="AU863" s="158" t="s">
        <v>84</v>
      </c>
      <c r="AV863" s="13" t="s">
        <v>84</v>
      </c>
      <c r="AW863" s="13" t="s">
        <v>36</v>
      </c>
      <c r="AX863" s="13" t="s">
        <v>75</v>
      </c>
      <c r="AY863" s="158" t="s">
        <v>157</v>
      </c>
    </row>
    <row r="864" spans="2:51" s="14" customFormat="1" ht="11.25">
      <c r="B864" s="164"/>
      <c r="D864" s="145" t="s">
        <v>169</v>
      </c>
      <c r="E864" s="165" t="s">
        <v>19</v>
      </c>
      <c r="F864" s="166" t="s">
        <v>173</v>
      </c>
      <c r="H864" s="167">
        <v>154.54400000000001</v>
      </c>
      <c r="I864" s="168"/>
      <c r="L864" s="164"/>
      <c r="M864" s="169"/>
      <c r="T864" s="170"/>
      <c r="AT864" s="165" t="s">
        <v>169</v>
      </c>
      <c r="AU864" s="165" t="s">
        <v>84</v>
      </c>
      <c r="AV864" s="14" t="s">
        <v>164</v>
      </c>
      <c r="AW864" s="14" t="s">
        <v>36</v>
      </c>
      <c r="AX864" s="14" t="s">
        <v>82</v>
      </c>
      <c r="AY864" s="165" t="s">
        <v>157</v>
      </c>
    </row>
    <row r="865" spans="2:65" s="1" customFormat="1" ht="16.5" customHeight="1">
      <c r="B865" s="33"/>
      <c r="C865" s="132" t="s">
        <v>594</v>
      </c>
      <c r="D865" s="132" t="s">
        <v>159</v>
      </c>
      <c r="E865" s="133" t="s">
        <v>595</v>
      </c>
      <c r="F865" s="134" t="s">
        <v>596</v>
      </c>
      <c r="G865" s="135" t="s">
        <v>210</v>
      </c>
      <c r="H865" s="136">
        <v>1689.123</v>
      </c>
      <c r="I865" s="137">
        <v>253</v>
      </c>
      <c r="J865" s="138">
        <f>ROUND(I865*H865,2)</f>
        <v>427348.12</v>
      </c>
      <c r="K865" s="134" t="s">
        <v>163</v>
      </c>
      <c r="L865" s="33"/>
      <c r="M865" s="139" t="s">
        <v>19</v>
      </c>
      <c r="N865" s="140" t="s">
        <v>46</v>
      </c>
      <c r="P865" s="141">
        <f>O865*H865</f>
        <v>0</v>
      </c>
      <c r="Q865" s="141">
        <v>1.82E-3</v>
      </c>
      <c r="R865" s="141">
        <f>Q865*H865</f>
        <v>3.0742038599999999</v>
      </c>
      <c r="S865" s="141">
        <v>0</v>
      </c>
      <c r="T865" s="142">
        <f>S865*H865</f>
        <v>0</v>
      </c>
      <c r="AR865" s="143" t="s">
        <v>164</v>
      </c>
      <c r="AT865" s="143" t="s">
        <v>159</v>
      </c>
      <c r="AU865" s="143" t="s">
        <v>84</v>
      </c>
      <c r="AY865" s="18" t="s">
        <v>157</v>
      </c>
      <c r="BE865" s="144">
        <f>IF(N865="základní",J865,0)</f>
        <v>427348.12</v>
      </c>
      <c r="BF865" s="144">
        <f>IF(N865="snížená",J865,0)</f>
        <v>0</v>
      </c>
      <c r="BG865" s="144">
        <f>IF(N865="zákl. přenesená",J865,0)</f>
        <v>0</v>
      </c>
      <c r="BH865" s="144">
        <f>IF(N865="sníž. přenesená",J865,0)</f>
        <v>0</v>
      </c>
      <c r="BI865" s="144">
        <f>IF(N865="nulová",J865,0)</f>
        <v>0</v>
      </c>
      <c r="BJ865" s="18" t="s">
        <v>82</v>
      </c>
      <c r="BK865" s="144">
        <f>ROUND(I865*H865,2)</f>
        <v>427348.12</v>
      </c>
      <c r="BL865" s="18" t="s">
        <v>164</v>
      </c>
      <c r="BM865" s="143" t="s">
        <v>597</v>
      </c>
    </row>
    <row r="866" spans="2:65" s="1" customFormat="1" ht="11.25">
      <c r="B866" s="33"/>
      <c r="D866" s="145" t="s">
        <v>166</v>
      </c>
      <c r="F866" s="146" t="s">
        <v>598</v>
      </c>
      <c r="I866" s="147"/>
      <c r="L866" s="33"/>
      <c r="M866" s="148"/>
      <c r="T866" s="54"/>
      <c r="AT866" s="18" t="s">
        <v>166</v>
      </c>
      <c r="AU866" s="18" t="s">
        <v>84</v>
      </c>
    </row>
    <row r="867" spans="2:65" s="1" customFormat="1" ht="11.25">
      <c r="B867" s="33"/>
      <c r="D867" s="149" t="s">
        <v>167</v>
      </c>
      <c r="F867" s="150" t="s">
        <v>599</v>
      </c>
      <c r="I867" s="147"/>
      <c r="L867" s="33"/>
      <c r="M867" s="148"/>
      <c r="T867" s="54"/>
      <c r="AT867" s="18" t="s">
        <v>167</v>
      </c>
      <c r="AU867" s="18" t="s">
        <v>84</v>
      </c>
    </row>
    <row r="868" spans="2:65" s="1" customFormat="1" ht="87.75">
      <c r="B868" s="33"/>
      <c r="D868" s="145" t="s">
        <v>298</v>
      </c>
      <c r="F868" s="181" t="s">
        <v>299</v>
      </c>
      <c r="I868" s="147"/>
      <c r="L868" s="33"/>
      <c r="M868" s="148"/>
      <c r="T868" s="54"/>
      <c r="AT868" s="18" t="s">
        <v>298</v>
      </c>
      <c r="AU868" s="18" t="s">
        <v>84</v>
      </c>
    </row>
    <row r="869" spans="2:65" s="12" customFormat="1" ht="11.25">
      <c r="B869" s="151"/>
      <c r="D869" s="145" t="s">
        <v>169</v>
      </c>
      <c r="E869" s="152" t="s">
        <v>19</v>
      </c>
      <c r="F869" s="153" t="s">
        <v>289</v>
      </c>
      <c r="H869" s="152" t="s">
        <v>19</v>
      </c>
      <c r="I869" s="154"/>
      <c r="L869" s="151"/>
      <c r="M869" s="155"/>
      <c r="T869" s="156"/>
      <c r="AT869" s="152" t="s">
        <v>169</v>
      </c>
      <c r="AU869" s="152" t="s">
        <v>84</v>
      </c>
      <c r="AV869" s="12" t="s">
        <v>82</v>
      </c>
      <c r="AW869" s="12" t="s">
        <v>36</v>
      </c>
      <c r="AX869" s="12" t="s">
        <v>75</v>
      </c>
      <c r="AY869" s="152" t="s">
        <v>157</v>
      </c>
    </row>
    <row r="870" spans="2:65" s="12" customFormat="1" ht="11.25">
      <c r="B870" s="151"/>
      <c r="D870" s="145" t="s">
        <v>169</v>
      </c>
      <c r="E870" s="152" t="s">
        <v>19</v>
      </c>
      <c r="F870" s="153" t="s">
        <v>315</v>
      </c>
      <c r="H870" s="152" t="s">
        <v>19</v>
      </c>
      <c r="I870" s="154"/>
      <c r="L870" s="151"/>
      <c r="M870" s="155"/>
      <c r="T870" s="156"/>
      <c r="AT870" s="152" t="s">
        <v>169</v>
      </c>
      <c r="AU870" s="152" t="s">
        <v>84</v>
      </c>
      <c r="AV870" s="12" t="s">
        <v>82</v>
      </c>
      <c r="AW870" s="12" t="s">
        <v>36</v>
      </c>
      <c r="AX870" s="12" t="s">
        <v>75</v>
      </c>
      <c r="AY870" s="152" t="s">
        <v>157</v>
      </c>
    </row>
    <row r="871" spans="2:65" s="12" customFormat="1" ht="11.25">
      <c r="B871" s="151"/>
      <c r="D871" s="145" t="s">
        <v>169</v>
      </c>
      <c r="E871" s="152" t="s">
        <v>19</v>
      </c>
      <c r="F871" s="153" t="s">
        <v>316</v>
      </c>
      <c r="H871" s="152" t="s">
        <v>19</v>
      </c>
      <c r="I871" s="154"/>
      <c r="L871" s="151"/>
      <c r="M871" s="155"/>
      <c r="T871" s="156"/>
      <c r="AT871" s="152" t="s">
        <v>169</v>
      </c>
      <c r="AU871" s="152" t="s">
        <v>84</v>
      </c>
      <c r="AV871" s="12" t="s">
        <v>82</v>
      </c>
      <c r="AW871" s="12" t="s">
        <v>36</v>
      </c>
      <c r="AX871" s="12" t="s">
        <v>75</v>
      </c>
      <c r="AY871" s="152" t="s">
        <v>157</v>
      </c>
    </row>
    <row r="872" spans="2:65" s="13" customFormat="1" ht="11.25">
      <c r="B872" s="157"/>
      <c r="D872" s="145" t="s">
        <v>169</v>
      </c>
      <c r="E872" s="158" t="s">
        <v>19</v>
      </c>
      <c r="F872" s="159" t="s">
        <v>317</v>
      </c>
      <c r="H872" s="160">
        <v>604.85400000000004</v>
      </c>
      <c r="I872" s="161"/>
      <c r="L872" s="157"/>
      <c r="M872" s="162"/>
      <c r="T872" s="163"/>
      <c r="AT872" s="158" t="s">
        <v>169</v>
      </c>
      <c r="AU872" s="158" t="s">
        <v>84</v>
      </c>
      <c r="AV872" s="13" t="s">
        <v>84</v>
      </c>
      <c r="AW872" s="13" t="s">
        <v>36</v>
      </c>
      <c r="AX872" s="13" t="s">
        <v>75</v>
      </c>
      <c r="AY872" s="158" t="s">
        <v>157</v>
      </c>
    </row>
    <row r="873" spans="2:65" s="13" customFormat="1" ht="11.25">
      <c r="B873" s="157"/>
      <c r="D873" s="145" t="s">
        <v>169</v>
      </c>
      <c r="E873" s="158" t="s">
        <v>19</v>
      </c>
      <c r="F873" s="159" t="s">
        <v>318</v>
      </c>
      <c r="H873" s="160">
        <v>-110.43</v>
      </c>
      <c r="I873" s="161"/>
      <c r="L873" s="157"/>
      <c r="M873" s="162"/>
      <c r="T873" s="163"/>
      <c r="AT873" s="158" t="s">
        <v>169</v>
      </c>
      <c r="AU873" s="158" t="s">
        <v>84</v>
      </c>
      <c r="AV873" s="13" t="s">
        <v>84</v>
      </c>
      <c r="AW873" s="13" t="s">
        <v>36</v>
      </c>
      <c r="AX873" s="13" t="s">
        <v>75</v>
      </c>
      <c r="AY873" s="158" t="s">
        <v>157</v>
      </c>
    </row>
    <row r="874" spans="2:65" s="12" customFormat="1" ht="11.25">
      <c r="B874" s="151"/>
      <c r="D874" s="145" t="s">
        <v>169</v>
      </c>
      <c r="E874" s="152" t="s">
        <v>19</v>
      </c>
      <c r="F874" s="153" t="s">
        <v>319</v>
      </c>
      <c r="H874" s="152" t="s">
        <v>19</v>
      </c>
      <c r="I874" s="154"/>
      <c r="L874" s="151"/>
      <c r="M874" s="155"/>
      <c r="T874" s="156"/>
      <c r="AT874" s="152" t="s">
        <v>169</v>
      </c>
      <c r="AU874" s="152" t="s">
        <v>84</v>
      </c>
      <c r="AV874" s="12" t="s">
        <v>82</v>
      </c>
      <c r="AW874" s="12" t="s">
        <v>36</v>
      </c>
      <c r="AX874" s="12" t="s">
        <v>75</v>
      </c>
      <c r="AY874" s="152" t="s">
        <v>157</v>
      </c>
    </row>
    <row r="875" spans="2:65" s="13" customFormat="1" ht="11.25">
      <c r="B875" s="157"/>
      <c r="D875" s="145" t="s">
        <v>169</v>
      </c>
      <c r="E875" s="158" t="s">
        <v>19</v>
      </c>
      <c r="F875" s="159" t="s">
        <v>320</v>
      </c>
      <c r="H875" s="160">
        <v>-12.375</v>
      </c>
      <c r="I875" s="161"/>
      <c r="L875" s="157"/>
      <c r="M875" s="162"/>
      <c r="T875" s="163"/>
      <c r="AT875" s="158" t="s">
        <v>169</v>
      </c>
      <c r="AU875" s="158" t="s">
        <v>84</v>
      </c>
      <c r="AV875" s="13" t="s">
        <v>84</v>
      </c>
      <c r="AW875" s="13" t="s">
        <v>36</v>
      </c>
      <c r="AX875" s="13" t="s">
        <v>75</v>
      </c>
      <c r="AY875" s="158" t="s">
        <v>157</v>
      </c>
    </row>
    <row r="876" spans="2:65" s="15" customFormat="1" ht="11.25">
      <c r="B876" s="182"/>
      <c r="D876" s="145" t="s">
        <v>169</v>
      </c>
      <c r="E876" s="183" t="s">
        <v>19</v>
      </c>
      <c r="F876" s="184" t="s">
        <v>321</v>
      </c>
      <c r="H876" s="185">
        <v>482.04899999999998</v>
      </c>
      <c r="I876" s="186"/>
      <c r="L876" s="182"/>
      <c r="M876" s="187"/>
      <c r="T876" s="188"/>
      <c r="AT876" s="183" t="s">
        <v>169</v>
      </c>
      <c r="AU876" s="183" t="s">
        <v>84</v>
      </c>
      <c r="AV876" s="15" t="s">
        <v>104</v>
      </c>
      <c r="AW876" s="15" t="s">
        <v>36</v>
      </c>
      <c r="AX876" s="15" t="s">
        <v>75</v>
      </c>
      <c r="AY876" s="183" t="s">
        <v>157</v>
      </c>
    </row>
    <row r="877" spans="2:65" s="12" customFormat="1" ht="11.25">
      <c r="B877" s="151"/>
      <c r="D877" s="145" t="s">
        <v>169</v>
      </c>
      <c r="E877" s="152" t="s">
        <v>19</v>
      </c>
      <c r="F877" s="153" t="s">
        <v>322</v>
      </c>
      <c r="H877" s="152" t="s">
        <v>19</v>
      </c>
      <c r="I877" s="154"/>
      <c r="L877" s="151"/>
      <c r="M877" s="155"/>
      <c r="T877" s="156"/>
      <c r="AT877" s="152" t="s">
        <v>169</v>
      </c>
      <c r="AU877" s="152" t="s">
        <v>84</v>
      </c>
      <c r="AV877" s="12" t="s">
        <v>82</v>
      </c>
      <c r="AW877" s="12" t="s">
        <v>36</v>
      </c>
      <c r="AX877" s="12" t="s">
        <v>75</v>
      </c>
      <c r="AY877" s="152" t="s">
        <v>157</v>
      </c>
    </row>
    <row r="878" spans="2:65" s="13" customFormat="1" ht="11.25">
      <c r="B878" s="157"/>
      <c r="D878" s="145" t="s">
        <v>169</v>
      </c>
      <c r="E878" s="158" t="s">
        <v>19</v>
      </c>
      <c r="F878" s="159" t="s">
        <v>323</v>
      </c>
      <c r="H878" s="160">
        <v>132.001</v>
      </c>
      <c r="I878" s="161"/>
      <c r="L878" s="157"/>
      <c r="M878" s="162"/>
      <c r="T878" s="163"/>
      <c r="AT878" s="158" t="s">
        <v>169</v>
      </c>
      <c r="AU878" s="158" t="s">
        <v>84</v>
      </c>
      <c r="AV878" s="13" t="s">
        <v>84</v>
      </c>
      <c r="AW878" s="13" t="s">
        <v>36</v>
      </c>
      <c r="AX878" s="13" t="s">
        <v>75</v>
      </c>
      <c r="AY878" s="158" t="s">
        <v>157</v>
      </c>
    </row>
    <row r="879" spans="2:65" s="13" customFormat="1" ht="11.25">
      <c r="B879" s="157"/>
      <c r="D879" s="145" t="s">
        <v>169</v>
      </c>
      <c r="E879" s="158" t="s">
        <v>19</v>
      </c>
      <c r="F879" s="159" t="s">
        <v>324</v>
      </c>
      <c r="H879" s="160">
        <v>-21.744</v>
      </c>
      <c r="I879" s="161"/>
      <c r="L879" s="157"/>
      <c r="M879" s="162"/>
      <c r="T879" s="163"/>
      <c r="AT879" s="158" t="s">
        <v>169</v>
      </c>
      <c r="AU879" s="158" t="s">
        <v>84</v>
      </c>
      <c r="AV879" s="13" t="s">
        <v>84</v>
      </c>
      <c r="AW879" s="13" t="s">
        <v>36</v>
      </c>
      <c r="AX879" s="13" t="s">
        <v>75</v>
      </c>
      <c r="AY879" s="158" t="s">
        <v>157</v>
      </c>
    </row>
    <row r="880" spans="2:65" s="15" customFormat="1" ht="11.25">
      <c r="B880" s="182"/>
      <c r="D880" s="145" t="s">
        <v>169</v>
      </c>
      <c r="E880" s="183" t="s">
        <v>19</v>
      </c>
      <c r="F880" s="184" t="s">
        <v>321</v>
      </c>
      <c r="H880" s="185">
        <v>110.25700000000001</v>
      </c>
      <c r="I880" s="186"/>
      <c r="L880" s="182"/>
      <c r="M880" s="187"/>
      <c r="T880" s="188"/>
      <c r="AT880" s="183" t="s">
        <v>169</v>
      </c>
      <c r="AU880" s="183" t="s">
        <v>84</v>
      </c>
      <c r="AV880" s="15" t="s">
        <v>104</v>
      </c>
      <c r="AW880" s="15" t="s">
        <v>36</v>
      </c>
      <c r="AX880" s="15" t="s">
        <v>75</v>
      </c>
      <c r="AY880" s="183" t="s">
        <v>157</v>
      </c>
    </row>
    <row r="881" spans="2:51" s="12" customFormat="1" ht="11.25">
      <c r="B881" s="151"/>
      <c r="D881" s="145" t="s">
        <v>169</v>
      </c>
      <c r="E881" s="152" t="s">
        <v>19</v>
      </c>
      <c r="F881" s="153" t="s">
        <v>325</v>
      </c>
      <c r="H881" s="152" t="s">
        <v>19</v>
      </c>
      <c r="I881" s="154"/>
      <c r="L881" s="151"/>
      <c r="M881" s="155"/>
      <c r="T881" s="156"/>
      <c r="AT881" s="152" t="s">
        <v>169</v>
      </c>
      <c r="AU881" s="152" t="s">
        <v>84</v>
      </c>
      <c r="AV881" s="12" t="s">
        <v>82</v>
      </c>
      <c r="AW881" s="12" t="s">
        <v>36</v>
      </c>
      <c r="AX881" s="12" t="s">
        <v>75</v>
      </c>
      <c r="AY881" s="152" t="s">
        <v>157</v>
      </c>
    </row>
    <row r="882" spans="2:51" s="13" customFormat="1" ht="11.25">
      <c r="B882" s="157"/>
      <c r="D882" s="145" t="s">
        <v>169</v>
      </c>
      <c r="E882" s="158" t="s">
        <v>19</v>
      </c>
      <c r="F882" s="159" t="s">
        <v>326</v>
      </c>
      <c r="H882" s="160">
        <v>697.41</v>
      </c>
      <c r="I882" s="161"/>
      <c r="L882" s="157"/>
      <c r="M882" s="162"/>
      <c r="T882" s="163"/>
      <c r="AT882" s="158" t="s">
        <v>169</v>
      </c>
      <c r="AU882" s="158" t="s">
        <v>84</v>
      </c>
      <c r="AV882" s="13" t="s">
        <v>84</v>
      </c>
      <c r="AW882" s="13" t="s">
        <v>36</v>
      </c>
      <c r="AX882" s="13" t="s">
        <v>75</v>
      </c>
      <c r="AY882" s="158" t="s">
        <v>157</v>
      </c>
    </row>
    <row r="883" spans="2:51" s="13" customFormat="1" ht="11.25">
      <c r="B883" s="157"/>
      <c r="D883" s="145" t="s">
        <v>169</v>
      </c>
      <c r="E883" s="158" t="s">
        <v>19</v>
      </c>
      <c r="F883" s="159" t="s">
        <v>327</v>
      </c>
      <c r="H883" s="160">
        <v>-133.768</v>
      </c>
      <c r="I883" s="161"/>
      <c r="L883" s="157"/>
      <c r="M883" s="162"/>
      <c r="T883" s="163"/>
      <c r="AT883" s="158" t="s">
        <v>169</v>
      </c>
      <c r="AU883" s="158" t="s">
        <v>84</v>
      </c>
      <c r="AV883" s="13" t="s">
        <v>84</v>
      </c>
      <c r="AW883" s="13" t="s">
        <v>36</v>
      </c>
      <c r="AX883" s="13" t="s">
        <v>75</v>
      </c>
      <c r="AY883" s="158" t="s">
        <v>157</v>
      </c>
    </row>
    <row r="884" spans="2:51" s="15" customFormat="1" ht="11.25">
      <c r="B884" s="182"/>
      <c r="D884" s="145" t="s">
        <v>169</v>
      </c>
      <c r="E884" s="183" t="s">
        <v>19</v>
      </c>
      <c r="F884" s="184" t="s">
        <v>321</v>
      </c>
      <c r="H884" s="185">
        <v>563.64200000000005</v>
      </c>
      <c r="I884" s="186"/>
      <c r="L884" s="182"/>
      <c r="M884" s="187"/>
      <c r="T884" s="188"/>
      <c r="AT884" s="183" t="s">
        <v>169</v>
      </c>
      <c r="AU884" s="183" t="s">
        <v>84</v>
      </c>
      <c r="AV884" s="15" t="s">
        <v>104</v>
      </c>
      <c r="AW884" s="15" t="s">
        <v>36</v>
      </c>
      <c r="AX884" s="15" t="s">
        <v>75</v>
      </c>
      <c r="AY884" s="183" t="s">
        <v>157</v>
      </c>
    </row>
    <row r="885" spans="2:51" s="12" customFormat="1" ht="11.25">
      <c r="B885" s="151"/>
      <c r="D885" s="145" t="s">
        <v>169</v>
      </c>
      <c r="E885" s="152" t="s">
        <v>19</v>
      </c>
      <c r="F885" s="153" t="s">
        <v>328</v>
      </c>
      <c r="H885" s="152" t="s">
        <v>19</v>
      </c>
      <c r="I885" s="154"/>
      <c r="L885" s="151"/>
      <c r="M885" s="155"/>
      <c r="T885" s="156"/>
      <c r="AT885" s="152" t="s">
        <v>169</v>
      </c>
      <c r="AU885" s="152" t="s">
        <v>84</v>
      </c>
      <c r="AV885" s="12" t="s">
        <v>82</v>
      </c>
      <c r="AW885" s="12" t="s">
        <v>36</v>
      </c>
      <c r="AX885" s="12" t="s">
        <v>75</v>
      </c>
      <c r="AY885" s="152" t="s">
        <v>157</v>
      </c>
    </row>
    <row r="886" spans="2:51" s="13" customFormat="1" ht="11.25">
      <c r="B886" s="157"/>
      <c r="D886" s="145" t="s">
        <v>169</v>
      </c>
      <c r="E886" s="158" t="s">
        <v>19</v>
      </c>
      <c r="F886" s="159" t="s">
        <v>329</v>
      </c>
      <c r="H886" s="160">
        <v>167.738</v>
      </c>
      <c r="I886" s="161"/>
      <c r="L886" s="157"/>
      <c r="M886" s="162"/>
      <c r="T886" s="163"/>
      <c r="AT886" s="158" t="s">
        <v>169</v>
      </c>
      <c r="AU886" s="158" t="s">
        <v>84</v>
      </c>
      <c r="AV886" s="13" t="s">
        <v>84</v>
      </c>
      <c r="AW886" s="13" t="s">
        <v>36</v>
      </c>
      <c r="AX886" s="13" t="s">
        <v>75</v>
      </c>
      <c r="AY886" s="158" t="s">
        <v>157</v>
      </c>
    </row>
    <row r="887" spans="2:51" s="13" customFormat="1" ht="11.25">
      <c r="B887" s="157"/>
      <c r="D887" s="145" t="s">
        <v>169</v>
      </c>
      <c r="E887" s="158" t="s">
        <v>19</v>
      </c>
      <c r="F887" s="159" t="s">
        <v>330</v>
      </c>
      <c r="H887" s="160">
        <v>-26.984999999999999</v>
      </c>
      <c r="I887" s="161"/>
      <c r="L887" s="157"/>
      <c r="M887" s="162"/>
      <c r="T887" s="163"/>
      <c r="AT887" s="158" t="s">
        <v>169</v>
      </c>
      <c r="AU887" s="158" t="s">
        <v>84</v>
      </c>
      <c r="AV887" s="13" t="s">
        <v>84</v>
      </c>
      <c r="AW887" s="13" t="s">
        <v>36</v>
      </c>
      <c r="AX887" s="13" t="s">
        <v>75</v>
      </c>
      <c r="AY887" s="158" t="s">
        <v>157</v>
      </c>
    </row>
    <row r="888" spans="2:51" s="15" customFormat="1" ht="11.25">
      <c r="B888" s="182"/>
      <c r="D888" s="145" t="s">
        <v>169</v>
      </c>
      <c r="E888" s="183" t="s">
        <v>19</v>
      </c>
      <c r="F888" s="184" t="s">
        <v>321</v>
      </c>
      <c r="H888" s="185">
        <v>140.75299999999999</v>
      </c>
      <c r="I888" s="186"/>
      <c r="L888" s="182"/>
      <c r="M888" s="187"/>
      <c r="T888" s="188"/>
      <c r="AT888" s="183" t="s">
        <v>169</v>
      </c>
      <c r="AU888" s="183" t="s">
        <v>84</v>
      </c>
      <c r="AV888" s="15" t="s">
        <v>104</v>
      </c>
      <c r="AW888" s="15" t="s">
        <v>36</v>
      </c>
      <c r="AX888" s="15" t="s">
        <v>75</v>
      </c>
      <c r="AY888" s="183" t="s">
        <v>157</v>
      </c>
    </row>
    <row r="889" spans="2:51" s="12" customFormat="1" ht="11.25">
      <c r="B889" s="151"/>
      <c r="D889" s="145" t="s">
        <v>169</v>
      </c>
      <c r="E889" s="152" t="s">
        <v>19</v>
      </c>
      <c r="F889" s="153" t="s">
        <v>333</v>
      </c>
      <c r="H889" s="152" t="s">
        <v>19</v>
      </c>
      <c r="I889" s="154"/>
      <c r="L889" s="151"/>
      <c r="M889" s="155"/>
      <c r="T889" s="156"/>
      <c r="AT889" s="152" t="s">
        <v>169</v>
      </c>
      <c r="AU889" s="152" t="s">
        <v>84</v>
      </c>
      <c r="AV889" s="12" t="s">
        <v>82</v>
      </c>
      <c r="AW889" s="12" t="s">
        <v>36</v>
      </c>
      <c r="AX889" s="12" t="s">
        <v>75</v>
      </c>
      <c r="AY889" s="152" t="s">
        <v>157</v>
      </c>
    </row>
    <row r="890" spans="2:51" s="12" customFormat="1" ht="11.25">
      <c r="B890" s="151"/>
      <c r="D890" s="145" t="s">
        <v>169</v>
      </c>
      <c r="E890" s="152" t="s">
        <v>19</v>
      </c>
      <c r="F890" s="153" t="s">
        <v>334</v>
      </c>
      <c r="H890" s="152" t="s">
        <v>19</v>
      </c>
      <c r="I890" s="154"/>
      <c r="L890" s="151"/>
      <c r="M890" s="155"/>
      <c r="T890" s="156"/>
      <c r="AT890" s="152" t="s">
        <v>169</v>
      </c>
      <c r="AU890" s="152" t="s">
        <v>84</v>
      </c>
      <c r="AV890" s="12" t="s">
        <v>82</v>
      </c>
      <c r="AW890" s="12" t="s">
        <v>36</v>
      </c>
      <c r="AX890" s="12" t="s">
        <v>75</v>
      </c>
      <c r="AY890" s="152" t="s">
        <v>157</v>
      </c>
    </row>
    <row r="891" spans="2:51" s="13" customFormat="1" ht="11.25">
      <c r="B891" s="157"/>
      <c r="D891" s="145" t="s">
        <v>169</v>
      </c>
      <c r="E891" s="158" t="s">
        <v>19</v>
      </c>
      <c r="F891" s="159" t="s">
        <v>335</v>
      </c>
      <c r="H891" s="160">
        <v>67.599999999999994</v>
      </c>
      <c r="I891" s="161"/>
      <c r="L891" s="157"/>
      <c r="M891" s="162"/>
      <c r="T891" s="163"/>
      <c r="AT891" s="158" t="s">
        <v>169</v>
      </c>
      <c r="AU891" s="158" t="s">
        <v>84</v>
      </c>
      <c r="AV891" s="13" t="s">
        <v>84</v>
      </c>
      <c r="AW891" s="13" t="s">
        <v>36</v>
      </c>
      <c r="AX891" s="13" t="s">
        <v>75</v>
      </c>
      <c r="AY891" s="158" t="s">
        <v>157</v>
      </c>
    </row>
    <row r="892" spans="2:51" s="15" customFormat="1" ht="11.25">
      <c r="B892" s="182"/>
      <c r="D892" s="145" t="s">
        <v>169</v>
      </c>
      <c r="E892" s="183" t="s">
        <v>19</v>
      </c>
      <c r="F892" s="184" t="s">
        <v>321</v>
      </c>
      <c r="H892" s="185">
        <v>67.599999999999994</v>
      </c>
      <c r="I892" s="186"/>
      <c r="L892" s="182"/>
      <c r="M892" s="187"/>
      <c r="T892" s="188"/>
      <c r="AT892" s="183" t="s">
        <v>169</v>
      </c>
      <c r="AU892" s="183" t="s">
        <v>84</v>
      </c>
      <c r="AV892" s="15" t="s">
        <v>104</v>
      </c>
      <c r="AW892" s="15" t="s">
        <v>36</v>
      </c>
      <c r="AX892" s="15" t="s">
        <v>75</v>
      </c>
      <c r="AY892" s="183" t="s">
        <v>157</v>
      </c>
    </row>
    <row r="893" spans="2:51" s="12" customFormat="1" ht="11.25">
      <c r="B893" s="151"/>
      <c r="D893" s="145" t="s">
        <v>169</v>
      </c>
      <c r="E893" s="152" t="s">
        <v>19</v>
      </c>
      <c r="F893" s="153" t="s">
        <v>336</v>
      </c>
      <c r="H893" s="152" t="s">
        <v>19</v>
      </c>
      <c r="I893" s="154"/>
      <c r="L893" s="151"/>
      <c r="M893" s="155"/>
      <c r="T893" s="156"/>
      <c r="AT893" s="152" t="s">
        <v>169</v>
      </c>
      <c r="AU893" s="152" t="s">
        <v>84</v>
      </c>
      <c r="AV893" s="12" t="s">
        <v>82</v>
      </c>
      <c r="AW893" s="12" t="s">
        <v>36</v>
      </c>
      <c r="AX893" s="12" t="s">
        <v>75</v>
      </c>
      <c r="AY893" s="152" t="s">
        <v>157</v>
      </c>
    </row>
    <row r="894" spans="2:51" s="13" customFormat="1" ht="11.25">
      <c r="B894" s="157"/>
      <c r="D894" s="145" t="s">
        <v>169</v>
      </c>
      <c r="E894" s="158" t="s">
        <v>19</v>
      </c>
      <c r="F894" s="159" t="s">
        <v>337</v>
      </c>
      <c r="H894" s="160">
        <v>3.36</v>
      </c>
      <c r="I894" s="161"/>
      <c r="L894" s="157"/>
      <c r="M894" s="162"/>
      <c r="T894" s="163"/>
      <c r="AT894" s="158" t="s">
        <v>169</v>
      </c>
      <c r="AU894" s="158" t="s">
        <v>84</v>
      </c>
      <c r="AV894" s="13" t="s">
        <v>84</v>
      </c>
      <c r="AW894" s="13" t="s">
        <v>36</v>
      </c>
      <c r="AX894" s="13" t="s">
        <v>75</v>
      </c>
      <c r="AY894" s="158" t="s">
        <v>157</v>
      </c>
    </row>
    <row r="895" spans="2:51" s="15" customFormat="1" ht="11.25">
      <c r="B895" s="182"/>
      <c r="D895" s="145" t="s">
        <v>169</v>
      </c>
      <c r="E895" s="183" t="s">
        <v>19</v>
      </c>
      <c r="F895" s="184" t="s">
        <v>321</v>
      </c>
      <c r="H895" s="185">
        <v>3.36</v>
      </c>
      <c r="I895" s="186"/>
      <c r="L895" s="182"/>
      <c r="M895" s="187"/>
      <c r="T895" s="188"/>
      <c r="AT895" s="183" t="s">
        <v>169</v>
      </c>
      <c r="AU895" s="183" t="s">
        <v>84</v>
      </c>
      <c r="AV895" s="15" t="s">
        <v>104</v>
      </c>
      <c r="AW895" s="15" t="s">
        <v>36</v>
      </c>
      <c r="AX895" s="15" t="s">
        <v>75</v>
      </c>
      <c r="AY895" s="183" t="s">
        <v>157</v>
      </c>
    </row>
    <row r="896" spans="2:51" s="12" customFormat="1" ht="11.25">
      <c r="B896" s="151"/>
      <c r="D896" s="145" t="s">
        <v>169</v>
      </c>
      <c r="E896" s="152" t="s">
        <v>19</v>
      </c>
      <c r="F896" s="153" t="s">
        <v>338</v>
      </c>
      <c r="H896" s="152" t="s">
        <v>19</v>
      </c>
      <c r="I896" s="154"/>
      <c r="L896" s="151"/>
      <c r="M896" s="155"/>
      <c r="T896" s="156"/>
      <c r="AT896" s="152" t="s">
        <v>169</v>
      </c>
      <c r="AU896" s="152" t="s">
        <v>84</v>
      </c>
      <c r="AV896" s="12" t="s">
        <v>82</v>
      </c>
      <c r="AW896" s="12" t="s">
        <v>36</v>
      </c>
      <c r="AX896" s="12" t="s">
        <v>75</v>
      </c>
      <c r="AY896" s="152" t="s">
        <v>157</v>
      </c>
    </row>
    <row r="897" spans="2:51" s="13" customFormat="1" ht="11.25">
      <c r="B897" s="157"/>
      <c r="D897" s="145" t="s">
        <v>169</v>
      </c>
      <c r="E897" s="158" t="s">
        <v>19</v>
      </c>
      <c r="F897" s="159" t="s">
        <v>339</v>
      </c>
      <c r="H897" s="160">
        <v>18.855</v>
      </c>
      <c r="I897" s="161"/>
      <c r="L897" s="157"/>
      <c r="M897" s="162"/>
      <c r="T897" s="163"/>
      <c r="AT897" s="158" t="s">
        <v>169</v>
      </c>
      <c r="AU897" s="158" t="s">
        <v>84</v>
      </c>
      <c r="AV897" s="13" t="s">
        <v>84</v>
      </c>
      <c r="AW897" s="13" t="s">
        <v>36</v>
      </c>
      <c r="AX897" s="13" t="s">
        <v>75</v>
      </c>
      <c r="AY897" s="158" t="s">
        <v>157</v>
      </c>
    </row>
    <row r="898" spans="2:51" s="13" customFormat="1" ht="11.25">
      <c r="B898" s="157"/>
      <c r="D898" s="145" t="s">
        <v>169</v>
      </c>
      <c r="E898" s="158" t="s">
        <v>19</v>
      </c>
      <c r="F898" s="159" t="s">
        <v>340</v>
      </c>
      <c r="H898" s="160">
        <v>-5.67</v>
      </c>
      <c r="I898" s="161"/>
      <c r="L898" s="157"/>
      <c r="M898" s="162"/>
      <c r="T898" s="163"/>
      <c r="AT898" s="158" t="s">
        <v>169</v>
      </c>
      <c r="AU898" s="158" t="s">
        <v>84</v>
      </c>
      <c r="AV898" s="13" t="s">
        <v>84</v>
      </c>
      <c r="AW898" s="13" t="s">
        <v>36</v>
      </c>
      <c r="AX898" s="13" t="s">
        <v>75</v>
      </c>
      <c r="AY898" s="158" t="s">
        <v>157</v>
      </c>
    </row>
    <row r="899" spans="2:51" s="15" customFormat="1" ht="11.25">
      <c r="B899" s="182"/>
      <c r="D899" s="145" t="s">
        <v>169</v>
      </c>
      <c r="E899" s="183" t="s">
        <v>19</v>
      </c>
      <c r="F899" s="184" t="s">
        <v>321</v>
      </c>
      <c r="H899" s="185">
        <v>13.185</v>
      </c>
      <c r="I899" s="186"/>
      <c r="L899" s="182"/>
      <c r="M899" s="187"/>
      <c r="T899" s="188"/>
      <c r="AT899" s="183" t="s">
        <v>169</v>
      </c>
      <c r="AU899" s="183" t="s">
        <v>84</v>
      </c>
      <c r="AV899" s="15" t="s">
        <v>104</v>
      </c>
      <c r="AW899" s="15" t="s">
        <v>36</v>
      </c>
      <c r="AX899" s="15" t="s">
        <v>75</v>
      </c>
      <c r="AY899" s="183" t="s">
        <v>157</v>
      </c>
    </row>
    <row r="900" spans="2:51" s="12" customFormat="1" ht="11.25">
      <c r="B900" s="151"/>
      <c r="D900" s="145" t="s">
        <v>169</v>
      </c>
      <c r="E900" s="152" t="s">
        <v>19</v>
      </c>
      <c r="F900" s="153" t="s">
        <v>289</v>
      </c>
      <c r="H900" s="152" t="s">
        <v>19</v>
      </c>
      <c r="I900" s="154"/>
      <c r="L900" s="151"/>
      <c r="M900" s="155"/>
      <c r="T900" s="156"/>
      <c r="AT900" s="152" t="s">
        <v>169</v>
      </c>
      <c r="AU900" s="152" t="s">
        <v>84</v>
      </c>
      <c r="AV900" s="12" t="s">
        <v>82</v>
      </c>
      <c r="AW900" s="12" t="s">
        <v>36</v>
      </c>
      <c r="AX900" s="12" t="s">
        <v>75</v>
      </c>
      <c r="AY900" s="152" t="s">
        <v>157</v>
      </c>
    </row>
    <row r="901" spans="2:51" s="12" customFormat="1" ht="11.25">
      <c r="B901" s="151"/>
      <c r="D901" s="145" t="s">
        <v>169</v>
      </c>
      <c r="E901" s="152" t="s">
        <v>19</v>
      </c>
      <c r="F901" s="153" t="s">
        <v>587</v>
      </c>
      <c r="H901" s="152" t="s">
        <v>19</v>
      </c>
      <c r="I901" s="154"/>
      <c r="L901" s="151"/>
      <c r="M901" s="155"/>
      <c r="T901" s="156"/>
      <c r="AT901" s="152" t="s">
        <v>169</v>
      </c>
      <c r="AU901" s="152" t="s">
        <v>84</v>
      </c>
      <c r="AV901" s="12" t="s">
        <v>82</v>
      </c>
      <c r="AW901" s="12" t="s">
        <v>36</v>
      </c>
      <c r="AX901" s="12" t="s">
        <v>75</v>
      </c>
      <c r="AY901" s="152" t="s">
        <v>157</v>
      </c>
    </row>
    <row r="902" spans="2:51" s="12" customFormat="1" ht="11.25">
      <c r="B902" s="151"/>
      <c r="D902" s="145" t="s">
        <v>169</v>
      </c>
      <c r="E902" s="152" t="s">
        <v>19</v>
      </c>
      <c r="F902" s="153" t="s">
        <v>316</v>
      </c>
      <c r="H902" s="152" t="s">
        <v>19</v>
      </c>
      <c r="I902" s="154"/>
      <c r="L902" s="151"/>
      <c r="M902" s="155"/>
      <c r="T902" s="156"/>
      <c r="AT902" s="152" t="s">
        <v>169</v>
      </c>
      <c r="AU902" s="152" t="s">
        <v>84</v>
      </c>
      <c r="AV902" s="12" t="s">
        <v>82</v>
      </c>
      <c r="AW902" s="12" t="s">
        <v>36</v>
      </c>
      <c r="AX902" s="12" t="s">
        <v>75</v>
      </c>
      <c r="AY902" s="152" t="s">
        <v>157</v>
      </c>
    </row>
    <row r="903" spans="2:51" s="13" customFormat="1" ht="11.25">
      <c r="B903" s="157"/>
      <c r="D903" s="145" t="s">
        <v>169</v>
      </c>
      <c r="E903" s="158" t="s">
        <v>19</v>
      </c>
      <c r="F903" s="159" t="s">
        <v>453</v>
      </c>
      <c r="H903" s="160">
        <v>64.727999999999994</v>
      </c>
      <c r="I903" s="161"/>
      <c r="L903" s="157"/>
      <c r="M903" s="162"/>
      <c r="T903" s="163"/>
      <c r="AT903" s="158" t="s">
        <v>169</v>
      </c>
      <c r="AU903" s="158" t="s">
        <v>84</v>
      </c>
      <c r="AV903" s="13" t="s">
        <v>84</v>
      </c>
      <c r="AW903" s="13" t="s">
        <v>36</v>
      </c>
      <c r="AX903" s="13" t="s">
        <v>75</v>
      </c>
      <c r="AY903" s="158" t="s">
        <v>157</v>
      </c>
    </row>
    <row r="904" spans="2:51" s="13" customFormat="1" ht="11.25">
      <c r="B904" s="157"/>
      <c r="D904" s="145" t="s">
        <v>169</v>
      </c>
      <c r="E904" s="158" t="s">
        <v>19</v>
      </c>
      <c r="F904" s="159" t="s">
        <v>454</v>
      </c>
      <c r="H904" s="160">
        <v>1.125</v>
      </c>
      <c r="I904" s="161"/>
      <c r="L904" s="157"/>
      <c r="M904" s="162"/>
      <c r="T904" s="163"/>
      <c r="AT904" s="158" t="s">
        <v>169</v>
      </c>
      <c r="AU904" s="158" t="s">
        <v>84</v>
      </c>
      <c r="AV904" s="13" t="s">
        <v>84</v>
      </c>
      <c r="AW904" s="13" t="s">
        <v>36</v>
      </c>
      <c r="AX904" s="13" t="s">
        <v>75</v>
      </c>
      <c r="AY904" s="158" t="s">
        <v>157</v>
      </c>
    </row>
    <row r="905" spans="2:51" s="15" customFormat="1" ht="11.25">
      <c r="B905" s="182"/>
      <c r="D905" s="145" t="s">
        <v>169</v>
      </c>
      <c r="E905" s="183" t="s">
        <v>19</v>
      </c>
      <c r="F905" s="184" t="s">
        <v>321</v>
      </c>
      <c r="H905" s="185">
        <v>65.852999999999994</v>
      </c>
      <c r="I905" s="186"/>
      <c r="L905" s="182"/>
      <c r="M905" s="187"/>
      <c r="T905" s="188"/>
      <c r="AT905" s="183" t="s">
        <v>169</v>
      </c>
      <c r="AU905" s="183" t="s">
        <v>84</v>
      </c>
      <c r="AV905" s="15" t="s">
        <v>104</v>
      </c>
      <c r="AW905" s="15" t="s">
        <v>36</v>
      </c>
      <c r="AX905" s="15" t="s">
        <v>75</v>
      </c>
      <c r="AY905" s="183" t="s">
        <v>157</v>
      </c>
    </row>
    <row r="906" spans="2:51" s="12" customFormat="1" ht="11.25">
      <c r="B906" s="151"/>
      <c r="D906" s="145" t="s">
        <v>169</v>
      </c>
      <c r="E906" s="152" t="s">
        <v>19</v>
      </c>
      <c r="F906" s="153" t="s">
        <v>325</v>
      </c>
      <c r="H906" s="152" t="s">
        <v>19</v>
      </c>
      <c r="I906" s="154"/>
      <c r="L906" s="151"/>
      <c r="M906" s="155"/>
      <c r="T906" s="156"/>
      <c r="AT906" s="152" t="s">
        <v>169</v>
      </c>
      <c r="AU906" s="152" t="s">
        <v>84</v>
      </c>
      <c r="AV906" s="12" t="s">
        <v>82</v>
      </c>
      <c r="AW906" s="12" t="s">
        <v>36</v>
      </c>
      <c r="AX906" s="12" t="s">
        <v>75</v>
      </c>
      <c r="AY906" s="152" t="s">
        <v>157</v>
      </c>
    </row>
    <row r="907" spans="2:51" s="13" customFormat="1" ht="11.25">
      <c r="B907" s="157"/>
      <c r="D907" s="145" t="s">
        <v>169</v>
      </c>
      <c r="E907" s="158" t="s">
        <v>19</v>
      </c>
      <c r="F907" s="159" t="s">
        <v>455</v>
      </c>
      <c r="H907" s="160">
        <v>12.788</v>
      </c>
      <c r="I907" s="161"/>
      <c r="L907" s="157"/>
      <c r="M907" s="162"/>
      <c r="T907" s="163"/>
      <c r="AT907" s="158" t="s">
        <v>169</v>
      </c>
      <c r="AU907" s="158" t="s">
        <v>84</v>
      </c>
      <c r="AV907" s="13" t="s">
        <v>84</v>
      </c>
      <c r="AW907" s="13" t="s">
        <v>36</v>
      </c>
      <c r="AX907" s="13" t="s">
        <v>75</v>
      </c>
      <c r="AY907" s="158" t="s">
        <v>157</v>
      </c>
    </row>
    <row r="908" spans="2:51" s="13" customFormat="1" ht="11.25">
      <c r="B908" s="157"/>
      <c r="D908" s="145" t="s">
        <v>169</v>
      </c>
      <c r="E908" s="158" t="s">
        <v>19</v>
      </c>
      <c r="F908" s="159" t="s">
        <v>456</v>
      </c>
      <c r="H908" s="160">
        <v>1.7210000000000001</v>
      </c>
      <c r="I908" s="161"/>
      <c r="L908" s="157"/>
      <c r="M908" s="162"/>
      <c r="T908" s="163"/>
      <c r="AT908" s="158" t="s">
        <v>169</v>
      </c>
      <c r="AU908" s="158" t="s">
        <v>84</v>
      </c>
      <c r="AV908" s="13" t="s">
        <v>84</v>
      </c>
      <c r="AW908" s="13" t="s">
        <v>36</v>
      </c>
      <c r="AX908" s="13" t="s">
        <v>75</v>
      </c>
      <c r="AY908" s="158" t="s">
        <v>157</v>
      </c>
    </row>
    <row r="909" spans="2:51" s="13" customFormat="1" ht="11.25">
      <c r="B909" s="157"/>
      <c r="D909" s="145" t="s">
        <v>169</v>
      </c>
      <c r="E909" s="158" t="s">
        <v>19</v>
      </c>
      <c r="F909" s="159" t="s">
        <v>457</v>
      </c>
      <c r="H909" s="160">
        <v>1.581</v>
      </c>
      <c r="I909" s="161"/>
      <c r="L909" s="157"/>
      <c r="M909" s="162"/>
      <c r="T909" s="163"/>
      <c r="AT909" s="158" t="s">
        <v>169</v>
      </c>
      <c r="AU909" s="158" t="s">
        <v>84</v>
      </c>
      <c r="AV909" s="13" t="s">
        <v>84</v>
      </c>
      <c r="AW909" s="13" t="s">
        <v>36</v>
      </c>
      <c r="AX909" s="13" t="s">
        <v>75</v>
      </c>
      <c r="AY909" s="158" t="s">
        <v>157</v>
      </c>
    </row>
    <row r="910" spans="2:51" s="13" customFormat="1" ht="11.25">
      <c r="B910" s="157"/>
      <c r="D910" s="145" t="s">
        <v>169</v>
      </c>
      <c r="E910" s="158" t="s">
        <v>19</v>
      </c>
      <c r="F910" s="159" t="s">
        <v>458</v>
      </c>
      <c r="H910" s="160">
        <v>1.6279999999999999</v>
      </c>
      <c r="I910" s="161"/>
      <c r="L910" s="157"/>
      <c r="M910" s="162"/>
      <c r="T910" s="163"/>
      <c r="AT910" s="158" t="s">
        <v>169</v>
      </c>
      <c r="AU910" s="158" t="s">
        <v>84</v>
      </c>
      <c r="AV910" s="13" t="s">
        <v>84</v>
      </c>
      <c r="AW910" s="13" t="s">
        <v>36</v>
      </c>
      <c r="AX910" s="13" t="s">
        <v>75</v>
      </c>
      <c r="AY910" s="158" t="s">
        <v>157</v>
      </c>
    </row>
    <row r="911" spans="2:51" s="13" customFormat="1" ht="11.25">
      <c r="B911" s="157"/>
      <c r="D911" s="145" t="s">
        <v>169</v>
      </c>
      <c r="E911" s="158" t="s">
        <v>19</v>
      </c>
      <c r="F911" s="159" t="s">
        <v>453</v>
      </c>
      <c r="H911" s="160">
        <v>64.727999999999994</v>
      </c>
      <c r="I911" s="161"/>
      <c r="L911" s="157"/>
      <c r="M911" s="162"/>
      <c r="T911" s="163"/>
      <c r="AT911" s="158" t="s">
        <v>169</v>
      </c>
      <c r="AU911" s="158" t="s">
        <v>84</v>
      </c>
      <c r="AV911" s="13" t="s">
        <v>84</v>
      </c>
      <c r="AW911" s="13" t="s">
        <v>36</v>
      </c>
      <c r="AX911" s="13" t="s">
        <v>75</v>
      </c>
      <c r="AY911" s="158" t="s">
        <v>157</v>
      </c>
    </row>
    <row r="912" spans="2:51" s="13" customFormat="1" ht="11.25">
      <c r="B912" s="157"/>
      <c r="D912" s="145" t="s">
        <v>169</v>
      </c>
      <c r="E912" s="158" t="s">
        <v>19</v>
      </c>
      <c r="F912" s="159" t="s">
        <v>459</v>
      </c>
      <c r="H912" s="160">
        <v>10.881</v>
      </c>
      <c r="I912" s="161"/>
      <c r="L912" s="157"/>
      <c r="M912" s="162"/>
      <c r="T912" s="163"/>
      <c r="AT912" s="158" t="s">
        <v>169</v>
      </c>
      <c r="AU912" s="158" t="s">
        <v>84</v>
      </c>
      <c r="AV912" s="13" t="s">
        <v>84</v>
      </c>
      <c r="AW912" s="13" t="s">
        <v>36</v>
      </c>
      <c r="AX912" s="13" t="s">
        <v>75</v>
      </c>
      <c r="AY912" s="158" t="s">
        <v>157</v>
      </c>
    </row>
    <row r="913" spans="2:65" s="15" customFormat="1" ht="11.25">
      <c r="B913" s="182"/>
      <c r="D913" s="145" t="s">
        <v>169</v>
      </c>
      <c r="E913" s="183" t="s">
        <v>19</v>
      </c>
      <c r="F913" s="184" t="s">
        <v>321</v>
      </c>
      <c r="H913" s="185">
        <v>93.326999999999998</v>
      </c>
      <c r="I913" s="186"/>
      <c r="L913" s="182"/>
      <c r="M913" s="187"/>
      <c r="T913" s="188"/>
      <c r="AT913" s="183" t="s">
        <v>169</v>
      </c>
      <c r="AU913" s="183" t="s">
        <v>84</v>
      </c>
      <c r="AV913" s="15" t="s">
        <v>104</v>
      </c>
      <c r="AW913" s="15" t="s">
        <v>36</v>
      </c>
      <c r="AX913" s="15" t="s">
        <v>75</v>
      </c>
      <c r="AY913" s="183" t="s">
        <v>157</v>
      </c>
    </row>
    <row r="914" spans="2:65" s="12" customFormat="1" ht="11.25">
      <c r="B914" s="151"/>
      <c r="D914" s="145" t="s">
        <v>169</v>
      </c>
      <c r="E914" s="152" t="s">
        <v>19</v>
      </c>
      <c r="F914" s="153" t="s">
        <v>328</v>
      </c>
      <c r="H914" s="152" t="s">
        <v>19</v>
      </c>
      <c r="I914" s="154"/>
      <c r="L914" s="151"/>
      <c r="M914" s="155"/>
      <c r="T914" s="156"/>
      <c r="AT914" s="152" t="s">
        <v>169</v>
      </c>
      <c r="AU914" s="152" t="s">
        <v>84</v>
      </c>
      <c r="AV914" s="12" t="s">
        <v>82</v>
      </c>
      <c r="AW914" s="12" t="s">
        <v>36</v>
      </c>
      <c r="AX914" s="12" t="s">
        <v>75</v>
      </c>
      <c r="AY914" s="152" t="s">
        <v>157</v>
      </c>
    </row>
    <row r="915" spans="2:65" s="13" customFormat="1" ht="11.25">
      <c r="B915" s="157"/>
      <c r="D915" s="145" t="s">
        <v>169</v>
      </c>
      <c r="E915" s="158" t="s">
        <v>19</v>
      </c>
      <c r="F915" s="159" t="s">
        <v>460</v>
      </c>
      <c r="H915" s="160">
        <v>1.256</v>
      </c>
      <c r="I915" s="161"/>
      <c r="L915" s="157"/>
      <c r="M915" s="162"/>
      <c r="T915" s="163"/>
      <c r="AT915" s="158" t="s">
        <v>169</v>
      </c>
      <c r="AU915" s="158" t="s">
        <v>84</v>
      </c>
      <c r="AV915" s="13" t="s">
        <v>84</v>
      </c>
      <c r="AW915" s="13" t="s">
        <v>36</v>
      </c>
      <c r="AX915" s="13" t="s">
        <v>75</v>
      </c>
      <c r="AY915" s="158" t="s">
        <v>157</v>
      </c>
    </row>
    <row r="916" spans="2:65" s="15" customFormat="1" ht="11.25">
      <c r="B916" s="182"/>
      <c r="D916" s="145" t="s">
        <v>169</v>
      </c>
      <c r="E916" s="183" t="s">
        <v>19</v>
      </c>
      <c r="F916" s="184" t="s">
        <v>321</v>
      </c>
      <c r="H916" s="185">
        <v>1.256</v>
      </c>
      <c r="I916" s="186"/>
      <c r="L916" s="182"/>
      <c r="M916" s="187"/>
      <c r="T916" s="188"/>
      <c r="AT916" s="183" t="s">
        <v>169</v>
      </c>
      <c r="AU916" s="183" t="s">
        <v>84</v>
      </c>
      <c r="AV916" s="15" t="s">
        <v>104</v>
      </c>
      <c r="AW916" s="15" t="s">
        <v>36</v>
      </c>
      <c r="AX916" s="15" t="s">
        <v>75</v>
      </c>
      <c r="AY916" s="183" t="s">
        <v>157</v>
      </c>
    </row>
    <row r="917" spans="2:65" s="12" customFormat="1" ht="11.25">
      <c r="B917" s="151"/>
      <c r="D917" s="145" t="s">
        <v>169</v>
      </c>
      <c r="E917" s="152" t="s">
        <v>19</v>
      </c>
      <c r="F917" s="153" t="s">
        <v>341</v>
      </c>
      <c r="H917" s="152" t="s">
        <v>19</v>
      </c>
      <c r="I917" s="154"/>
      <c r="L917" s="151"/>
      <c r="M917" s="155"/>
      <c r="T917" s="156"/>
      <c r="AT917" s="152" t="s">
        <v>169</v>
      </c>
      <c r="AU917" s="152" t="s">
        <v>84</v>
      </c>
      <c r="AV917" s="12" t="s">
        <v>82</v>
      </c>
      <c r="AW917" s="12" t="s">
        <v>36</v>
      </c>
      <c r="AX917" s="12" t="s">
        <v>75</v>
      </c>
      <c r="AY917" s="152" t="s">
        <v>157</v>
      </c>
    </row>
    <row r="918" spans="2:65" s="13" customFormat="1" ht="11.25">
      <c r="B918" s="157"/>
      <c r="D918" s="145" t="s">
        <v>169</v>
      </c>
      <c r="E918" s="158" t="s">
        <v>19</v>
      </c>
      <c r="F918" s="159" t="s">
        <v>342</v>
      </c>
      <c r="H918" s="160">
        <v>12.32</v>
      </c>
      <c r="I918" s="161"/>
      <c r="L918" s="157"/>
      <c r="M918" s="162"/>
      <c r="T918" s="163"/>
      <c r="AT918" s="158" t="s">
        <v>169</v>
      </c>
      <c r="AU918" s="158" t="s">
        <v>84</v>
      </c>
      <c r="AV918" s="13" t="s">
        <v>84</v>
      </c>
      <c r="AW918" s="13" t="s">
        <v>36</v>
      </c>
      <c r="AX918" s="13" t="s">
        <v>75</v>
      </c>
      <c r="AY918" s="158" t="s">
        <v>157</v>
      </c>
    </row>
    <row r="919" spans="2:65" s="15" customFormat="1" ht="11.25">
      <c r="B919" s="182"/>
      <c r="D919" s="145" t="s">
        <v>169</v>
      </c>
      <c r="E919" s="183" t="s">
        <v>19</v>
      </c>
      <c r="F919" s="184" t="s">
        <v>321</v>
      </c>
      <c r="H919" s="185">
        <v>12.32</v>
      </c>
      <c r="I919" s="186"/>
      <c r="L919" s="182"/>
      <c r="M919" s="187"/>
      <c r="T919" s="188"/>
      <c r="AT919" s="183" t="s">
        <v>169</v>
      </c>
      <c r="AU919" s="183" t="s">
        <v>84</v>
      </c>
      <c r="AV919" s="15" t="s">
        <v>104</v>
      </c>
      <c r="AW919" s="15" t="s">
        <v>36</v>
      </c>
      <c r="AX919" s="15" t="s">
        <v>75</v>
      </c>
      <c r="AY919" s="183" t="s">
        <v>157</v>
      </c>
    </row>
    <row r="920" spans="2:65" s="12" customFormat="1" ht="11.25">
      <c r="B920" s="151"/>
      <c r="D920" s="145" t="s">
        <v>169</v>
      </c>
      <c r="E920" s="152" t="s">
        <v>19</v>
      </c>
      <c r="F920" s="153" t="s">
        <v>265</v>
      </c>
      <c r="H920" s="152" t="s">
        <v>19</v>
      </c>
      <c r="I920" s="154"/>
      <c r="L920" s="151"/>
      <c r="M920" s="155"/>
      <c r="T920" s="156"/>
      <c r="AT920" s="152" t="s">
        <v>169</v>
      </c>
      <c r="AU920" s="152" t="s">
        <v>84</v>
      </c>
      <c r="AV920" s="12" t="s">
        <v>82</v>
      </c>
      <c r="AW920" s="12" t="s">
        <v>36</v>
      </c>
      <c r="AX920" s="12" t="s">
        <v>75</v>
      </c>
      <c r="AY920" s="152" t="s">
        <v>157</v>
      </c>
    </row>
    <row r="921" spans="2:65" s="13" customFormat="1" ht="11.25">
      <c r="B921" s="157"/>
      <c r="D921" s="145" t="s">
        <v>169</v>
      </c>
      <c r="E921" s="158" t="s">
        <v>19</v>
      </c>
      <c r="F921" s="159" t="s">
        <v>266</v>
      </c>
      <c r="H921" s="160">
        <v>89.620999999999995</v>
      </c>
      <c r="I921" s="161"/>
      <c r="L921" s="157"/>
      <c r="M921" s="162"/>
      <c r="T921" s="163"/>
      <c r="AT921" s="158" t="s">
        <v>169</v>
      </c>
      <c r="AU921" s="158" t="s">
        <v>84</v>
      </c>
      <c r="AV921" s="13" t="s">
        <v>84</v>
      </c>
      <c r="AW921" s="13" t="s">
        <v>36</v>
      </c>
      <c r="AX921" s="13" t="s">
        <v>75</v>
      </c>
      <c r="AY921" s="158" t="s">
        <v>157</v>
      </c>
    </row>
    <row r="922" spans="2:65" s="15" customFormat="1" ht="11.25">
      <c r="B922" s="182"/>
      <c r="D922" s="145" t="s">
        <v>169</v>
      </c>
      <c r="E922" s="183" t="s">
        <v>19</v>
      </c>
      <c r="F922" s="184" t="s">
        <v>321</v>
      </c>
      <c r="H922" s="185">
        <v>89.620999999999995</v>
      </c>
      <c r="I922" s="186"/>
      <c r="L922" s="182"/>
      <c r="M922" s="187"/>
      <c r="T922" s="188"/>
      <c r="AT922" s="183" t="s">
        <v>169</v>
      </c>
      <c r="AU922" s="183" t="s">
        <v>84</v>
      </c>
      <c r="AV922" s="15" t="s">
        <v>104</v>
      </c>
      <c r="AW922" s="15" t="s">
        <v>36</v>
      </c>
      <c r="AX922" s="15" t="s">
        <v>75</v>
      </c>
      <c r="AY922" s="183" t="s">
        <v>157</v>
      </c>
    </row>
    <row r="923" spans="2:65" s="12" customFormat="1" ht="11.25">
      <c r="B923" s="151"/>
      <c r="D923" s="145" t="s">
        <v>169</v>
      </c>
      <c r="E923" s="152" t="s">
        <v>19</v>
      </c>
      <c r="F923" s="153" t="s">
        <v>307</v>
      </c>
      <c r="H923" s="152" t="s">
        <v>19</v>
      </c>
      <c r="I923" s="154"/>
      <c r="L923" s="151"/>
      <c r="M923" s="155"/>
      <c r="T923" s="156"/>
      <c r="AT923" s="152" t="s">
        <v>169</v>
      </c>
      <c r="AU923" s="152" t="s">
        <v>84</v>
      </c>
      <c r="AV923" s="12" t="s">
        <v>82</v>
      </c>
      <c r="AW923" s="12" t="s">
        <v>36</v>
      </c>
      <c r="AX923" s="12" t="s">
        <v>75</v>
      </c>
      <c r="AY923" s="152" t="s">
        <v>157</v>
      </c>
    </row>
    <row r="924" spans="2:65" s="13" customFormat="1" ht="11.25">
      <c r="B924" s="157"/>
      <c r="D924" s="145" t="s">
        <v>169</v>
      </c>
      <c r="E924" s="158" t="s">
        <v>19</v>
      </c>
      <c r="F924" s="159" t="s">
        <v>308</v>
      </c>
      <c r="H924" s="160">
        <v>43.2</v>
      </c>
      <c r="I924" s="161"/>
      <c r="L924" s="157"/>
      <c r="M924" s="162"/>
      <c r="T924" s="163"/>
      <c r="AT924" s="158" t="s">
        <v>169</v>
      </c>
      <c r="AU924" s="158" t="s">
        <v>84</v>
      </c>
      <c r="AV924" s="13" t="s">
        <v>84</v>
      </c>
      <c r="AW924" s="13" t="s">
        <v>36</v>
      </c>
      <c r="AX924" s="13" t="s">
        <v>75</v>
      </c>
      <c r="AY924" s="158" t="s">
        <v>157</v>
      </c>
    </row>
    <row r="925" spans="2:65" s="13" customFormat="1" ht="11.25">
      <c r="B925" s="157"/>
      <c r="D925" s="145" t="s">
        <v>169</v>
      </c>
      <c r="E925" s="158" t="s">
        <v>19</v>
      </c>
      <c r="F925" s="159" t="s">
        <v>309</v>
      </c>
      <c r="H925" s="160">
        <v>2.7</v>
      </c>
      <c r="I925" s="161"/>
      <c r="L925" s="157"/>
      <c r="M925" s="162"/>
      <c r="T925" s="163"/>
      <c r="AT925" s="158" t="s">
        <v>169</v>
      </c>
      <c r="AU925" s="158" t="s">
        <v>84</v>
      </c>
      <c r="AV925" s="13" t="s">
        <v>84</v>
      </c>
      <c r="AW925" s="13" t="s">
        <v>36</v>
      </c>
      <c r="AX925" s="13" t="s">
        <v>75</v>
      </c>
      <c r="AY925" s="158" t="s">
        <v>157</v>
      </c>
    </row>
    <row r="926" spans="2:65" s="15" customFormat="1" ht="11.25">
      <c r="B926" s="182"/>
      <c r="D926" s="145" t="s">
        <v>169</v>
      </c>
      <c r="E926" s="183" t="s">
        <v>19</v>
      </c>
      <c r="F926" s="184" t="s">
        <v>321</v>
      </c>
      <c r="H926" s="185">
        <v>45.9</v>
      </c>
      <c r="I926" s="186"/>
      <c r="L926" s="182"/>
      <c r="M926" s="187"/>
      <c r="T926" s="188"/>
      <c r="AT926" s="183" t="s">
        <v>169</v>
      </c>
      <c r="AU926" s="183" t="s">
        <v>84</v>
      </c>
      <c r="AV926" s="15" t="s">
        <v>104</v>
      </c>
      <c r="AW926" s="15" t="s">
        <v>36</v>
      </c>
      <c r="AX926" s="15" t="s">
        <v>75</v>
      </c>
      <c r="AY926" s="183" t="s">
        <v>157</v>
      </c>
    </row>
    <row r="927" spans="2:65" s="14" customFormat="1" ht="11.25">
      <c r="B927" s="164"/>
      <c r="D927" s="145" t="s">
        <v>169</v>
      </c>
      <c r="E927" s="165" t="s">
        <v>19</v>
      </c>
      <c r="F927" s="166" t="s">
        <v>173</v>
      </c>
      <c r="H927" s="167">
        <v>1689.123</v>
      </c>
      <c r="I927" s="168"/>
      <c r="L927" s="164"/>
      <c r="M927" s="169"/>
      <c r="T927" s="170"/>
      <c r="AT927" s="165" t="s">
        <v>169</v>
      </c>
      <c r="AU927" s="165" t="s">
        <v>84</v>
      </c>
      <c r="AV927" s="14" t="s">
        <v>164</v>
      </c>
      <c r="AW927" s="14" t="s">
        <v>36</v>
      </c>
      <c r="AX927" s="14" t="s">
        <v>82</v>
      </c>
      <c r="AY927" s="165" t="s">
        <v>157</v>
      </c>
    </row>
    <row r="928" spans="2:65" s="1" customFormat="1" ht="16.5" customHeight="1">
      <c r="B928" s="33"/>
      <c r="C928" s="132" t="s">
        <v>600</v>
      </c>
      <c r="D928" s="132" t="s">
        <v>159</v>
      </c>
      <c r="E928" s="133" t="s">
        <v>601</v>
      </c>
      <c r="F928" s="134" t="s">
        <v>602</v>
      </c>
      <c r="G928" s="135" t="s">
        <v>210</v>
      </c>
      <c r="H928" s="136">
        <v>45.9</v>
      </c>
      <c r="I928" s="137">
        <v>126</v>
      </c>
      <c r="J928" s="138">
        <f>ROUND(I928*H928,2)</f>
        <v>5783.4</v>
      </c>
      <c r="K928" s="134" t="s">
        <v>163</v>
      </c>
      <c r="L928" s="33"/>
      <c r="M928" s="139" t="s">
        <v>19</v>
      </c>
      <c r="N928" s="140" t="s">
        <v>46</v>
      </c>
      <c r="P928" s="141">
        <f>O928*H928</f>
        <v>0</v>
      </c>
      <c r="Q928" s="141">
        <v>1.9300000000000001E-3</v>
      </c>
      <c r="R928" s="141">
        <f>Q928*H928</f>
        <v>8.8586999999999999E-2</v>
      </c>
      <c r="S928" s="141">
        <v>0</v>
      </c>
      <c r="T928" s="142">
        <f>S928*H928</f>
        <v>0</v>
      </c>
      <c r="AR928" s="143" t="s">
        <v>164</v>
      </c>
      <c r="AT928" s="143" t="s">
        <v>159</v>
      </c>
      <c r="AU928" s="143" t="s">
        <v>84</v>
      </c>
      <c r="AY928" s="18" t="s">
        <v>157</v>
      </c>
      <c r="BE928" s="144">
        <f>IF(N928="základní",J928,0)</f>
        <v>5783.4</v>
      </c>
      <c r="BF928" s="144">
        <f>IF(N928="snížená",J928,0)</f>
        <v>0</v>
      </c>
      <c r="BG928" s="144">
        <f>IF(N928="zákl. přenesená",J928,0)</f>
        <v>0</v>
      </c>
      <c r="BH928" s="144">
        <f>IF(N928="sníž. přenesená",J928,0)</f>
        <v>0</v>
      </c>
      <c r="BI928" s="144">
        <f>IF(N928="nulová",J928,0)</f>
        <v>0</v>
      </c>
      <c r="BJ928" s="18" t="s">
        <v>82</v>
      </c>
      <c r="BK928" s="144">
        <f>ROUND(I928*H928,2)</f>
        <v>5783.4</v>
      </c>
      <c r="BL928" s="18" t="s">
        <v>164</v>
      </c>
      <c r="BM928" s="143" t="s">
        <v>603</v>
      </c>
    </row>
    <row r="929" spans="2:65" s="1" customFormat="1" ht="11.25">
      <c r="B929" s="33"/>
      <c r="D929" s="145" t="s">
        <v>166</v>
      </c>
      <c r="F929" s="146" t="s">
        <v>604</v>
      </c>
      <c r="I929" s="147"/>
      <c r="L929" s="33"/>
      <c r="M929" s="148"/>
      <c r="T929" s="54"/>
      <c r="AT929" s="18" t="s">
        <v>166</v>
      </c>
      <c r="AU929" s="18" t="s">
        <v>84</v>
      </c>
    </row>
    <row r="930" spans="2:65" s="1" customFormat="1" ht="11.25">
      <c r="B930" s="33"/>
      <c r="D930" s="149" t="s">
        <v>167</v>
      </c>
      <c r="F930" s="150" t="s">
        <v>605</v>
      </c>
      <c r="I930" s="147"/>
      <c r="L930" s="33"/>
      <c r="M930" s="148"/>
      <c r="T930" s="54"/>
      <c r="AT930" s="18" t="s">
        <v>167</v>
      </c>
      <c r="AU930" s="18" t="s">
        <v>84</v>
      </c>
    </row>
    <row r="931" spans="2:65" s="12" customFormat="1" ht="11.25">
      <c r="B931" s="151"/>
      <c r="D931" s="145" t="s">
        <v>169</v>
      </c>
      <c r="E931" s="152" t="s">
        <v>19</v>
      </c>
      <c r="F931" s="153" t="s">
        <v>306</v>
      </c>
      <c r="H931" s="152" t="s">
        <v>19</v>
      </c>
      <c r="I931" s="154"/>
      <c r="L931" s="151"/>
      <c r="M931" s="155"/>
      <c r="T931" s="156"/>
      <c r="AT931" s="152" t="s">
        <v>169</v>
      </c>
      <c r="AU931" s="152" t="s">
        <v>84</v>
      </c>
      <c r="AV931" s="12" t="s">
        <v>82</v>
      </c>
      <c r="AW931" s="12" t="s">
        <v>36</v>
      </c>
      <c r="AX931" s="12" t="s">
        <v>75</v>
      </c>
      <c r="AY931" s="152" t="s">
        <v>157</v>
      </c>
    </row>
    <row r="932" spans="2:65" s="12" customFormat="1" ht="11.25">
      <c r="B932" s="151"/>
      <c r="D932" s="145" t="s">
        <v>169</v>
      </c>
      <c r="E932" s="152" t="s">
        <v>19</v>
      </c>
      <c r="F932" s="153" t="s">
        <v>307</v>
      </c>
      <c r="H932" s="152" t="s">
        <v>19</v>
      </c>
      <c r="I932" s="154"/>
      <c r="L932" s="151"/>
      <c r="M932" s="155"/>
      <c r="T932" s="156"/>
      <c r="AT932" s="152" t="s">
        <v>169</v>
      </c>
      <c r="AU932" s="152" t="s">
        <v>84</v>
      </c>
      <c r="AV932" s="12" t="s">
        <v>82</v>
      </c>
      <c r="AW932" s="12" t="s">
        <v>36</v>
      </c>
      <c r="AX932" s="12" t="s">
        <v>75</v>
      </c>
      <c r="AY932" s="152" t="s">
        <v>157</v>
      </c>
    </row>
    <row r="933" spans="2:65" s="13" customFormat="1" ht="11.25">
      <c r="B933" s="157"/>
      <c r="D933" s="145" t="s">
        <v>169</v>
      </c>
      <c r="E933" s="158" t="s">
        <v>19</v>
      </c>
      <c r="F933" s="159" t="s">
        <v>308</v>
      </c>
      <c r="H933" s="160">
        <v>43.2</v>
      </c>
      <c r="I933" s="161"/>
      <c r="L933" s="157"/>
      <c r="M933" s="162"/>
      <c r="T933" s="163"/>
      <c r="AT933" s="158" t="s">
        <v>169</v>
      </c>
      <c r="AU933" s="158" t="s">
        <v>84</v>
      </c>
      <c r="AV933" s="13" t="s">
        <v>84</v>
      </c>
      <c r="AW933" s="13" t="s">
        <v>36</v>
      </c>
      <c r="AX933" s="13" t="s">
        <v>75</v>
      </c>
      <c r="AY933" s="158" t="s">
        <v>157</v>
      </c>
    </row>
    <row r="934" spans="2:65" s="13" customFormat="1" ht="11.25">
      <c r="B934" s="157"/>
      <c r="D934" s="145" t="s">
        <v>169</v>
      </c>
      <c r="E934" s="158" t="s">
        <v>19</v>
      </c>
      <c r="F934" s="159" t="s">
        <v>309</v>
      </c>
      <c r="H934" s="160">
        <v>2.7</v>
      </c>
      <c r="I934" s="161"/>
      <c r="L934" s="157"/>
      <c r="M934" s="162"/>
      <c r="T934" s="163"/>
      <c r="AT934" s="158" t="s">
        <v>169</v>
      </c>
      <c r="AU934" s="158" t="s">
        <v>84</v>
      </c>
      <c r="AV934" s="13" t="s">
        <v>84</v>
      </c>
      <c r="AW934" s="13" t="s">
        <v>36</v>
      </c>
      <c r="AX934" s="13" t="s">
        <v>75</v>
      </c>
      <c r="AY934" s="158" t="s">
        <v>157</v>
      </c>
    </row>
    <row r="935" spans="2:65" s="14" customFormat="1" ht="11.25">
      <c r="B935" s="164"/>
      <c r="D935" s="145" t="s">
        <v>169</v>
      </c>
      <c r="E935" s="165" t="s">
        <v>19</v>
      </c>
      <c r="F935" s="166" t="s">
        <v>173</v>
      </c>
      <c r="H935" s="167">
        <v>45.9</v>
      </c>
      <c r="I935" s="168"/>
      <c r="L935" s="164"/>
      <c r="M935" s="169"/>
      <c r="T935" s="170"/>
      <c r="AT935" s="165" t="s">
        <v>169</v>
      </c>
      <c r="AU935" s="165" t="s">
        <v>84</v>
      </c>
      <c r="AV935" s="14" t="s">
        <v>164</v>
      </c>
      <c r="AW935" s="14" t="s">
        <v>36</v>
      </c>
      <c r="AX935" s="14" t="s">
        <v>82</v>
      </c>
      <c r="AY935" s="165" t="s">
        <v>157</v>
      </c>
    </row>
    <row r="936" spans="2:65" s="1" customFormat="1" ht="16.5" customHeight="1">
      <c r="B936" s="33"/>
      <c r="C936" s="132" t="s">
        <v>606</v>
      </c>
      <c r="D936" s="132" t="s">
        <v>159</v>
      </c>
      <c r="E936" s="133" t="s">
        <v>607</v>
      </c>
      <c r="F936" s="134" t="s">
        <v>608</v>
      </c>
      <c r="G936" s="135" t="s">
        <v>210</v>
      </c>
      <c r="H936" s="136">
        <v>836.45799999999997</v>
      </c>
      <c r="I936" s="137">
        <v>42</v>
      </c>
      <c r="J936" s="138">
        <f>ROUND(I936*H936,2)</f>
        <v>35131.24</v>
      </c>
      <c r="K936" s="134" t="s">
        <v>163</v>
      </c>
      <c r="L936" s="33"/>
      <c r="M936" s="139" t="s">
        <v>19</v>
      </c>
      <c r="N936" s="140" t="s">
        <v>46</v>
      </c>
      <c r="P936" s="141">
        <f>O936*H936</f>
        <v>0</v>
      </c>
      <c r="Q936" s="141">
        <v>0</v>
      </c>
      <c r="R936" s="141">
        <f>Q936*H936</f>
        <v>0</v>
      </c>
      <c r="S936" s="141">
        <v>0</v>
      </c>
      <c r="T936" s="142">
        <f>S936*H936</f>
        <v>0</v>
      </c>
      <c r="AR936" s="143" t="s">
        <v>164</v>
      </c>
      <c r="AT936" s="143" t="s">
        <v>159</v>
      </c>
      <c r="AU936" s="143" t="s">
        <v>84</v>
      </c>
      <c r="AY936" s="18" t="s">
        <v>157</v>
      </c>
      <c r="BE936" s="144">
        <f>IF(N936="základní",J936,0)</f>
        <v>35131.24</v>
      </c>
      <c r="BF936" s="144">
        <f>IF(N936="snížená",J936,0)</f>
        <v>0</v>
      </c>
      <c r="BG936" s="144">
        <f>IF(N936="zákl. přenesená",J936,0)</f>
        <v>0</v>
      </c>
      <c r="BH936" s="144">
        <f>IF(N936="sníž. přenesená",J936,0)</f>
        <v>0</v>
      </c>
      <c r="BI936" s="144">
        <f>IF(N936="nulová",J936,0)</f>
        <v>0</v>
      </c>
      <c r="BJ936" s="18" t="s">
        <v>82</v>
      </c>
      <c r="BK936" s="144">
        <f>ROUND(I936*H936,2)</f>
        <v>35131.24</v>
      </c>
      <c r="BL936" s="18" t="s">
        <v>164</v>
      </c>
      <c r="BM936" s="143" t="s">
        <v>609</v>
      </c>
    </row>
    <row r="937" spans="2:65" s="1" customFormat="1" ht="11.25">
      <c r="B937" s="33"/>
      <c r="D937" s="145" t="s">
        <v>166</v>
      </c>
      <c r="F937" s="146" t="s">
        <v>608</v>
      </c>
      <c r="I937" s="147"/>
      <c r="L937" s="33"/>
      <c r="M937" s="148"/>
      <c r="T937" s="54"/>
      <c r="AT937" s="18" t="s">
        <v>166</v>
      </c>
      <c r="AU937" s="18" t="s">
        <v>84</v>
      </c>
    </row>
    <row r="938" spans="2:65" s="1" customFormat="1" ht="11.25">
      <c r="B938" s="33"/>
      <c r="D938" s="149" t="s">
        <v>167</v>
      </c>
      <c r="F938" s="150" t="s">
        <v>610</v>
      </c>
      <c r="I938" s="147"/>
      <c r="L938" s="33"/>
      <c r="M938" s="148"/>
      <c r="T938" s="54"/>
      <c r="AT938" s="18" t="s">
        <v>167</v>
      </c>
      <c r="AU938" s="18" t="s">
        <v>84</v>
      </c>
    </row>
    <row r="939" spans="2:65" s="12" customFormat="1" ht="11.25">
      <c r="B939" s="151"/>
      <c r="D939" s="145" t="s">
        <v>169</v>
      </c>
      <c r="E939" s="152" t="s">
        <v>19</v>
      </c>
      <c r="F939" s="153" t="s">
        <v>289</v>
      </c>
      <c r="H939" s="152" t="s">
        <v>19</v>
      </c>
      <c r="I939" s="154"/>
      <c r="L939" s="151"/>
      <c r="M939" s="155"/>
      <c r="T939" s="156"/>
      <c r="AT939" s="152" t="s">
        <v>169</v>
      </c>
      <c r="AU939" s="152" t="s">
        <v>84</v>
      </c>
      <c r="AV939" s="12" t="s">
        <v>82</v>
      </c>
      <c r="AW939" s="12" t="s">
        <v>36</v>
      </c>
      <c r="AX939" s="12" t="s">
        <v>75</v>
      </c>
      <c r="AY939" s="152" t="s">
        <v>157</v>
      </c>
    </row>
    <row r="940" spans="2:65" s="12" customFormat="1" ht="11.25">
      <c r="B940" s="151"/>
      <c r="D940" s="145" t="s">
        <v>169</v>
      </c>
      <c r="E940" s="152" t="s">
        <v>19</v>
      </c>
      <c r="F940" s="153" t="s">
        <v>611</v>
      </c>
      <c r="H940" s="152" t="s">
        <v>19</v>
      </c>
      <c r="I940" s="154"/>
      <c r="L940" s="151"/>
      <c r="M940" s="155"/>
      <c r="T940" s="156"/>
      <c r="AT940" s="152" t="s">
        <v>169</v>
      </c>
      <c r="AU940" s="152" t="s">
        <v>84</v>
      </c>
      <c r="AV940" s="12" t="s">
        <v>82</v>
      </c>
      <c r="AW940" s="12" t="s">
        <v>36</v>
      </c>
      <c r="AX940" s="12" t="s">
        <v>75</v>
      </c>
      <c r="AY940" s="152" t="s">
        <v>157</v>
      </c>
    </row>
    <row r="941" spans="2:65" s="12" customFormat="1" ht="11.25">
      <c r="B941" s="151"/>
      <c r="D941" s="145" t="s">
        <v>169</v>
      </c>
      <c r="E941" s="152" t="s">
        <v>19</v>
      </c>
      <c r="F941" s="153" t="s">
        <v>290</v>
      </c>
      <c r="H941" s="152" t="s">
        <v>19</v>
      </c>
      <c r="I941" s="154"/>
      <c r="L941" s="151"/>
      <c r="M941" s="155"/>
      <c r="T941" s="156"/>
      <c r="AT941" s="152" t="s">
        <v>169</v>
      </c>
      <c r="AU941" s="152" t="s">
        <v>84</v>
      </c>
      <c r="AV941" s="12" t="s">
        <v>82</v>
      </c>
      <c r="AW941" s="12" t="s">
        <v>36</v>
      </c>
      <c r="AX941" s="12" t="s">
        <v>75</v>
      </c>
      <c r="AY941" s="152" t="s">
        <v>157</v>
      </c>
    </row>
    <row r="942" spans="2:65" s="13" customFormat="1" ht="11.25">
      <c r="B942" s="157"/>
      <c r="D942" s="145" t="s">
        <v>169</v>
      </c>
      <c r="E942" s="158" t="s">
        <v>19</v>
      </c>
      <c r="F942" s="159" t="s">
        <v>291</v>
      </c>
      <c r="H942" s="160">
        <v>154.54400000000001</v>
      </c>
      <c r="I942" s="161"/>
      <c r="L942" s="157"/>
      <c r="M942" s="162"/>
      <c r="T942" s="163"/>
      <c r="AT942" s="158" t="s">
        <v>169</v>
      </c>
      <c r="AU942" s="158" t="s">
        <v>84</v>
      </c>
      <c r="AV942" s="13" t="s">
        <v>84</v>
      </c>
      <c r="AW942" s="13" t="s">
        <v>36</v>
      </c>
      <c r="AX942" s="13" t="s">
        <v>75</v>
      </c>
      <c r="AY942" s="158" t="s">
        <v>157</v>
      </c>
    </row>
    <row r="943" spans="2:65" s="12" customFormat="1" ht="11.25">
      <c r="B943" s="151"/>
      <c r="D943" s="145" t="s">
        <v>169</v>
      </c>
      <c r="E943" s="152" t="s">
        <v>19</v>
      </c>
      <c r="F943" s="153" t="s">
        <v>556</v>
      </c>
      <c r="H943" s="152" t="s">
        <v>19</v>
      </c>
      <c r="I943" s="154"/>
      <c r="L943" s="151"/>
      <c r="M943" s="155"/>
      <c r="T943" s="156"/>
      <c r="AT943" s="152" t="s">
        <v>169</v>
      </c>
      <c r="AU943" s="152" t="s">
        <v>84</v>
      </c>
      <c r="AV943" s="12" t="s">
        <v>82</v>
      </c>
      <c r="AW943" s="12" t="s">
        <v>36</v>
      </c>
      <c r="AX943" s="12" t="s">
        <v>75</v>
      </c>
      <c r="AY943" s="152" t="s">
        <v>157</v>
      </c>
    </row>
    <row r="944" spans="2:65" s="13" customFormat="1" ht="11.25">
      <c r="B944" s="157"/>
      <c r="D944" s="145" t="s">
        <v>169</v>
      </c>
      <c r="E944" s="158" t="s">
        <v>19</v>
      </c>
      <c r="F944" s="159" t="s">
        <v>557</v>
      </c>
      <c r="H944" s="160">
        <v>1470.662</v>
      </c>
      <c r="I944" s="161"/>
      <c r="L944" s="157"/>
      <c r="M944" s="162"/>
      <c r="T944" s="163"/>
      <c r="AT944" s="158" t="s">
        <v>169</v>
      </c>
      <c r="AU944" s="158" t="s">
        <v>84</v>
      </c>
      <c r="AV944" s="13" t="s">
        <v>84</v>
      </c>
      <c r="AW944" s="13" t="s">
        <v>36</v>
      </c>
      <c r="AX944" s="13" t="s">
        <v>75</v>
      </c>
      <c r="AY944" s="158" t="s">
        <v>157</v>
      </c>
    </row>
    <row r="945" spans="2:65" s="12" customFormat="1" ht="11.25">
      <c r="B945" s="151"/>
      <c r="D945" s="145" t="s">
        <v>169</v>
      </c>
      <c r="E945" s="152" t="s">
        <v>19</v>
      </c>
      <c r="F945" s="153" t="s">
        <v>558</v>
      </c>
      <c r="H945" s="152" t="s">
        <v>19</v>
      </c>
      <c r="I945" s="154"/>
      <c r="L945" s="151"/>
      <c r="M945" s="155"/>
      <c r="T945" s="156"/>
      <c r="AT945" s="152" t="s">
        <v>169</v>
      </c>
      <c r="AU945" s="152" t="s">
        <v>84</v>
      </c>
      <c r="AV945" s="12" t="s">
        <v>82</v>
      </c>
      <c r="AW945" s="12" t="s">
        <v>36</v>
      </c>
      <c r="AX945" s="12" t="s">
        <v>75</v>
      </c>
      <c r="AY945" s="152" t="s">
        <v>157</v>
      </c>
    </row>
    <row r="946" spans="2:65" s="13" customFormat="1" ht="11.25">
      <c r="B946" s="157"/>
      <c r="D946" s="145" t="s">
        <v>169</v>
      </c>
      <c r="E946" s="158" t="s">
        <v>19</v>
      </c>
      <c r="F946" s="159" t="s">
        <v>559</v>
      </c>
      <c r="H946" s="160">
        <v>47.709000000000003</v>
      </c>
      <c r="I946" s="161"/>
      <c r="L946" s="157"/>
      <c r="M946" s="162"/>
      <c r="T946" s="163"/>
      <c r="AT946" s="158" t="s">
        <v>169</v>
      </c>
      <c r="AU946" s="158" t="s">
        <v>84</v>
      </c>
      <c r="AV946" s="13" t="s">
        <v>84</v>
      </c>
      <c r="AW946" s="13" t="s">
        <v>36</v>
      </c>
      <c r="AX946" s="13" t="s">
        <v>75</v>
      </c>
      <c r="AY946" s="158" t="s">
        <v>157</v>
      </c>
    </row>
    <row r="947" spans="2:65" s="14" customFormat="1" ht="11.25">
      <c r="B947" s="164"/>
      <c r="D947" s="145" t="s">
        <v>169</v>
      </c>
      <c r="E947" s="165" t="s">
        <v>19</v>
      </c>
      <c r="F947" s="166" t="s">
        <v>173</v>
      </c>
      <c r="H947" s="167">
        <v>1672.9150000000002</v>
      </c>
      <c r="I947" s="168"/>
      <c r="L947" s="164"/>
      <c r="M947" s="169"/>
      <c r="T947" s="170"/>
      <c r="AT947" s="165" t="s">
        <v>169</v>
      </c>
      <c r="AU947" s="165" t="s">
        <v>84</v>
      </c>
      <c r="AV947" s="14" t="s">
        <v>164</v>
      </c>
      <c r="AW947" s="14" t="s">
        <v>36</v>
      </c>
      <c r="AX947" s="14" t="s">
        <v>82</v>
      </c>
      <c r="AY947" s="165" t="s">
        <v>157</v>
      </c>
    </row>
    <row r="948" spans="2:65" s="13" customFormat="1" ht="11.25">
      <c r="B948" s="157"/>
      <c r="D948" s="145" t="s">
        <v>169</v>
      </c>
      <c r="F948" s="159" t="s">
        <v>612</v>
      </c>
      <c r="H948" s="160">
        <v>836.45799999999997</v>
      </c>
      <c r="I948" s="161"/>
      <c r="L948" s="157"/>
      <c r="M948" s="162"/>
      <c r="T948" s="163"/>
      <c r="AT948" s="158" t="s">
        <v>169</v>
      </c>
      <c r="AU948" s="158" t="s">
        <v>84</v>
      </c>
      <c r="AV948" s="13" t="s">
        <v>84</v>
      </c>
      <c r="AW948" s="13" t="s">
        <v>4</v>
      </c>
      <c r="AX948" s="13" t="s">
        <v>82</v>
      </c>
      <c r="AY948" s="158" t="s">
        <v>157</v>
      </c>
    </row>
    <row r="949" spans="2:65" s="1" customFormat="1" ht="16.5" customHeight="1">
      <c r="B949" s="33"/>
      <c r="C949" s="132" t="s">
        <v>613</v>
      </c>
      <c r="D949" s="132" t="s">
        <v>159</v>
      </c>
      <c r="E949" s="133" t="s">
        <v>614</v>
      </c>
      <c r="F949" s="134" t="s">
        <v>615</v>
      </c>
      <c r="G949" s="135" t="s">
        <v>210</v>
      </c>
      <c r="H949" s="136">
        <v>292.92700000000002</v>
      </c>
      <c r="I949" s="137">
        <v>20</v>
      </c>
      <c r="J949" s="138">
        <f>ROUND(I949*H949,2)</f>
        <v>5858.54</v>
      </c>
      <c r="K949" s="134" t="s">
        <v>163</v>
      </c>
      <c r="L949" s="33"/>
      <c r="M949" s="139" t="s">
        <v>19</v>
      </c>
      <c r="N949" s="140" t="s">
        <v>46</v>
      </c>
      <c r="P949" s="141">
        <f>O949*H949</f>
        <v>0</v>
      </c>
      <c r="Q949" s="141">
        <v>0</v>
      </c>
      <c r="R949" s="141">
        <f>Q949*H949</f>
        <v>0</v>
      </c>
      <c r="S949" s="141">
        <v>0</v>
      </c>
      <c r="T949" s="142">
        <f>S949*H949</f>
        <v>0</v>
      </c>
      <c r="AR949" s="143" t="s">
        <v>164</v>
      </c>
      <c r="AT949" s="143" t="s">
        <v>159</v>
      </c>
      <c r="AU949" s="143" t="s">
        <v>84</v>
      </c>
      <c r="AY949" s="18" t="s">
        <v>157</v>
      </c>
      <c r="BE949" s="144">
        <f>IF(N949="základní",J949,0)</f>
        <v>5858.54</v>
      </c>
      <c r="BF949" s="144">
        <f>IF(N949="snížená",J949,0)</f>
        <v>0</v>
      </c>
      <c r="BG949" s="144">
        <f>IF(N949="zákl. přenesená",J949,0)</f>
        <v>0</v>
      </c>
      <c r="BH949" s="144">
        <f>IF(N949="sníž. přenesená",J949,0)</f>
        <v>0</v>
      </c>
      <c r="BI949" s="144">
        <f>IF(N949="nulová",J949,0)</f>
        <v>0</v>
      </c>
      <c r="BJ949" s="18" t="s">
        <v>82</v>
      </c>
      <c r="BK949" s="144">
        <f>ROUND(I949*H949,2)</f>
        <v>5858.54</v>
      </c>
      <c r="BL949" s="18" t="s">
        <v>164</v>
      </c>
      <c r="BM949" s="143" t="s">
        <v>616</v>
      </c>
    </row>
    <row r="950" spans="2:65" s="1" customFormat="1" ht="11.25">
      <c r="B950" s="33"/>
      <c r="D950" s="145" t="s">
        <v>166</v>
      </c>
      <c r="F950" s="146" t="s">
        <v>617</v>
      </c>
      <c r="I950" s="147"/>
      <c r="L950" s="33"/>
      <c r="M950" s="148"/>
      <c r="T950" s="54"/>
      <c r="AT950" s="18" t="s">
        <v>166</v>
      </c>
      <c r="AU950" s="18" t="s">
        <v>84</v>
      </c>
    </row>
    <row r="951" spans="2:65" s="1" customFormat="1" ht="11.25">
      <c r="B951" s="33"/>
      <c r="D951" s="149" t="s">
        <v>167</v>
      </c>
      <c r="F951" s="150" t="s">
        <v>618</v>
      </c>
      <c r="I951" s="147"/>
      <c r="L951" s="33"/>
      <c r="M951" s="148"/>
      <c r="T951" s="54"/>
      <c r="AT951" s="18" t="s">
        <v>167</v>
      </c>
      <c r="AU951" s="18" t="s">
        <v>84</v>
      </c>
    </row>
    <row r="952" spans="2:65" s="12" customFormat="1" ht="11.25">
      <c r="B952" s="151"/>
      <c r="D952" s="145" t="s">
        <v>169</v>
      </c>
      <c r="E952" s="152" t="s">
        <v>19</v>
      </c>
      <c r="F952" s="153" t="s">
        <v>289</v>
      </c>
      <c r="H952" s="152" t="s">
        <v>19</v>
      </c>
      <c r="I952" s="154"/>
      <c r="L952" s="151"/>
      <c r="M952" s="155"/>
      <c r="T952" s="156"/>
      <c r="AT952" s="152" t="s">
        <v>169</v>
      </c>
      <c r="AU952" s="152" t="s">
        <v>84</v>
      </c>
      <c r="AV952" s="12" t="s">
        <v>82</v>
      </c>
      <c r="AW952" s="12" t="s">
        <v>36</v>
      </c>
      <c r="AX952" s="12" t="s">
        <v>75</v>
      </c>
      <c r="AY952" s="152" t="s">
        <v>157</v>
      </c>
    </row>
    <row r="953" spans="2:65" s="12" customFormat="1" ht="11.25">
      <c r="B953" s="151"/>
      <c r="D953" s="145" t="s">
        <v>169</v>
      </c>
      <c r="E953" s="152" t="s">
        <v>19</v>
      </c>
      <c r="F953" s="153" t="s">
        <v>316</v>
      </c>
      <c r="H953" s="152" t="s">
        <v>19</v>
      </c>
      <c r="I953" s="154"/>
      <c r="L953" s="151"/>
      <c r="M953" s="155"/>
      <c r="T953" s="156"/>
      <c r="AT953" s="152" t="s">
        <v>169</v>
      </c>
      <c r="AU953" s="152" t="s">
        <v>84</v>
      </c>
      <c r="AV953" s="12" t="s">
        <v>82</v>
      </c>
      <c r="AW953" s="12" t="s">
        <v>36</v>
      </c>
      <c r="AX953" s="12" t="s">
        <v>75</v>
      </c>
      <c r="AY953" s="152" t="s">
        <v>157</v>
      </c>
    </row>
    <row r="954" spans="2:65" s="13" customFormat="1" ht="11.25">
      <c r="B954" s="157"/>
      <c r="D954" s="145" t="s">
        <v>169</v>
      </c>
      <c r="E954" s="158" t="s">
        <v>19</v>
      </c>
      <c r="F954" s="159" t="s">
        <v>619</v>
      </c>
      <c r="H954" s="160">
        <v>110.43</v>
      </c>
      <c r="I954" s="161"/>
      <c r="L954" s="157"/>
      <c r="M954" s="162"/>
      <c r="T954" s="163"/>
      <c r="AT954" s="158" t="s">
        <v>169</v>
      </c>
      <c r="AU954" s="158" t="s">
        <v>84</v>
      </c>
      <c r="AV954" s="13" t="s">
        <v>84</v>
      </c>
      <c r="AW954" s="13" t="s">
        <v>36</v>
      </c>
      <c r="AX954" s="13" t="s">
        <v>75</v>
      </c>
      <c r="AY954" s="158" t="s">
        <v>157</v>
      </c>
    </row>
    <row r="955" spans="2:65" s="12" customFormat="1" ht="11.25">
      <c r="B955" s="151"/>
      <c r="D955" s="145" t="s">
        <v>169</v>
      </c>
      <c r="E955" s="152" t="s">
        <v>19</v>
      </c>
      <c r="F955" s="153" t="s">
        <v>322</v>
      </c>
      <c r="H955" s="152" t="s">
        <v>19</v>
      </c>
      <c r="I955" s="154"/>
      <c r="L955" s="151"/>
      <c r="M955" s="155"/>
      <c r="T955" s="156"/>
      <c r="AT955" s="152" t="s">
        <v>169</v>
      </c>
      <c r="AU955" s="152" t="s">
        <v>84</v>
      </c>
      <c r="AV955" s="12" t="s">
        <v>82</v>
      </c>
      <c r="AW955" s="12" t="s">
        <v>36</v>
      </c>
      <c r="AX955" s="12" t="s">
        <v>75</v>
      </c>
      <c r="AY955" s="152" t="s">
        <v>157</v>
      </c>
    </row>
    <row r="956" spans="2:65" s="13" customFormat="1" ht="11.25">
      <c r="B956" s="157"/>
      <c r="D956" s="145" t="s">
        <v>169</v>
      </c>
      <c r="E956" s="158" t="s">
        <v>19</v>
      </c>
      <c r="F956" s="159" t="s">
        <v>620</v>
      </c>
      <c r="H956" s="160">
        <v>21.744</v>
      </c>
      <c r="I956" s="161"/>
      <c r="L956" s="157"/>
      <c r="M956" s="162"/>
      <c r="T956" s="163"/>
      <c r="AT956" s="158" t="s">
        <v>169</v>
      </c>
      <c r="AU956" s="158" t="s">
        <v>84</v>
      </c>
      <c r="AV956" s="13" t="s">
        <v>84</v>
      </c>
      <c r="AW956" s="13" t="s">
        <v>36</v>
      </c>
      <c r="AX956" s="13" t="s">
        <v>75</v>
      </c>
      <c r="AY956" s="158" t="s">
        <v>157</v>
      </c>
    </row>
    <row r="957" spans="2:65" s="12" customFormat="1" ht="11.25">
      <c r="B957" s="151"/>
      <c r="D957" s="145" t="s">
        <v>169</v>
      </c>
      <c r="E957" s="152" t="s">
        <v>19</v>
      </c>
      <c r="F957" s="153" t="s">
        <v>325</v>
      </c>
      <c r="H957" s="152" t="s">
        <v>19</v>
      </c>
      <c r="I957" s="154"/>
      <c r="L957" s="151"/>
      <c r="M957" s="155"/>
      <c r="T957" s="156"/>
      <c r="AT957" s="152" t="s">
        <v>169</v>
      </c>
      <c r="AU957" s="152" t="s">
        <v>84</v>
      </c>
      <c r="AV957" s="12" t="s">
        <v>82</v>
      </c>
      <c r="AW957" s="12" t="s">
        <v>36</v>
      </c>
      <c r="AX957" s="12" t="s">
        <v>75</v>
      </c>
      <c r="AY957" s="152" t="s">
        <v>157</v>
      </c>
    </row>
    <row r="958" spans="2:65" s="13" customFormat="1" ht="11.25">
      <c r="B958" s="157"/>
      <c r="D958" s="145" t="s">
        <v>169</v>
      </c>
      <c r="E958" s="158" t="s">
        <v>19</v>
      </c>
      <c r="F958" s="159" t="s">
        <v>621</v>
      </c>
      <c r="H958" s="160">
        <v>133.768</v>
      </c>
      <c r="I958" s="161"/>
      <c r="L958" s="157"/>
      <c r="M958" s="162"/>
      <c r="T958" s="163"/>
      <c r="AT958" s="158" t="s">
        <v>169</v>
      </c>
      <c r="AU958" s="158" t="s">
        <v>84</v>
      </c>
      <c r="AV958" s="13" t="s">
        <v>84</v>
      </c>
      <c r="AW958" s="13" t="s">
        <v>36</v>
      </c>
      <c r="AX958" s="13" t="s">
        <v>75</v>
      </c>
      <c r="AY958" s="158" t="s">
        <v>157</v>
      </c>
    </row>
    <row r="959" spans="2:65" s="12" customFormat="1" ht="11.25">
      <c r="B959" s="151"/>
      <c r="D959" s="145" t="s">
        <v>169</v>
      </c>
      <c r="E959" s="152" t="s">
        <v>19</v>
      </c>
      <c r="F959" s="153" t="s">
        <v>328</v>
      </c>
      <c r="H959" s="152" t="s">
        <v>19</v>
      </c>
      <c r="I959" s="154"/>
      <c r="L959" s="151"/>
      <c r="M959" s="155"/>
      <c r="T959" s="156"/>
      <c r="AT959" s="152" t="s">
        <v>169</v>
      </c>
      <c r="AU959" s="152" t="s">
        <v>84</v>
      </c>
      <c r="AV959" s="12" t="s">
        <v>82</v>
      </c>
      <c r="AW959" s="12" t="s">
        <v>36</v>
      </c>
      <c r="AX959" s="12" t="s">
        <v>75</v>
      </c>
      <c r="AY959" s="152" t="s">
        <v>157</v>
      </c>
    </row>
    <row r="960" spans="2:65" s="13" customFormat="1" ht="11.25">
      <c r="B960" s="157"/>
      <c r="D960" s="145" t="s">
        <v>169</v>
      </c>
      <c r="E960" s="158" t="s">
        <v>19</v>
      </c>
      <c r="F960" s="159" t="s">
        <v>622</v>
      </c>
      <c r="H960" s="160">
        <v>26.984999999999999</v>
      </c>
      <c r="I960" s="161"/>
      <c r="L960" s="157"/>
      <c r="M960" s="162"/>
      <c r="T960" s="163"/>
      <c r="AT960" s="158" t="s">
        <v>169</v>
      </c>
      <c r="AU960" s="158" t="s">
        <v>84</v>
      </c>
      <c r="AV960" s="13" t="s">
        <v>84</v>
      </c>
      <c r="AW960" s="13" t="s">
        <v>36</v>
      </c>
      <c r="AX960" s="13" t="s">
        <v>75</v>
      </c>
      <c r="AY960" s="158" t="s">
        <v>157</v>
      </c>
    </row>
    <row r="961" spans="2:65" s="14" customFormat="1" ht="11.25">
      <c r="B961" s="164"/>
      <c r="D961" s="145" t="s">
        <v>169</v>
      </c>
      <c r="E961" s="165" t="s">
        <v>19</v>
      </c>
      <c r="F961" s="166" t="s">
        <v>173</v>
      </c>
      <c r="H961" s="167">
        <v>292.92700000000002</v>
      </c>
      <c r="I961" s="168"/>
      <c r="L961" s="164"/>
      <c r="M961" s="169"/>
      <c r="T961" s="170"/>
      <c r="AT961" s="165" t="s">
        <v>169</v>
      </c>
      <c r="AU961" s="165" t="s">
        <v>84</v>
      </c>
      <c r="AV961" s="14" t="s">
        <v>164</v>
      </c>
      <c r="AW961" s="14" t="s">
        <v>36</v>
      </c>
      <c r="AX961" s="14" t="s">
        <v>82</v>
      </c>
      <c r="AY961" s="165" t="s">
        <v>157</v>
      </c>
    </row>
    <row r="962" spans="2:65" s="1" customFormat="1" ht="16.5" customHeight="1">
      <c r="B962" s="33"/>
      <c r="C962" s="132" t="s">
        <v>623</v>
      </c>
      <c r="D962" s="132" t="s">
        <v>159</v>
      </c>
      <c r="E962" s="133" t="s">
        <v>624</v>
      </c>
      <c r="F962" s="134" t="s">
        <v>625</v>
      </c>
      <c r="G962" s="135" t="s">
        <v>210</v>
      </c>
      <c r="H962" s="136">
        <v>1672.915</v>
      </c>
      <c r="I962" s="137">
        <v>38</v>
      </c>
      <c r="J962" s="138">
        <f>ROUND(I962*H962,2)</f>
        <v>63570.77</v>
      </c>
      <c r="K962" s="134" t="s">
        <v>163</v>
      </c>
      <c r="L962" s="33"/>
      <c r="M962" s="139" t="s">
        <v>19</v>
      </c>
      <c r="N962" s="140" t="s">
        <v>46</v>
      </c>
      <c r="P962" s="141">
        <f>O962*H962</f>
        <v>0</v>
      </c>
      <c r="Q962" s="141">
        <v>0</v>
      </c>
      <c r="R962" s="141">
        <f>Q962*H962</f>
        <v>0</v>
      </c>
      <c r="S962" s="141">
        <v>0</v>
      </c>
      <c r="T962" s="142">
        <f>S962*H962</f>
        <v>0</v>
      </c>
      <c r="AR962" s="143" t="s">
        <v>164</v>
      </c>
      <c r="AT962" s="143" t="s">
        <v>159</v>
      </c>
      <c r="AU962" s="143" t="s">
        <v>84</v>
      </c>
      <c r="AY962" s="18" t="s">
        <v>157</v>
      </c>
      <c r="BE962" s="144">
        <f>IF(N962="základní",J962,0)</f>
        <v>63570.77</v>
      </c>
      <c r="BF962" s="144">
        <f>IF(N962="snížená",J962,0)</f>
        <v>0</v>
      </c>
      <c r="BG962" s="144">
        <f>IF(N962="zákl. přenesená",J962,0)</f>
        <v>0</v>
      </c>
      <c r="BH962" s="144">
        <f>IF(N962="sníž. přenesená",J962,0)</f>
        <v>0</v>
      </c>
      <c r="BI962" s="144">
        <f>IF(N962="nulová",J962,0)</f>
        <v>0</v>
      </c>
      <c r="BJ962" s="18" t="s">
        <v>82</v>
      </c>
      <c r="BK962" s="144">
        <f>ROUND(I962*H962,2)</f>
        <v>63570.77</v>
      </c>
      <c r="BL962" s="18" t="s">
        <v>164</v>
      </c>
      <c r="BM962" s="143" t="s">
        <v>626</v>
      </c>
    </row>
    <row r="963" spans="2:65" s="1" customFormat="1" ht="11.25">
      <c r="B963" s="33"/>
      <c r="D963" s="145" t="s">
        <v>166</v>
      </c>
      <c r="F963" s="146" t="s">
        <v>627</v>
      </c>
      <c r="I963" s="147"/>
      <c r="L963" s="33"/>
      <c r="M963" s="148"/>
      <c r="T963" s="54"/>
      <c r="AT963" s="18" t="s">
        <v>166</v>
      </c>
      <c r="AU963" s="18" t="s">
        <v>84</v>
      </c>
    </row>
    <row r="964" spans="2:65" s="1" customFormat="1" ht="11.25">
      <c r="B964" s="33"/>
      <c r="D964" s="149" t="s">
        <v>167</v>
      </c>
      <c r="F964" s="150" t="s">
        <v>628</v>
      </c>
      <c r="I964" s="147"/>
      <c r="L964" s="33"/>
      <c r="M964" s="148"/>
      <c r="T964" s="54"/>
      <c r="AT964" s="18" t="s">
        <v>167</v>
      </c>
      <c r="AU964" s="18" t="s">
        <v>84</v>
      </c>
    </row>
    <row r="965" spans="2:65" s="12" customFormat="1" ht="11.25">
      <c r="B965" s="151"/>
      <c r="D965" s="145" t="s">
        <v>169</v>
      </c>
      <c r="E965" s="152" t="s">
        <v>19</v>
      </c>
      <c r="F965" s="153" t="s">
        <v>289</v>
      </c>
      <c r="H965" s="152" t="s">
        <v>19</v>
      </c>
      <c r="I965" s="154"/>
      <c r="L965" s="151"/>
      <c r="M965" s="155"/>
      <c r="T965" s="156"/>
      <c r="AT965" s="152" t="s">
        <v>169</v>
      </c>
      <c r="AU965" s="152" t="s">
        <v>84</v>
      </c>
      <c r="AV965" s="12" t="s">
        <v>82</v>
      </c>
      <c r="AW965" s="12" t="s">
        <v>36</v>
      </c>
      <c r="AX965" s="12" t="s">
        <v>75</v>
      </c>
      <c r="AY965" s="152" t="s">
        <v>157</v>
      </c>
    </row>
    <row r="966" spans="2:65" s="12" customFormat="1" ht="11.25">
      <c r="B966" s="151"/>
      <c r="D966" s="145" t="s">
        <v>169</v>
      </c>
      <c r="E966" s="152" t="s">
        <v>19</v>
      </c>
      <c r="F966" s="153" t="s">
        <v>629</v>
      </c>
      <c r="H966" s="152" t="s">
        <v>19</v>
      </c>
      <c r="I966" s="154"/>
      <c r="L966" s="151"/>
      <c r="M966" s="155"/>
      <c r="T966" s="156"/>
      <c r="AT966" s="152" t="s">
        <v>169</v>
      </c>
      <c r="AU966" s="152" t="s">
        <v>84</v>
      </c>
      <c r="AV966" s="12" t="s">
        <v>82</v>
      </c>
      <c r="AW966" s="12" t="s">
        <v>36</v>
      </c>
      <c r="AX966" s="12" t="s">
        <v>75</v>
      </c>
      <c r="AY966" s="152" t="s">
        <v>157</v>
      </c>
    </row>
    <row r="967" spans="2:65" s="12" customFormat="1" ht="11.25">
      <c r="B967" s="151"/>
      <c r="D967" s="145" t="s">
        <v>169</v>
      </c>
      <c r="E967" s="152" t="s">
        <v>19</v>
      </c>
      <c r="F967" s="153" t="s">
        <v>290</v>
      </c>
      <c r="H967" s="152" t="s">
        <v>19</v>
      </c>
      <c r="I967" s="154"/>
      <c r="L967" s="151"/>
      <c r="M967" s="155"/>
      <c r="T967" s="156"/>
      <c r="AT967" s="152" t="s">
        <v>169</v>
      </c>
      <c r="AU967" s="152" t="s">
        <v>84</v>
      </c>
      <c r="AV967" s="12" t="s">
        <v>82</v>
      </c>
      <c r="AW967" s="12" t="s">
        <v>36</v>
      </c>
      <c r="AX967" s="12" t="s">
        <v>75</v>
      </c>
      <c r="AY967" s="152" t="s">
        <v>157</v>
      </c>
    </row>
    <row r="968" spans="2:65" s="13" customFormat="1" ht="11.25">
      <c r="B968" s="157"/>
      <c r="D968" s="145" t="s">
        <v>169</v>
      </c>
      <c r="E968" s="158" t="s">
        <v>19</v>
      </c>
      <c r="F968" s="159" t="s">
        <v>291</v>
      </c>
      <c r="H968" s="160">
        <v>154.54400000000001</v>
      </c>
      <c r="I968" s="161"/>
      <c r="L968" s="157"/>
      <c r="M968" s="162"/>
      <c r="T968" s="163"/>
      <c r="AT968" s="158" t="s">
        <v>169</v>
      </c>
      <c r="AU968" s="158" t="s">
        <v>84</v>
      </c>
      <c r="AV968" s="13" t="s">
        <v>84</v>
      </c>
      <c r="AW968" s="13" t="s">
        <v>36</v>
      </c>
      <c r="AX968" s="13" t="s">
        <v>75</v>
      </c>
      <c r="AY968" s="158" t="s">
        <v>157</v>
      </c>
    </row>
    <row r="969" spans="2:65" s="12" customFormat="1" ht="11.25">
      <c r="B969" s="151"/>
      <c r="D969" s="145" t="s">
        <v>169</v>
      </c>
      <c r="E969" s="152" t="s">
        <v>19</v>
      </c>
      <c r="F969" s="153" t="s">
        <v>556</v>
      </c>
      <c r="H969" s="152" t="s">
        <v>19</v>
      </c>
      <c r="I969" s="154"/>
      <c r="L969" s="151"/>
      <c r="M969" s="155"/>
      <c r="T969" s="156"/>
      <c r="AT969" s="152" t="s">
        <v>169</v>
      </c>
      <c r="AU969" s="152" t="s">
        <v>84</v>
      </c>
      <c r="AV969" s="12" t="s">
        <v>82</v>
      </c>
      <c r="AW969" s="12" t="s">
        <v>36</v>
      </c>
      <c r="AX969" s="12" t="s">
        <v>75</v>
      </c>
      <c r="AY969" s="152" t="s">
        <v>157</v>
      </c>
    </row>
    <row r="970" spans="2:65" s="13" customFormat="1" ht="11.25">
      <c r="B970" s="157"/>
      <c r="D970" s="145" t="s">
        <v>169</v>
      </c>
      <c r="E970" s="158" t="s">
        <v>19</v>
      </c>
      <c r="F970" s="159" t="s">
        <v>557</v>
      </c>
      <c r="H970" s="160">
        <v>1470.662</v>
      </c>
      <c r="I970" s="161"/>
      <c r="L970" s="157"/>
      <c r="M970" s="162"/>
      <c r="T970" s="163"/>
      <c r="AT970" s="158" t="s">
        <v>169</v>
      </c>
      <c r="AU970" s="158" t="s">
        <v>84</v>
      </c>
      <c r="AV970" s="13" t="s">
        <v>84</v>
      </c>
      <c r="AW970" s="13" t="s">
        <v>36</v>
      </c>
      <c r="AX970" s="13" t="s">
        <v>75</v>
      </c>
      <c r="AY970" s="158" t="s">
        <v>157</v>
      </c>
    </row>
    <row r="971" spans="2:65" s="12" customFormat="1" ht="11.25">
      <c r="B971" s="151"/>
      <c r="D971" s="145" t="s">
        <v>169</v>
      </c>
      <c r="E971" s="152" t="s">
        <v>19</v>
      </c>
      <c r="F971" s="153" t="s">
        <v>558</v>
      </c>
      <c r="H971" s="152" t="s">
        <v>19</v>
      </c>
      <c r="I971" s="154"/>
      <c r="L971" s="151"/>
      <c r="M971" s="155"/>
      <c r="T971" s="156"/>
      <c r="AT971" s="152" t="s">
        <v>169</v>
      </c>
      <c r="AU971" s="152" t="s">
        <v>84</v>
      </c>
      <c r="AV971" s="12" t="s">
        <v>82</v>
      </c>
      <c r="AW971" s="12" t="s">
        <v>36</v>
      </c>
      <c r="AX971" s="12" t="s">
        <v>75</v>
      </c>
      <c r="AY971" s="152" t="s">
        <v>157</v>
      </c>
    </row>
    <row r="972" spans="2:65" s="13" customFormat="1" ht="11.25">
      <c r="B972" s="157"/>
      <c r="D972" s="145" t="s">
        <v>169</v>
      </c>
      <c r="E972" s="158" t="s">
        <v>19</v>
      </c>
      <c r="F972" s="159" t="s">
        <v>559</v>
      </c>
      <c r="H972" s="160">
        <v>47.709000000000003</v>
      </c>
      <c r="I972" s="161"/>
      <c r="L972" s="157"/>
      <c r="M972" s="162"/>
      <c r="T972" s="163"/>
      <c r="AT972" s="158" t="s">
        <v>169</v>
      </c>
      <c r="AU972" s="158" t="s">
        <v>84</v>
      </c>
      <c r="AV972" s="13" t="s">
        <v>84</v>
      </c>
      <c r="AW972" s="13" t="s">
        <v>36</v>
      </c>
      <c r="AX972" s="13" t="s">
        <v>75</v>
      </c>
      <c r="AY972" s="158" t="s">
        <v>157</v>
      </c>
    </row>
    <row r="973" spans="2:65" s="14" customFormat="1" ht="11.25">
      <c r="B973" s="164"/>
      <c r="D973" s="145" t="s">
        <v>169</v>
      </c>
      <c r="E973" s="165" t="s">
        <v>19</v>
      </c>
      <c r="F973" s="166" t="s">
        <v>173</v>
      </c>
      <c r="H973" s="167">
        <v>1672.915</v>
      </c>
      <c r="I973" s="168"/>
      <c r="L973" s="164"/>
      <c r="M973" s="169"/>
      <c r="T973" s="170"/>
      <c r="AT973" s="165" t="s">
        <v>169</v>
      </c>
      <c r="AU973" s="165" t="s">
        <v>84</v>
      </c>
      <c r="AV973" s="14" t="s">
        <v>164</v>
      </c>
      <c r="AW973" s="14" t="s">
        <v>36</v>
      </c>
      <c r="AX973" s="14" t="s">
        <v>82</v>
      </c>
      <c r="AY973" s="165" t="s">
        <v>157</v>
      </c>
    </row>
    <row r="974" spans="2:65" s="1" customFormat="1" ht="16.5" customHeight="1">
      <c r="B974" s="33"/>
      <c r="C974" s="132" t="s">
        <v>630</v>
      </c>
      <c r="D974" s="132" t="s">
        <v>159</v>
      </c>
      <c r="E974" s="133" t="s">
        <v>631</v>
      </c>
      <c r="F974" s="134" t="s">
        <v>632</v>
      </c>
      <c r="G974" s="135" t="s">
        <v>412</v>
      </c>
      <c r="H974" s="136">
        <v>1497.47</v>
      </c>
      <c r="I974" s="137">
        <v>60</v>
      </c>
      <c r="J974" s="138">
        <f>ROUND(I974*H974,2)</f>
        <v>89848.2</v>
      </c>
      <c r="K974" s="134" t="s">
        <v>163</v>
      </c>
      <c r="L974" s="33"/>
      <c r="M974" s="139" t="s">
        <v>19</v>
      </c>
      <c r="N974" s="140" t="s">
        <v>46</v>
      </c>
      <c r="P974" s="141">
        <f>O974*H974</f>
        <v>0</v>
      </c>
      <c r="Q974" s="141">
        <v>0</v>
      </c>
      <c r="R974" s="141">
        <f>Q974*H974</f>
        <v>0</v>
      </c>
      <c r="S974" s="141">
        <v>0</v>
      </c>
      <c r="T974" s="142">
        <f>S974*H974</f>
        <v>0</v>
      </c>
      <c r="AR974" s="143" t="s">
        <v>164</v>
      </c>
      <c r="AT974" s="143" t="s">
        <v>159</v>
      </c>
      <c r="AU974" s="143" t="s">
        <v>84</v>
      </c>
      <c r="AY974" s="18" t="s">
        <v>157</v>
      </c>
      <c r="BE974" s="144">
        <f>IF(N974="základní",J974,0)</f>
        <v>89848.2</v>
      </c>
      <c r="BF974" s="144">
        <f>IF(N974="snížená",J974,0)</f>
        <v>0</v>
      </c>
      <c r="BG974" s="144">
        <f>IF(N974="zákl. přenesená",J974,0)</f>
        <v>0</v>
      </c>
      <c r="BH974" s="144">
        <f>IF(N974="sníž. přenesená",J974,0)</f>
        <v>0</v>
      </c>
      <c r="BI974" s="144">
        <f>IF(N974="nulová",J974,0)</f>
        <v>0</v>
      </c>
      <c r="BJ974" s="18" t="s">
        <v>82</v>
      </c>
      <c r="BK974" s="144">
        <f>ROUND(I974*H974,2)</f>
        <v>89848.2</v>
      </c>
      <c r="BL974" s="18" t="s">
        <v>164</v>
      </c>
      <c r="BM974" s="143" t="s">
        <v>633</v>
      </c>
    </row>
    <row r="975" spans="2:65" s="1" customFormat="1" ht="11.25">
      <c r="B975" s="33"/>
      <c r="D975" s="145" t="s">
        <v>166</v>
      </c>
      <c r="F975" s="146" t="s">
        <v>634</v>
      </c>
      <c r="I975" s="147"/>
      <c r="L975" s="33"/>
      <c r="M975" s="148"/>
      <c r="T975" s="54"/>
      <c r="AT975" s="18" t="s">
        <v>166</v>
      </c>
      <c r="AU975" s="18" t="s">
        <v>84</v>
      </c>
    </row>
    <row r="976" spans="2:65" s="1" customFormat="1" ht="11.25">
      <c r="B976" s="33"/>
      <c r="D976" s="149" t="s">
        <v>167</v>
      </c>
      <c r="F976" s="150" t="s">
        <v>635</v>
      </c>
      <c r="I976" s="147"/>
      <c r="L976" s="33"/>
      <c r="M976" s="148"/>
      <c r="T976" s="54"/>
      <c r="AT976" s="18" t="s">
        <v>167</v>
      </c>
      <c r="AU976" s="18" t="s">
        <v>84</v>
      </c>
    </row>
    <row r="977" spans="2:65" s="12" customFormat="1" ht="11.25">
      <c r="B977" s="151"/>
      <c r="D977" s="145" t="s">
        <v>169</v>
      </c>
      <c r="E977" s="152" t="s">
        <v>19</v>
      </c>
      <c r="F977" s="153" t="s">
        <v>636</v>
      </c>
      <c r="H977" s="152" t="s">
        <v>19</v>
      </c>
      <c r="I977" s="154"/>
      <c r="L977" s="151"/>
      <c r="M977" s="155"/>
      <c r="T977" s="156"/>
      <c r="AT977" s="152" t="s">
        <v>169</v>
      </c>
      <c r="AU977" s="152" t="s">
        <v>84</v>
      </c>
      <c r="AV977" s="12" t="s">
        <v>82</v>
      </c>
      <c r="AW977" s="12" t="s">
        <v>36</v>
      </c>
      <c r="AX977" s="12" t="s">
        <v>75</v>
      </c>
      <c r="AY977" s="152" t="s">
        <v>157</v>
      </c>
    </row>
    <row r="978" spans="2:65" s="12" customFormat="1" ht="11.25">
      <c r="B978" s="151"/>
      <c r="D978" s="145" t="s">
        <v>169</v>
      </c>
      <c r="E978" s="152" t="s">
        <v>19</v>
      </c>
      <c r="F978" s="153" t="s">
        <v>637</v>
      </c>
      <c r="H978" s="152" t="s">
        <v>19</v>
      </c>
      <c r="I978" s="154"/>
      <c r="L978" s="151"/>
      <c r="M978" s="155"/>
      <c r="T978" s="156"/>
      <c r="AT978" s="152" t="s">
        <v>169</v>
      </c>
      <c r="AU978" s="152" t="s">
        <v>84</v>
      </c>
      <c r="AV978" s="12" t="s">
        <v>82</v>
      </c>
      <c r="AW978" s="12" t="s">
        <v>36</v>
      </c>
      <c r="AX978" s="12" t="s">
        <v>75</v>
      </c>
      <c r="AY978" s="152" t="s">
        <v>157</v>
      </c>
    </row>
    <row r="979" spans="2:65" s="13" customFormat="1" ht="11.25">
      <c r="B979" s="157"/>
      <c r="D979" s="145" t="s">
        <v>169</v>
      </c>
      <c r="E979" s="158" t="s">
        <v>19</v>
      </c>
      <c r="F979" s="159" t="s">
        <v>638</v>
      </c>
      <c r="H979" s="160">
        <v>124.83</v>
      </c>
      <c r="I979" s="161"/>
      <c r="L979" s="157"/>
      <c r="M979" s="162"/>
      <c r="T979" s="163"/>
      <c r="AT979" s="158" t="s">
        <v>169</v>
      </c>
      <c r="AU979" s="158" t="s">
        <v>84</v>
      </c>
      <c r="AV979" s="13" t="s">
        <v>84</v>
      </c>
      <c r="AW979" s="13" t="s">
        <v>36</v>
      </c>
      <c r="AX979" s="13" t="s">
        <v>75</v>
      </c>
      <c r="AY979" s="158" t="s">
        <v>157</v>
      </c>
    </row>
    <row r="980" spans="2:65" s="13" customFormat="1" ht="11.25">
      <c r="B980" s="157"/>
      <c r="D980" s="145" t="s">
        <v>169</v>
      </c>
      <c r="E980" s="158" t="s">
        <v>19</v>
      </c>
      <c r="F980" s="159" t="s">
        <v>639</v>
      </c>
      <c r="H980" s="160">
        <v>113.83</v>
      </c>
      <c r="I980" s="161"/>
      <c r="L980" s="157"/>
      <c r="M980" s="162"/>
      <c r="T980" s="163"/>
      <c r="AT980" s="158" t="s">
        <v>169</v>
      </c>
      <c r="AU980" s="158" t="s">
        <v>84</v>
      </c>
      <c r="AV980" s="13" t="s">
        <v>84</v>
      </c>
      <c r="AW980" s="13" t="s">
        <v>36</v>
      </c>
      <c r="AX980" s="13" t="s">
        <v>75</v>
      </c>
      <c r="AY980" s="158" t="s">
        <v>157</v>
      </c>
    </row>
    <row r="981" spans="2:65" s="12" customFormat="1" ht="11.25">
      <c r="B981" s="151"/>
      <c r="D981" s="145" t="s">
        <v>169</v>
      </c>
      <c r="E981" s="152" t="s">
        <v>19</v>
      </c>
      <c r="F981" s="153" t="s">
        <v>640</v>
      </c>
      <c r="H981" s="152" t="s">
        <v>19</v>
      </c>
      <c r="I981" s="154"/>
      <c r="L981" s="151"/>
      <c r="M981" s="155"/>
      <c r="T981" s="156"/>
      <c r="AT981" s="152" t="s">
        <v>169</v>
      </c>
      <c r="AU981" s="152" t="s">
        <v>84</v>
      </c>
      <c r="AV981" s="12" t="s">
        <v>82</v>
      </c>
      <c r="AW981" s="12" t="s">
        <v>36</v>
      </c>
      <c r="AX981" s="12" t="s">
        <v>75</v>
      </c>
      <c r="AY981" s="152" t="s">
        <v>157</v>
      </c>
    </row>
    <row r="982" spans="2:65" s="13" customFormat="1" ht="11.25">
      <c r="B982" s="157"/>
      <c r="D982" s="145" t="s">
        <v>169</v>
      </c>
      <c r="E982" s="158" t="s">
        <v>19</v>
      </c>
      <c r="F982" s="159" t="s">
        <v>641</v>
      </c>
      <c r="H982" s="160">
        <v>697.41</v>
      </c>
      <c r="I982" s="161"/>
      <c r="L982" s="157"/>
      <c r="M982" s="162"/>
      <c r="T982" s="163"/>
      <c r="AT982" s="158" t="s">
        <v>169</v>
      </c>
      <c r="AU982" s="158" t="s">
        <v>84</v>
      </c>
      <c r="AV982" s="13" t="s">
        <v>84</v>
      </c>
      <c r="AW982" s="13" t="s">
        <v>36</v>
      </c>
      <c r="AX982" s="13" t="s">
        <v>75</v>
      </c>
      <c r="AY982" s="158" t="s">
        <v>157</v>
      </c>
    </row>
    <row r="983" spans="2:65" s="13" customFormat="1" ht="11.25">
      <c r="B983" s="157"/>
      <c r="D983" s="145" t="s">
        <v>169</v>
      </c>
      <c r="E983" s="158" t="s">
        <v>19</v>
      </c>
      <c r="F983" s="159" t="s">
        <v>642</v>
      </c>
      <c r="H983" s="160">
        <v>126</v>
      </c>
      <c r="I983" s="161"/>
      <c r="L983" s="157"/>
      <c r="M983" s="162"/>
      <c r="T983" s="163"/>
      <c r="AT983" s="158" t="s">
        <v>169</v>
      </c>
      <c r="AU983" s="158" t="s">
        <v>84</v>
      </c>
      <c r="AV983" s="13" t="s">
        <v>84</v>
      </c>
      <c r="AW983" s="13" t="s">
        <v>36</v>
      </c>
      <c r="AX983" s="13" t="s">
        <v>75</v>
      </c>
      <c r="AY983" s="158" t="s">
        <v>157</v>
      </c>
    </row>
    <row r="984" spans="2:65" s="13" customFormat="1" ht="11.25">
      <c r="B984" s="157"/>
      <c r="D984" s="145" t="s">
        <v>169</v>
      </c>
      <c r="E984" s="158" t="s">
        <v>19</v>
      </c>
      <c r="F984" s="159" t="s">
        <v>643</v>
      </c>
      <c r="H984" s="160">
        <v>6.4</v>
      </c>
      <c r="I984" s="161"/>
      <c r="L984" s="157"/>
      <c r="M984" s="162"/>
      <c r="T984" s="163"/>
      <c r="AT984" s="158" t="s">
        <v>169</v>
      </c>
      <c r="AU984" s="158" t="s">
        <v>84</v>
      </c>
      <c r="AV984" s="13" t="s">
        <v>84</v>
      </c>
      <c r="AW984" s="13" t="s">
        <v>36</v>
      </c>
      <c r="AX984" s="13" t="s">
        <v>75</v>
      </c>
      <c r="AY984" s="158" t="s">
        <v>157</v>
      </c>
    </row>
    <row r="985" spans="2:65" s="12" customFormat="1" ht="11.25">
      <c r="B985" s="151"/>
      <c r="D985" s="145" t="s">
        <v>169</v>
      </c>
      <c r="E985" s="152" t="s">
        <v>19</v>
      </c>
      <c r="F985" s="153" t="s">
        <v>644</v>
      </c>
      <c r="H985" s="152" t="s">
        <v>19</v>
      </c>
      <c r="I985" s="154"/>
      <c r="L985" s="151"/>
      <c r="M985" s="155"/>
      <c r="T985" s="156"/>
      <c r="AT985" s="152" t="s">
        <v>169</v>
      </c>
      <c r="AU985" s="152" t="s">
        <v>84</v>
      </c>
      <c r="AV985" s="12" t="s">
        <v>82</v>
      </c>
      <c r="AW985" s="12" t="s">
        <v>36</v>
      </c>
      <c r="AX985" s="12" t="s">
        <v>75</v>
      </c>
      <c r="AY985" s="152" t="s">
        <v>157</v>
      </c>
    </row>
    <row r="986" spans="2:65" s="13" customFormat="1" ht="11.25">
      <c r="B986" s="157"/>
      <c r="D986" s="145" t="s">
        <v>169</v>
      </c>
      <c r="E986" s="158" t="s">
        <v>19</v>
      </c>
      <c r="F986" s="159" t="s">
        <v>645</v>
      </c>
      <c r="H986" s="160">
        <v>429</v>
      </c>
      <c r="I986" s="161"/>
      <c r="L986" s="157"/>
      <c r="M986" s="162"/>
      <c r="T986" s="163"/>
      <c r="AT986" s="158" t="s">
        <v>169</v>
      </c>
      <c r="AU986" s="158" t="s">
        <v>84</v>
      </c>
      <c r="AV986" s="13" t="s">
        <v>84</v>
      </c>
      <c r="AW986" s="13" t="s">
        <v>36</v>
      </c>
      <c r="AX986" s="13" t="s">
        <v>75</v>
      </c>
      <c r="AY986" s="158" t="s">
        <v>157</v>
      </c>
    </row>
    <row r="987" spans="2:65" s="12" customFormat="1" ht="11.25">
      <c r="B987" s="151"/>
      <c r="D987" s="145" t="s">
        <v>169</v>
      </c>
      <c r="E987" s="152" t="s">
        <v>19</v>
      </c>
      <c r="F987" s="153" t="s">
        <v>646</v>
      </c>
      <c r="H987" s="152" t="s">
        <v>19</v>
      </c>
      <c r="I987" s="154"/>
      <c r="L987" s="151"/>
      <c r="M987" s="155"/>
      <c r="T987" s="156"/>
      <c r="AT987" s="152" t="s">
        <v>169</v>
      </c>
      <c r="AU987" s="152" t="s">
        <v>84</v>
      </c>
      <c r="AV987" s="12" t="s">
        <v>82</v>
      </c>
      <c r="AW987" s="12" t="s">
        <v>36</v>
      </c>
      <c r="AX987" s="12" t="s">
        <v>75</v>
      </c>
      <c r="AY987" s="152" t="s">
        <v>157</v>
      </c>
    </row>
    <row r="988" spans="2:65" s="14" customFormat="1" ht="11.25">
      <c r="B988" s="164"/>
      <c r="D988" s="145" t="s">
        <v>169</v>
      </c>
      <c r="E988" s="165" t="s">
        <v>19</v>
      </c>
      <c r="F988" s="166" t="s">
        <v>173</v>
      </c>
      <c r="H988" s="167">
        <v>1497.47</v>
      </c>
      <c r="I988" s="168"/>
      <c r="L988" s="164"/>
      <c r="M988" s="169"/>
      <c r="T988" s="170"/>
      <c r="AT988" s="165" t="s">
        <v>169</v>
      </c>
      <c r="AU988" s="165" t="s">
        <v>84</v>
      </c>
      <c r="AV988" s="14" t="s">
        <v>164</v>
      </c>
      <c r="AW988" s="14" t="s">
        <v>36</v>
      </c>
      <c r="AX988" s="14" t="s">
        <v>82</v>
      </c>
      <c r="AY988" s="165" t="s">
        <v>157</v>
      </c>
    </row>
    <row r="989" spans="2:65" s="1" customFormat="1" ht="16.5" customHeight="1">
      <c r="B989" s="33"/>
      <c r="C989" s="132" t="s">
        <v>647</v>
      </c>
      <c r="D989" s="132" t="s">
        <v>159</v>
      </c>
      <c r="E989" s="133" t="s">
        <v>648</v>
      </c>
      <c r="F989" s="134" t="s">
        <v>649</v>
      </c>
      <c r="G989" s="135" t="s">
        <v>210</v>
      </c>
      <c r="H989" s="136">
        <v>56.078000000000003</v>
      </c>
      <c r="I989" s="137">
        <v>42</v>
      </c>
      <c r="J989" s="138">
        <f>ROUND(I989*H989,2)</f>
        <v>2355.2800000000002</v>
      </c>
      <c r="K989" s="134" t="s">
        <v>163</v>
      </c>
      <c r="L989" s="33"/>
      <c r="M989" s="139" t="s">
        <v>19</v>
      </c>
      <c r="N989" s="140" t="s">
        <v>46</v>
      </c>
      <c r="P989" s="141">
        <f>O989*H989</f>
        <v>0</v>
      </c>
      <c r="Q989" s="141">
        <v>0</v>
      </c>
      <c r="R989" s="141">
        <f>Q989*H989</f>
        <v>0</v>
      </c>
      <c r="S989" s="141">
        <v>0</v>
      </c>
      <c r="T989" s="142">
        <f>S989*H989</f>
        <v>0</v>
      </c>
      <c r="AR989" s="143" t="s">
        <v>164</v>
      </c>
      <c r="AT989" s="143" t="s">
        <v>159</v>
      </c>
      <c r="AU989" s="143" t="s">
        <v>84</v>
      </c>
      <c r="AY989" s="18" t="s">
        <v>157</v>
      </c>
      <c r="BE989" s="144">
        <f>IF(N989="základní",J989,0)</f>
        <v>2355.2800000000002</v>
      </c>
      <c r="BF989" s="144">
        <f>IF(N989="snížená",J989,0)</f>
        <v>0</v>
      </c>
      <c r="BG989" s="144">
        <f>IF(N989="zákl. přenesená",J989,0)</f>
        <v>0</v>
      </c>
      <c r="BH989" s="144">
        <f>IF(N989="sníž. přenesená",J989,0)</f>
        <v>0</v>
      </c>
      <c r="BI989" s="144">
        <f>IF(N989="nulová",J989,0)</f>
        <v>0</v>
      </c>
      <c r="BJ989" s="18" t="s">
        <v>82</v>
      </c>
      <c r="BK989" s="144">
        <f>ROUND(I989*H989,2)</f>
        <v>2355.2800000000002</v>
      </c>
      <c r="BL989" s="18" t="s">
        <v>164</v>
      </c>
      <c r="BM989" s="143" t="s">
        <v>650</v>
      </c>
    </row>
    <row r="990" spans="2:65" s="1" customFormat="1" ht="11.25">
      <c r="B990" s="33"/>
      <c r="D990" s="145" t="s">
        <v>166</v>
      </c>
      <c r="F990" s="146" t="s">
        <v>651</v>
      </c>
      <c r="I990" s="147"/>
      <c r="L990" s="33"/>
      <c r="M990" s="148"/>
      <c r="T990" s="54"/>
      <c r="AT990" s="18" t="s">
        <v>166</v>
      </c>
      <c r="AU990" s="18" t="s">
        <v>84</v>
      </c>
    </row>
    <row r="991" spans="2:65" s="1" customFormat="1" ht="11.25">
      <c r="B991" s="33"/>
      <c r="D991" s="149" t="s">
        <v>167</v>
      </c>
      <c r="F991" s="150" t="s">
        <v>652</v>
      </c>
      <c r="I991" s="147"/>
      <c r="L991" s="33"/>
      <c r="M991" s="148"/>
      <c r="T991" s="54"/>
      <c r="AT991" s="18" t="s">
        <v>167</v>
      </c>
      <c r="AU991" s="18" t="s">
        <v>84</v>
      </c>
    </row>
    <row r="992" spans="2:65" s="12" customFormat="1" ht="11.25">
      <c r="B992" s="151"/>
      <c r="D992" s="145" t="s">
        <v>169</v>
      </c>
      <c r="E992" s="152" t="s">
        <v>19</v>
      </c>
      <c r="F992" s="153" t="s">
        <v>636</v>
      </c>
      <c r="H992" s="152" t="s">
        <v>19</v>
      </c>
      <c r="I992" s="154"/>
      <c r="L992" s="151"/>
      <c r="M992" s="155"/>
      <c r="T992" s="156"/>
      <c r="AT992" s="152" t="s">
        <v>169</v>
      </c>
      <c r="AU992" s="152" t="s">
        <v>84</v>
      </c>
      <c r="AV992" s="12" t="s">
        <v>82</v>
      </c>
      <c r="AW992" s="12" t="s">
        <v>36</v>
      </c>
      <c r="AX992" s="12" t="s">
        <v>75</v>
      </c>
      <c r="AY992" s="152" t="s">
        <v>157</v>
      </c>
    </row>
    <row r="993" spans="2:65" s="12" customFormat="1" ht="11.25">
      <c r="B993" s="151"/>
      <c r="D993" s="145" t="s">
        <v>169</v>
      </c>
      <c r="E993" s="152" t="s">
        <v>19</v>
      </c>
      <c r="F993" s="153" t="s">
        <v>566</v>
      </c>
      <c r="H993" s="152" t="s">
        <v>19</v>
      </c>
      <c r="I993" s="154"/>
      <c r="L993" s="151"/>
      <c r="M993" s="155"/>
      <c r="T993" s="156"/>
      <c r="AT993" s="152" t="s">
        <v>169</v>
      </c>
      <c r="AU993" s="152" t="s">
        <v>84</v>
      </c>
      <c r="AV993" s="12" t="s">
        <v>82</v>
      </c>
      <c r="AW993" s="12" t="s">
        <v>36</v>
      </c>
      <c r="AX993" s="12" t="s">
        <v>75</v>
      </c>
      <c r="AY993" s="152" t="s">
        <v>157</v>
      </c>
    </row>
    <row r="994" spans="2:65" s="13" customFormat="1" ht="11.25">
      <c r="B994" s="157"/>
      <c r="D994" s="145" t="s">
        <v>169</v>
      </c>
      <c r="E994" s="158" t="s">
        <v>19</v>
      </c>
      <c r="F994" s="159" t="s">
        <v>241</v>
      </c>
      <c r="H994" s="160">
        <v>56.078000000000003</v>
      </c>
      <c r="I994" s="161"/>
      <c r="L994" s="157"/>
      <c r="M994" s="162"/>
      <c r="T994" s="163"/>
      <c r="AT994" s="158" t="s">
        <v>169</v>
      </c>
      <c r="AU994" s="158" t="s">
        <v>84</v>
      </c>
      <c r="AV994" s="13" t="s">
        <v>84</v>
      </c>
      <c r="AW994" s="13" t="s">
        <v>36</v>
      </c>
      <c r="AX994" s="13" t="s">
        <v>75</v>
      </c>
      <c r="AY994" s="158" t="s">
        <v>157</v>
      </c>
    </row>
    <row r="995" spans="2:65" s="14" customFormat="1" ht="11.25">
      <c r="B995" s="164"/>
      <c r="D995" s="145" t="s">
        <v>169</v>
      </c>
      <c r="E995" s="165" t="s">
        <v>19</v>
      </c>
      <c r="F995" s="166" t="s">
        <v>173</v>
      </c>
      <c r="H995" s="167">
        <v>56.078000000000003</v>
      </c>
      <c r="I995" s="168"/>
      <c r="L995" s="164"/>
      <c r="M995" s="169"/>
      <c r="T995" s="170"/>
      <c r="AT995" s="165" t="s">
        <v>169</v>
      </c>
      <c r="AU995" s="165" t="s">
        <v>84</v>
      </c>
      <c r="AV995" s="14" t="s">
        <v>164</v>
      </c>
      <c r="AW995" s="14" t="s">
        <v>36</v>
      </c>
      <c r="AX995" s="14" t="s">
        <v>82</v>
      </c>
      <c r="AY995" s="165" t="s">
        <v>157</v>
      </c>
    </row>
    <row r="996" spans="2:65" s="11" customFormat="1" ht="22.9" customHeight="1">
      <c r="B996" s="120"/>
      <c r="D996" s="121" t="s">
        <v>74</v>
      </c>
      <c r="E996" s="130" t="s">
        <v>653</v>
      </c>
      <c r="F996" s="130" t="s">
        <v>654</v>
      </c>
      <c r="I996" s="123"/>
      <c r="J996" s="131">
        <f>BK996</f>
        <v>92375.63</v>
      </c>
      <c r="L996" s="120"/>
      <c r="M996" s="125"/>
      <c r="P996" s="126">
        <f>SUM(P997:P1010)</f>
        <v>0</v>
      </c>
      <c r="R996" s="126">
        <f>SUM(R997:R1010)</f>
        <v>38.292151009999998</v>
      </c>
      <c r="T996" s="127">
        <f>SUM(T997:T1010)</f>
        <v>0</v>
      </c>
      <c r="AR996" s="121" t="s">
        <v>82</v>
      </c>
      <c r="AT996" s="128" t="s">
        <v>74</v>
      </c>
      <c r="AU996" s="128" t="s">
        <v>82</v>
      </c>
      <c r="AY996" s="121" t="s">
        <v>157</v>
      </c>
      <c r="BK996" s="129">
        <f>SUM(BK997:BK1010)</f>
        <v>92375.63</v>
      </c>
    </row>
    <row r="997" spans="2:65" s="1" customFormat="1" ht="16.5" customHeight="1">
      <c r="B997" s="33"/>
      <c r="C997" s="132" t="s">
        <v>655</v>
      </c>
      <c r="D997" s="132" t="s">
        <v>159</v>
      </c>
      <c r="E997" s="133" t="s">
        <v>656</v>
      </c>
      <c r="F997" s="134" t="s">
        <v>657</v>
      </c>
      <c r="G997" s="135" t="s">
        <v>210</v>
      </c>
      <c r="H997" s="136">
        <v>56.078000000000003</v>
      </c>
      <c r="I997" s="137">
        <v>825</v>
      </c>
      <c r="J997" s="138">
        <f>ROUND(I997*H997,2)</f>
        <v>46264.35</v>
      </c>
      <c r="K997" s="134" t="s">
        <v>163</v>
      </c>
      <c r="L997" s="33"/>
      <c r="M997" s="139" t="s">
        <v>19</v>
      </c>
      <c r="N997" s="140" t="s">
        <v>46</v>
      </c>
      <c r="P997" s="141">
        <f>O997*H997</f>
        <v>0</v>
      </c>
      <c r="Q997" s="141">
        <v>0.28361999999999998</v>
      </c>
      <c r="R997" s="141">
        <f>Q997*H997</f>
        <v>15.90484236</v>
      </c>
      <c r="S997" s="141">
        <v>0</v>
      </c>
      <c r="T997" s="142">
        <f>S997*H997</f>
        <v>0</v>
      </c>
      <c r="AR997" s="143" t="s">
        <v>164</v>
      </c>
      <c r="AT997" s="143" t="s">
        <v>159</v>
      </c>
      <c r="AU997" s="143" t="s">
        <v>84</v>
      </c>
      <c r="AY997" s="18" t="s">
        <v>157</v>
      </c>
      <c r="BE997" s="144">
        <f>IF(N997="základní",J997,0)</f>
        <v>46264.35</v>
      </c>
      <c r="BF997" s="144">
        <f>IF(N997="snížená",J997,0)</f>
        <v>0</v>
      </c>
      <c r="BG997" s="144">
        <f>IF(N997="zákl. přenesená",J997,0)</f>
        <v>0</v>
      </c>
      <c r="BH997" s="144">
        <f>IF(N997="sníž. přenesená",J997,0)</f>
        <v>0</v>
      </c>
      <c r="BI997" s="144">
        <f>IF(N997="nulová",J997,0)</f>
        <v>0</v>
      </c>
      <c r="BJ997" s="18" t="s">
        <v>82</v>
      </c>
      <c r="BK997" s="144">
        <f>ROUND(I997*H997,2)</f>
        <v>46264.35</v>
      </c>
      <c r="BL997" s="18" t="s">
        <v>164</v>
      </c>
      <c r="BM997" s="143" t="s">
        <v>658</v>
      </c>
    </row>
    <row r="998" spans="2:65" s="1" customFormat="1" ht="11.25">
      <c r="B998" s="33"/>
      <c r="D998" s="145" t="s">
        <v>166</v>
      </c>
      <c r="F998" s="146" t="s">
        <v>659</v>
      </c>
      <c r="I998" s="147"/>
      <c r="L998" s="33"/>
      <c r="M998" s="148"/>
      <c r="T998" s="54"/>
      <c r="AT998" s="18" t="s">
        <v>166</v>
      </c>
      <c r="AU998" s="18" t="s">
        <v>84</v>
      </c>
    </row>
    <row r="999" spans="2:65" s="1" customFormat="1" ht="11.25">
      <c r="B999" s="33"/>
      <c r="D999" s="149" t="s">
        <v>167</v>
      </c>
      <c r="F999" s="150" t="s">
        <v>660</v>
      </c>
      <c r="I999" s="147"/>
      <c r="L999" s="33"/>
      <c r="M999" s="148"/>
      <c r="T999" s="54"/>
      <c r="AT999" s="18" t="s">
        <v>167</v>
      </c>
      <c r="AU999" s="18" t="s">
        <v>84</v>
      </c>
    </row>
    <row r="1000" spans="2:65" s="12" customFormat="1" ht="11.25">
      <c r="B1000" s="151"/>
      <c r="D1000" s="145" t="s">
        <v>169</v>
      </c>
      <c r="E1000" s="152" t="s">
        <v>19</v>
      </c>
      <c r="F1000" s="153" t="s">
        <v>170</v>
      </c>
      <c r="H1000" s="152" t="s">
        <v>19</v>
      </c>
      <c r="I1000" s="154"/>
      <c r="L1000" s="151"/>
      <c r="M1000" s="155"/>
      <c r="T1000" s="156"/>
      <c r="AT1000" s="152" t="s">
        <v>169</v>
      </c>
      <c r="AU1000" s="152" t="s">
        <v>84</v>
      </c>
      <c r="AV1000" s="12" t="s">
        <v>82</v>
      </c>
      <c r="AW1000" s="12" t="s">
        <v>36</v>
      </c>
      <c r="AX1000" s="12" t="s">
        <v>75</v>
      </c>
      <c r="AY1000" s="152" t="s">
        <v>157</v>
      </c>
    </row>
    <row r="1001" spans="2:65" s="12" customFormat="1" ht="11.25">
      <c r="B1001" s="151"/>
      <c r="D1001" s="145" t="s">
        <v>169</v>
      </c>
      <c r="E1001" s="152" t="s">
        <v>19</v>
      </c>
      <c r="F1001" s="153" t="s">
        <v>661</v>
      </c>
      <c r="H1001" s="152" t="s">
        <v>19</v>
      </c>
      <c r="I1001" s="154"/>
      <c r="L1001" s="151"/>
      <c r="M1001" s="155"/>
      <c r="T1001" s="156"/>
      <c r="AT1001" s="152" t="s">
        <v>169</v>
      </c>
      <c r="AU1001" s="152" t="s">
        <v>84</v>
      </c>
      <c r="AV1001" s="12" t="s">
        <v>82</v>
      </c>
      <c r="AW1001" s="12" t="s">
        <v>36</v>
      </c>
      <c r="AX1001" s="12" t="s">
        <v>75</v>
      </c>
      <c r="AY1001" s="152" t="s">
        <v>157</v>
      </c>
    </row>
    <row r="1002" spans="2:65" s="13" customFormat="1" ht="11.25">
      <c r="B1002" s="157"/>
      <c r="D1002" s="145" t="s">
        <v>169</v>
      </c>
      <c r="E1002" s="158" t="s">
        <v>19</v>
      </c>
      <c r="F1002" s="159" t="s">
        <v>241</v>
      </c>
      <c r="H1002" s="160">
        <v>56.078000000000003</v>
      </c>
      <c r="I1002" s="161"/>
      <c r="L1002" s="157"/>
      <c r="M1002" s="162"/>
      <c r="T1002" s="163"/>
      <c r="AT1002" s="158" t="s">
        <v>169</v>
      </c>
      <c r="AU1002" s="158" t="s">
        <v>84</v>
      </c>
      <c r="AV1002" s="13" t="s">
        <v>84</v>
      </c>
      <c r="AW1002" s="13" t="s">
        <v>36</v>
      </c>
      <c r="AX1002" s="13" t="s">
        <v>75</v>
      </c>
      <c r="AY1002" s="158" t="s">
        <v>157</v>
      </c>
    </row>
    <row r="1003" spans="2:65" s="14" customFormat="1" ht="11.25">
      <c r="B1003" s="164"/>
      <c r="D1003" s="145" t="s">
        <v>169</v>
      </c>
      <c r="E1003" s="165" t="s">
        <v>19</v>
      </c>
      <c r="F1003" s="166" t="s">
        <v>173</v>
      </c>
      <c r="H1003" s="167">
        <v>56.078000000000003</v>
      </c>
      <c r="I1003" s="168"/>
      <c r="L1003" s="164"/>
      <c r="M1003" s="169"/>
      <c r="T1003" s="170"/>
      <c r="AT1003" s="165" t="s">
        <v>169</v>
      </c>
      <c r="AU1003" s="165" t="s">
        <v>84</v>
      </c>
      <c r="AV1003" s="14" t="s">
        <v>164</v>
      </c>
      <c r="AW1003" s="14" t="s">
        <v>36</v>
      </c>
      <c r="AX1003" s="14" t="s">
        <v>82</v>
      </c>
      <c r="AY1003" s="165" t="s">
        <v>157</v>
      </c>
    </row>
    <row r="1004" spans="2:65" s="1" customFormat="1" ht="16.5" customHeight="1">
      <c r="B1004" s="33"/>
      <c r="C1004" s="132" t="s">
        <v>662</v>
      </c>
      <c r="D1004" s="132" t="s">
        <v>159</v>
      </c>
      <c r="E1004" s="133" t="s">
        <v>663</v>
      </c>
      <c r="F1004" s="134" t="s">
        <v>664</v>
      </c>
      <c r="G1004" s="135" t="s">
        <v>412</v>
      </c>
      <c r="H1004" s="136">
        <v>113.855</v>
      </c>
      <c r="I1004" s="137">
        <v>405</v>
      </c>
      <c r="J1004" s="138">
        <f>ROUND(I1004*H1004,2)</f>
        <v>46111.28</v>
      </c>
      <c r="K1004" s="134" t="s">
        <v>163</v>
      </c>
      <c r="L1004" s="33"/>
      <c r="M1004" s="139" t="s">
        <v>19</v>
      </c>
      <c r="N1004" s="140" t="s">
        <v>46</v>
      </c>
      <c r="P1004" s="141">
        <f>O1004*H1004</f>
        <v>0</v>
      </c>
      <c r="Q1004" s="141">
        <v>0.19663</v>
      </c>
      <c r="R1004" s="141">
        <f>Q1004*H1004</f>
        <v>22.387308650000001</v>
      </c>
      <c r="S1004" s="141">
        <v>0</v>
      </c>
      <c r="T1004" s="142">
        <f>S1004*H1004</f>
        <v>0</v>
      </c>
      <c r="AR1004" s="143" t="s">
        <v>164</v>
      </c>
      <c r="AT1004" s="143" t="s">
        <v>159</v>
      </c>
      <c r="AU1004" s="143" t="s">
        <v>84</v>
      </c>
      <c r="AY1004" s="18" t="s">
        <v>157</v>
      </c>
      <c r="BE1004" s="144">
        <f>IF(N1004="základní",J1004,0)</f>
        <v>46111.28</v>
      </c>
      <c r="BF1004" s="144">
        <f>IF(N1004="snížená",J1004,0)</f>
        <v>0</v>
      </c>
      <c r="BG1004" s="144">
        <f>IF(N1004="zákl. přenesená",J1004,0)</f>
        <v>0</v>
      </c>
      <c r="BH1004" s="144">
        <f>IF(N1004="sníž. přenesená",J1004,0)</f>
        <v>0</v>
      </c>
      <c r="BI1004" s="144">
        <f>IF(N1004="nulová",J1004,0)</f>
        <v>0</v>
      </c>
      <c r="BJ1004" s="18" t="s">
        <v>82</v>
      </c>
      <c r="BK1004" s="144">
        <f>ROUND(I1004*H1004,2)</f>
        <v>46111.28</v>
      </c>
      <c r="BL1004" s="18" t="s">
        <v>164</v>
      </c>
      <c r="BM1004" s="143" t="s">
        <v>665</v>
      </c>
    </row>
    <row r="1005" spans="2:65" s="1" customFormat="1" ht="19.5">
      <c r="B1005" s="33"/>
      <c r="D1005" s="145" t="s">
        <v>166</v>
      </c>
      <c r="F1005" s="146" t="s">
        <v>666</v>
      </c>
      <c r="I1005" s="147"/>
      <c r="L1005" s="33"/>
      <c r="M1005" s="148"/>
      <c r="T1005" s="54"/>
      <c r="AT1005" s="18" t="s">
        <v>166</v>
      </c>
      <c r="AU1005" s="18" t="s">
        <v>84</v>
      </c>
    </row>
    <row r="1006" spans="2:65" s="1" customFormat="1" ht="11.25">
      <c r="B1006" s="33"/>
      <c r="D1006" s="149" t="s">
        <v>167</v>
      </c>
      <c r="F1006" s="150" t="s">
        <v>667</v>
      </c>
      <c r="I1006" s="147"/>
      <c r="L1006" s="33"/>
      <c r="M1006" s="148"/>
      <c r="T1006" s="54"/>
      <c r="AT1006" s="18" t="s">
        <v>167</v>
      </c>
      <c r="AU1006" s="18" t="s">
        <v>84</v>
      </c>
    </row>
    <row r="1007" spans="2:65" s="12" customFormat="1" ht="11.25">
      <c r="B1007" s="151"/>
      <c r="D1007" s="145" t="s">
        <v>169</v>
      </c>
      <c r="E1007" s="152" t="s">
        <v>19</v>
      </c>
      <c r="F1007" s="153" t="s">
        <v>170</v>
      </c>
      <c r="H1007" s="152" t="s">
        <v>19</v>
      </c>
      <c r="I1007" s="154"/>
      <c r="L1007" s="151"/>
      <c r="M1007" s="155"/>
      <c r="T1007" s="156"/>
      <c r="AT1007" s="152" t="s">
        <v>169</v>
      </c>
      <c r="AU1007" s="152" t="s">
        <v>84</v>
      </c>
      <c r="AV1007" s="12" t="s">
        <v>82</v>
      </c>
      <c r="AW1007" s="12" t="s">
        <v>36</v>
      </c>
      <c r="AX1007" s="12" t="s">
        <v>75</v>
      </c>
      <c r="AY1007" s="152" t="s">
        <v>157</v>
      </c>
    </row>
    <row r="1008" spans="2:65" s="12" customFormat="1" ht="11.25">
      <c r="B1008" s="151"/>
      <c r="D1008" s="145" t="s">
        <v>169</v>
      </c>
      <c r="E1008" s="152" t="s">
        <v>19</v>
      </c>
      <c r="F1008" s="153" t="s">
        <v>661</v>
      </c>
      <c r="H1008" s="152" t="s">
        <v>19</v>
      </c>
      <c r="I1008" s="154"/>
      <c r="L1008" s="151"/>
      <c r="M1008" s="155"/>
      <c r="T1008" s="156"/>
      <c r="AT1008" s="152" t="s">
        <v>169</v>
      </c>
      <c r="AU1008" s="152" t="s">
        <v>84</v>
      </c>
      <c r="AV1008" s="12" t="s">
        <v>82</v>
      </c>
      <c r="AW1008" s="12" t="s">
        <v>36</v>
      </c>
      <c r="AX1008" s="12" t="s">
        <v>75</v>
      </c>
      <c r="AY1008" s="152" t="s">
        <v>157</v>
      </c>
    </row>
    <row r="1009" spans="2:65" s="13" customFormat="1" ht="11.25">
      <c r="B1009" s="157"/>
      <c r="D1009" s="145" t="s">
        <v>169</v>
      </c>
      <c r="E1009" s="158" t="s">
        <v>19</v>
      </c>
      <c r="F1009" s="159" t="s">
        <v>668</v>
      </c>
      <c r="H1009" s="160">
        <v>113.855</v>
      </c>
      <c r="I1009" s="161"/>
      <c r="L1009" s="157"/>
      <c r="M1009" s="162"/>
      <c r="T1009" s="163"/>
      <c r="AT1009" s="158" t="s">
        <v>169</v>
      </c>
      <c r="AU1009" s="158" t="s">
        <v>84</v>
      </c>
      <c r="AV1009" s="13" t="s">
        <v>84</v>
      </c>
      <c r="AW1009" s="13" t="s">
        <v>36</v>
      </c>
      <c r="AX1009" s="13" t="s">
        <v>75</v>
      </c>
      <c r="AY1009" s="158" t="s">
        <v>157</v>
      </c>
    </row>
    <row r="1010" spans="2:65" s="14" customFormat="1" ht="11.25">
      <c r="B1010" s="164"/>
      <c r="D1010" s="145" t="s">
        <v>169</v>
      </c>
      <c r="E1010" s="165" t="s">
        <v>19</v>
      </c>
      <c r="F1010" s="166" t="s">
        <v>173</v>
      </c>
      <c r="H1010" s="167">
        <v>113.855</v>
      </c>
      <c r="I1010" s="168"/>
      <c r="L1010" s="164"/>
      <c r="M1010" s="169"/>
      <c r="T1010" s="170"/>
      <c r="AT1010" s="165" t="s">
        <v>169</v>
      </c>
      <c r="AU1010" s="165" t="s">
        <v>84</v>
      </c>
      <c r="AV1010" s="14" t="s">
        <v>164</v>
      </c>
      <c r="AW1010" s="14" t="s">
        <v>36</v>
      </c>
      <c r="AX1010" s="14" t="s">
        <v>82</v>
      </c>
      <c r="AY1010" s="165" t="s">
        <v>157</v>
      </c>
    </row>
    <row r="1011" spans="2:65" s="11" customFormat="1" ht="22.9" customHeight="1">
      <c r="B1011" s="120"/>
      <c r="D1011" s="121" t="s">
        <v>74</v>
      </c>
      <c r="E1011" s="130" t="s">
        <v>669</v>
      </c>
      <c r="F1011" s="130" t="s">
        <v>670</v>
      </c>
      <c r="I1011" s="123"/>
      <c r="J1011" s="131">
        <f>BK1011</f>
        <v>2380</v>
      </c>
      <c r="L1011" s="120"/>
      <c r="M1011" s="125"/>
      <c r="P1011" s="126">
        <f>SUM(P1012:P1041)</f>
        <v>0</v>
      </c>
      <c r="R1011" s="126">
        <f>SUM(R1012:R1041)</f>
        <v>3.6050000000000001E-3</v>
      </c>
      <c r="T1011" s="127">
        <f>SUM(T1012:T1041)</f>
        <v>0</v>
      </c>
      <c r="AR1011" s="121" t="s">
        <v>82</v>
      </c>
      <c r="AT1011" s="128" t="s">
        <v>74</v>
      </c>
      <c r="AU1011" s="128" t="s">
        <v>82</v>
      </c>
      <c r="AY1011" s="121" t="s">
        <v>157</v>
      </c>
      <c r="BK1011" s="129">
        <f>SUM(BK1012:BK1041)</f>
        <v>2380</v>
      </c>
    </row>
    <row r="1012" spans="2:65" s="1" customFormat="1" ht="16.5" customHeight="1">
      <c r="B1012" s="33"/>
      <c r="C1012" s="132" t="s">
        <v>242</v>
      </c>
      <c r="D1012" s="132" t="s">
        <v>159</v>
      </c>
      <c r="E1012" s="133" t="s">
        <v>671</v>
      </c>
      <c r="F1012" s="134" t="s">
        <v>672</v>
      </c>
      <c r="G1012" s="135" t="s">
        <v>673</v>
      </c>
      <c r="H1012" s="136">
        <v>5</v>
      </c>
      <c r="I1012" s="137">
        <v>72.5</v>
      </c>
      <c r="J1012" s="138">
        <f>ROUND(I1012*H1012,2)</f>
        <v>362.5</v>
      </c>
      <c r="K1012" s="134" t="s">
        <v>163</v>
      </c>
      <c r="L1012" s="33"/>
      <c r="M1012" s="139" t="s">
        <v>19</v>
      </c>
      <c r="N1012" s="140" t="s">
        <v>46</v>
      </c>
      <c r="P1012" s="141">
        <f>O1012*H1012</f>
        <v>0</v>
      </c>
      <c r="Q1012" s="141">
        <v>0</v>
      </c>
      <c r="R1012" s="141">
        <f>Q1012*H1012</f>
        <v>0</v>
      </c>
      <c r="S1012" s="141">
        <v>0</v>
      </c>
      <c r="T1012" s="142">
        <f>S1012*H1012</f>
        <v>0</v>
      </c>
      <c r="AR1012" s="143" t="s">
        <v>164</v>
      </c>
      <c r="AT1012" s="143" t="s">
        <v>159</v>
      </c>
      <c r="AU1012" s="143" t="s">
        <v>84</v>
      </c>
      <c r="AY1012" s="18" t="s">
        <v>157</v>
      </c>
      <c r="BE1012" s="144">
        <f>IF(N1012="základní",J1012,0)</f>
        <v>362.5</v>
      </c>
      <c r="BF1012" s="144">
        <f>IF(N1012="snížená",J1012,0)</f>
        <v>0</v>
      </c>
      <c r="BG1012" s="144">
        <f>IF(N1012="zákl. přenesená",J1012,0)</f>
        <v>0</v>
      </c>
      <c r="BH1012" s="144">
        <f>IF(N1012="sníž. přenesená",J1012,0)</f>
        <v>0</v>
      </c>
      <c r="BI1012" s="144">
        <f>IF(N1012="nulová",J1012,0)</f>
        <v>0</v>
      </c>
      <c r="BJ1012" s="18" t="s">
        <v>82</v>
      </c>
      <c r="BK1012" s="144">
        <f>ROUND(I1012*H1012,2)</f>
        <v>362.5</v>
      </c>
      <c r="BL1012" s="18" t="s">
        <v>164</v>
      </c>
      <c r="BM1012" s="143" t="s">
        <v>674</v>
      </c>
    </row>
    <row r="1013" spans="2:65" s="1" customFormat="1" ht="11.25">
      <c r="B1013" s="33"/>
      <c r="D1013" s="145" t="s">
        <v>166</v>
      </c>
      <c r="F1013" s="146" t="s">
        <v>675</v>
      </c>
      <c r="I1013" s="147"/>
      <c r="L1013" s="33"/>
      <c r="M1013" s="148"/>
      <c r="T1013" s="54"/>
      <c r="AT1013" s="18" t="s">
        <v>166</v>
      </c>
      <c r="AU1013" s="18" t="s">
        <v>84</v>
      </c>
    </row>
    <row r="1014" spans="2:65" s="1" customFormat="1" ht="11.25">
      <c r="B1014" s="33"/>
      <c r="D1014" s="149" t="s">
        <v>167</v>
      </c>
      <c r="F1014" s="150" t="s">
        <v>676</v>
      </c>
      <c r="I1014" s="147"/>
      <c r="L1014" s="33"/>
      <c r="M1014" s="148"/>
      <c r="T1014" s="54"/>
      <c r="AT1014" s="18" t="s">
        <v>167</v>
      </c>
      <c r="AU1014" s="18" t="s">
        <v>84</v>
      </c>
    </row>
    <row r="1015" spans="2:65" s="12" customFormat="1" ht="11.25">
      <c r="B1015" s="151"/>
      <c r="D1015" s="145" t="s">
        <v>169</v>
      </c>
      <c r="E1015" s="152" t="s">
        <v>19</v>
      </c>
      <c r="F1015" s="153" t="s">
        <v>677</v>
      </c>
      <c r="H1015" s="152" t="s">
        <v>19</v>
      </c>
      <c r="I1015" s="154"/>
      <c r="L1015" s="151"/>
      <c r="M1015" s="155"/>
      <c r="T1015" s="156"/>
      <c r="AT1015" s="152" t="s">
        <v>169</v>
      </c>
      <c r="AU1015" s="152" t="s">
        <v>84</v>
      </c>
      <c r="AV1015" s="12" t="s">
        <v>82</v>
      </c>
      <c r="AW1015" s="12" t="s">
        <v>36</v>
      </c>
      <c r="AX1015" s="12" t="s">
        <v>75</v>
      </c>
      <c r="AY1015" s="152" t="s">
        <v>157</v>
      </c>
    </row>
    <row r="1016" spans="2:65" s="13" customFormat="1" ht="11.25">
      <c r="B1016" s="157"/>
      <c r="D1016" s="145" t="s">
        <v>169</v>
      </c>
      <c r="E1016" s="158" t="s">
        <v>19</v>
      </c>
      <c r="F1016" s="159" t="s">
        <v>678</v>
      </c>
      <c r="H1016" s="160">
        <v>4</v>
      </c>
      <c r="I1016" s="161"/>
      <c r="L1016" s="157"/>
      <c r="M1016" s="162"/>
      <c r="T1016" s="163"/>
      <c r="AT1016" s="158" t="s">
        <v>169</v>
      </c>
      <c r="AU1016" s="158" t="s">
        <v>84</v>
      </c>
      <c r="AV1016" s="13" t="s">
        <v>84</v>
      </c>
      <c r="AW1016" s="13" t="s">
        <v>36</v>
      </c>
      <c r="AX1016" s="13" t="s">
        <v>75</v>
      </c>
      <c r="AY1016" s="158" t="s">
        <v>157</v>
      </c>
    </row>
    <row r="1017" spans="2:65" s="13" customFormat="1" ht="11.25">
      <c r="B1017" s="157"/>
      <c r="D1017" s="145" t="s">
        <v>169</v>
      </c>
      <c r="E1017" s="158" t="s">
        <v>19</v>
      </c>
      <c r="F1017" s="159" t="s">
        <v>679</v>
      </c>
      <c r="H1017" s="160">
        <v>1</v>
      </c>
      <c r="I1017" s="161"/>
      <c r="L1017" s="157"/>
      <c r="M1017" s="162"/>
      <c r="T1017" s="163"/>
      <c r="AT1017" s="158" t="s">
        <v>169</v>
      </c>
      <c r="AU1017" s="158" t="s">
        <v>84</v>
      </c>
      <c r="AV1017" s="13" t="s">
        <v>84</v>
      </c>
      <c r="AW1017" s="13" t="s">
        <v>36</v>
      </c>
      <c r="AX1017" s="13" t="s">
        <v>75</v>
      </c>
      <c r="AY1017" s="158" t="s">
        <v>157</v>
      </c>
    </row>
    <row r="1018" spans="2:65" s="14" customFormat="1" ht="11.25">
      <c r="B1018" s="164"/>
      <c r="D1018" s="145" t="s">
        <v>169</v>
      </c>
      <c r="E1018" s="165" t="s">
        <v>19</v>
      </c>
      <c r="F1018" s="166" t="s">
        <v>173</v>
      </c>
      <c r="H1018" s="167">
        <v>5</v>
      </c>
      <c r="I1018" s="168"/>
      <c r="L1018" s="164"/>
      <c r="M1018" s="169"/>
      <c r="T1018" s="170"/>
      <c r="AT1018" s="165" t="s">
        <v>169</v>
      </c>
      <c r="AU1018" s="165" t="s">
        <v>84</v>
      </c>
      <c r="AV1018" s="14" t="s">
        <v>164</v>
      </c>
      <c r="AW1018" s="14" t="s">
        <v>36</v>
      </c>
      <c r="AX1018" s="14" t="s">
        <v>82</v>
      </c>
      <c r="AY1018" s="165" t="s">
        <v>157</v>
      </c>
    </row>
    <row r="1019" spans="2:65" s="1" customFormat="1" ht="16.5" customHeight="1">
      <c r="B1019" s="33"/>
      <c r="C1019" s="171" t="s">
        <v>653</v>
      </c>
      <c r="D1019" s="171" t="s">
        <v>228</v>
      </c>
      <c r="E1019" s="172" t="s">
        <v>680</v>
      </c>
      <c r="F1019" s="173" t="s">
        <v>681</v>
      </c>
      <c r="G1019" s="174" t="s">
        <v>673</v>
      </c>
      <c r="H1019" s="175">
        <v>4</v>
      </c>
      <c r="I1019" s="176">
        <v>150</v>
      </c>
      <c r="J1019" s="177">
        <f>ROUND(I1019*H1019,2)</f>
        <v>600</v>
      </c>
      <c r="K1019" s="173" t="s">
        <v>163</v>
      </c>
      <c r="L1019" s="178"/>
      <c r="M1019" s="179" t="s">
        <v>19</v>
      </c>
      <c r="N1019" s="180" t="s">
        <v>46</v>
      </c>
      <c r="P1019" s="141">
        <f>O1019*H1019</f>
        <v>0</v>
      </c>
      <c r="Q1019" s="141">
        <v>1.3999999999999999E-4</v>
      </c>
      <c r="R1019" s="141">
        <f>Q1019*H1019</f>
        <v>5.5999999999999995E-4</v>
      </c>
      <c r="S1019" s="141">
        <v>0</v>
      </c>
      <c r="T1019" s="142">
        <f>S1019*H1019</f>
        <v>0</v>
      </c>
      <c r="AR1019" s="143" t="s">
        <v>215</v>
      </c>
      <c r="AT1019" s="143" t="s">
        <v>228</v>
      </c>
      <c r="AU1019" s="143" t="s">
        <v>84</v>
      </c>
      <c r="AY1019" s="18" t="s">
        <v>157</v>
      </c>
      <c r="BE1019" s="144">
        <f>IF(N1019="základní",J1019,0)</f>
        <v>600</v>
      </c>
      <c r="BF1019" s="144">
        <f>IF(N1019="snížená",J1019,0)</f>
        <v>0</v>
      </c>
      <c r="BG1019" s="144">
        <f>IF(N1019="zákl. přenesená",J1019,0)</f>
        <v>0</v>
      </c>
      <c r="BH1019" s="144">
        <f>IF(N1019="sníž. přenesená",J1019,0)</f>
        <v>0</v>
      </c>
      <c r="BI1019" s="144">
        <f>IF(N1019="nulová",J1019,0)</f>
        <v>0</v>
      </c>
      <c r="BJ1019" s="18" t="s">
        <v>82</v>
      </c>
      <c r="BK1019" s="144">
        <f>ROUND(I1019*H1019,2)</f>
        <v>600</v>
      </c>
      <c r="BL1019" s="18" t="s">
        <v>164</v>
      </c>
      <c r="BM1019" s="143" t="s">
        <v>682</v>
      </c>
    </row>
    <row r="1020" spans="2:65" s="1" customFormat="1" ht="11.25">
      <c r="B1020" s="33"/>
      <c r="D1020" s="145" t="s">
        <v>166</v>
      </c>
      <c r="F1020" s="146" t="s">
        <v>681</v>
      </c>
      <c r="I1020" s="147"/>
      <c r="L1020" s="33"/>
      <c r="M1020" s="148"/>
      <c r="T1020" s="54"/>
      <c r="AT1020" s="18" t="s">
        <v>166</v>
      </c>
      <c r="AU1020" s="18" t="s">
        <v>84</v>
      </c>
    </row>
    <row r="1021" spans="2:65" s="12" customFormat="1" ht="11.25">
      <c r="B1021" s="151"/>
      <c r="D1021" s="145" t="s">
        <v>169</v>
      </c>
      <c r="E1021" s="152" t="s">
        <v>19</v>
      </c>
      <c r="F1021" s="153" t="s">
        <v>677</v>
      </c>
      <c r="H1021" s="152" t="s">
        <v>19</v>
      </c>
      <c r="I1021" s="154"/>
      <c r="L1021" s="151"/>
      <c r="M1021" s="155"/>
      <c r="T1021" s="156"/>
      <c r="AT1021" s="152" t="s">
        <v>169</v>
      </c>
      <c r="AU1021" s="152" t="s">
        <v>84</v>
      </c>
      <c r="AV1021" s="12" t="s">
        <v>82</v>
      </c>
      <c r="AW1021" s="12" t="s">
        <v>36</v>
      </c>
      <c r="AX1021" s="12" t="s">
        <v>75</v>
      </c>
      <c r="AY1021" s="152" t="s">
        <v>157</v>
      </c>
    </row>
    <row r="1022" spans="2:65" s="13" customFormat="1" ht="11.25">
      <c r="B1022" s="157"/>
      <c r="D1022" s="145" t="s">
        <v>169</v>
      </c>
      <c r="E1022" s="158" t="s">
        <v>19</v>
      </c>
      <c r="F1022" s="159" t="s">
        <v>678</v>
      </c>
      <c r="H1022" s="160">
        <v>4</v>
      </c>
      <c r="I1022" s="161"/>
      <c r="L1022" s="157"/>
      <c r="M1022" s="162"/>
      <c r="T1022" s="163"/>
      <c r="AT1022" s="158" t="s">
        <v>169</v>
      </c>
      <c r="AU1022" s="158" t="s">
        <v>84</v>
      </c>
      <c r="AV1022" s="13" t="s">
        <v>84</v>
      </c>
      <c r="AW1022" s="13" t="s">
        <v>36</v>
      </c>
      <c r="AX1022" s="13" t="s">
        <v>75</v>
      </c>
      <c r="AY1022" s="158" t="s">
        <v>157</v>
      </c>
    </row>
    <row r="1023" spans="2:65" s="14" customFormat="1" ht="11.25">
      <c r="B1023" s="164"/>
      <c r="D1023" s="145" t="s">
        <v>169</v>
      </c>
      <c r="E1023" s="165" t="s">
        <v>19</v>
      </c>
      <c r="F1023" s="166" t="s">
        <v>173</v>
      </c>
      <c r="H1023" s="167">
        <v>4</v>
      </c>
      <c r="I1023" s="168"/>
      <c r="L1023" s="164"/>
      <c r="M1023" s="169"/>
      <c r="T1023" s="170"/>
      <c r="AT1023" s="165" t="s">
        <v>169</v>
      </c>
      <c r="AU1023" s="165" t="s">
        <v>84</v>
      </c>
      <c r="AV1023" s="14" t="s">
        <v>164</v>
      </c>
      <c r="AW1023" s="14" t="s">
        <v>36</v>
      </c>
      <c r="AX1023" s="14" t="s">
        <v>82</v>
      </c>
      <c r="AY1023" s="165" t="s">
        <v>157</v>
      </c>
    </row>
    <row r="1024" spans="2:65" s="1" customFormat="1" ht="16.5" customHeight="1">
      <c r="B1024" s="33"/>
      <c r="C1024" s="171" t="s">
        <v>669</v>
      </c>
      <c r="D1024" s="171" t="s">
        <v>228</v>
      </c>
      <c r="E1024" s="172" t="s">
        <v>683</v>
      </c>
      <c r="F1024" s="173" t="s">
        <v>684</v>
      </c>
      <c r="G1024" s="174" t="s">
        <v>673</v>
      </c>
      <c r="H1024" s="175">
        <v>1</v>
      </c>
      <c r="I1024" s="176">
        <v>135</v>
      </c>
      <c r="J1024" s="177">
        <f>ROUND(I1024*H1024,2)</f>
        <v>135</v>
      </c>
      <c r="K1024" s="173" t="s">
        <v>163</v>
      </c>
      <c r="L1024" s="178"/>
      <c r="M1024" s="179" t="s">
        <v>19</v>
      </c>
      <c r="N1024" s="180" t="s">
        <v>46</v>
      </c>
      <c r="P1024" s="141">
        <f>O1024*H1024</f>
        <v>0</v>
      </c>
      <c r="Q1024" s="141">
        <v>1.2E-4</v>
      </c>
      <c r="R1024" s="141">
        <f>Q1024*H1024</f>
        <v>1.2E-4</v>
      </c>
      <c r="S1024" s="141">
        <v>0</v>
      </c>
      <c r="T1024" s="142">
        <f>S1024*H1024</f>
        <v>0</v>
      </c>
      <c r="AR1024" s="143" t="s">
        <v>215</v>
      </c>
      <c r="AT1024" s="143" t="s">
        <v>228</v>
      </c>
      <c r="AU1024" s="143" t="s">
        <v>84</v>
      </c>
      <c r="AY1024" s="18" t="s">
        <v>157</v>
      </c>
      <c r="BE1024" s="144">
        <f>IF(N1024="základní",J1024,0)</f>
        <v>135</v>
      </c>
      <c r="BF1024" s="144">
        <f>IF(N1024="snížená",J1024,0)</f>
        <v>0</v>
      </c>
      <c r="BG1024" s="144">
        <f>IF(N1024="zákl. přenesená",J1024,0)</f>
        <v>0</v>
      </c>
      <c r="BH1024" s="144">
        <f>IF(N1024="sníž. přenesená",J1024,0)</f>
        <v>0</v>
      </c>
      <c r="BI1024" s="144">
        <f>IF(N1024="nulová",J1024,0)</f>
        <v>0</v>
      </c>
      <c r="BJ1024" s="18" t="s">
        <v>82</v>
      </c>
      <c r="BK1024" s="144">
        <f>ROUND(I1024*H1024,2)</f>
        <v>135</v>
      </c>
      <c r="BL1024" s="18" t="s">
        <v>164</v>
      </c>
      <c r="BM1024" s="143" t="s">
        <v>685</v>
      </c>
    </row>
    <row r="1025" spans="2:65" s="1" customFormat="1" ht="11.25">
      <c r="B1025" s="33"/>
      <c r="D1025" s="145" t="s">
        <v>166</v>
      </c>
      <c r="F1025" s="146" t="s">
        <v>684</v>
      </c>
      <c r="I1025" s="147"/>
      <c r="L1025" s="33"/>
      <c r="M1025" s="148"/>
      <c r="T1025" s="54"/>
      <c r="AT1025" s="18" t="s">
        <v>166</v>
      </c>
      <c r="AU1025" s="18" t="s">
        <v>84</v>
      </c>
    </row>
    <row r="1026" spans="2:65" s="12" customFormat="1" ht="11.25">
      <c r="B1026" s="151"/>
      <c r="D1026" s="145" t="s">
        <v>169</v>
      </c>
      <c r="E1026" s="152" t="s">
        <v>19</v>
      </c>
      <c r="F1026" s="153" t="s">
        <v>677</v>
      </c>
      <c r="H1026" s="152" t="s">
        <v>19</v>
      </c>
      <c r="I1026" s="154"/>
      <c r="L1026" s="151"/>
      <c r="M1026" s="155"/>
      <c r="T1026" s="156"/>
      <c r="AT1026" s="152" t="s">
        <v>169</v>
      </c>
      <c r="AU1026" s="152" t="s">
        <v>84</v>
      </c>
      <c r="AV1026" s="12" t="s">
        <v>82</v>
      </c>
      <c r="AW1026" s="12" t="s">
        <v>36</v>
      </c>
      <c r="AX1026" s="12" t="s">
        <v>75</v>
      </c>
      <c r="AY1026" s="152" t="s">
        <v>157</v>
      </c>
    </row>
    <row r="1027" spans="2:65" s="13" customFormat="1" ht="11.25">
      <c r="B1027" s="157"/>
      <c r="D1027" s="145" t="s">
        <v>169</v>
      </c>
      <c r="E1027" s="158" t="s">
        <v>19</v>
      </c>
      <c r="F1027" s="159" t="s">
        <v>679</v>
      </c>
      <c r="H1027" s="160">
        <v>1</v>
      </c>
      <c r="I1027" s="161"/>
      <c r="L1027" s="157"/>
      <c r="M1027" s="162"/>
      <c r="T1027" s="163"/>
      <c r="AT1027" s="158" t="s">
        <v>169</v>
      </c>
      <c r="AU1027" s="158" t="s">
        <v>84</v>
      </c>
      <c r="AV1027" s="13" t="s">
        <v>84</v>
      </c>
      <c r="AW1027" s="13" t="s">
        <v>36</v>
      </c>
      <c r="AX1027" s="13" t="s">
        <v>75</v>
      </c>
      <c r="AY1027" s="158" t="s">
        <v>157</v>
      </c>
    </row>
    <row r="1028" spans="2:65" s="14" customFormat="1" ht="11.25">
      <c r="B1028" s="164"/>
      <c r="D1028" s="145" t="s">
        <v>169</v>
      </c>
      <c r="E1028" s="165" t="s">
        <v>19</v>
      </c>
      <c r="F1028" s="166" t="s">
        <v>173</v>
      </c>
      <c r="H1028" s="167">
        <v>1</v>
      </c>
      <c r="I1028" s="168"/>
      <c r="L1028" s="164"/>
      <c r="M1028" s="169"/>
      <c r="T1028" s="170"/>
      <c r="AT1028" s="165" t="s">
        <v>169</v>
      </c>
      <c r="AU1028" s="165" t="s">
        <v>84</v>
      </c>
      <c r="AV1028" s="14" t="s">
        <v>164</v>
      </c>
      <c r="AW1028" s="14" t="s">
        <v>36</v>
      </c>
      <c r="AX1028" s="14" t="s">
        <v>82</v>
      </c>
      <c r="AY1028" s="165" t="s">
        <v>157</v>
      </c>
    </row>
    <row r="1029" spans="2:65" s="1" customFormat="1" ht="16.5" customHeight="1">
      <c r="B1029" s="33"/>
      <c r="C1029" s="132" t="s">
        <v>686</v>
      </c>
      <c r="D1029" s="132" t="s">
        <v>159</v>
      </c>
      <c r="E1029" s="133" t="s">
        <v>687</v>
      </c>
      <c r="F1029" s="134" t="s">
        <v>688</v>
      </c>
      <c r="G1029" s="135" t="s">
        <v>673</v>
      </c>
      <c r="H1029" s="136">
        <v>5</v>
      </c>
      <c r="I1029" s="137">
        <v>36</v>
      </c>
      <c r="J1029" s="138">
        <f>ROUND(I1029*H1029,2)</f>
        <v>180</v>
      </c>
      <c r="K1029" s="134" t="s">
        <v>163</v>
      </c>
      <c r="L1029" s="33"/>
      <c r="M1029" s="139" t="s">
        <v>19</v>
      </c>
      <c r="N1029" s="140" t="s">
        <v>46</v>
      </c>
      <c r="P1029" s="141">
        <f>O1029*H1029</f>
        <v>0</v>
      </c>
      <c r="Q1029" s="141">
        <v>0</v>
      </c>
      <c r="R1029" s="141">
        <f>Q1029*H1029</f>
        <v>0</v>
      </c>
      <c r="S1029" s="141">
        <v>0</v>
      </c>
      <c r="T1029" s="142">
        <f>S1029*H1029</f>
        <v>0</v>
      </c>
      <c r="AR1029" s="143" t="s">
        <v>164</v>
      </c>
      <c r="AT1029" s="143" t="s">
        <v>159</v>
      </c>
      <c r="AU1029" s="143" t="s">
        <v>84</v>
      </c>
      <c r="AY1029" s="18" t="s">
        <v>157</v>
      </c>
      <c r="BE1029" s="144">
        <f>IF(N1029="základní",J1029,0)</f>
        <v>180</v>
      </c>
      <c r="BF1029" s="144">
        <f>IF(N1029="snížená",J1029,0)</f>
        <v>0</v>
      </c>
      <c r="BG1029" s="144">
        <f>IF(N1029="zákl. přenesená",J1029,0)</f>
        <v>0</v>
      </c>
      <c r="BH1029" s="144">
        <f>IF(N1029="sníž. přenesená",J1029,0)</f>
        <v>0</v>
      </c>
      <c r="BI1029" s="144">
        <f>IF(N1029="nulová",J1029,0)</f>
        <v>0</v>
      </c>
      <c r="BJ1029" s="18" t="s">
        <v>82</v>
      </c>
      <c r="BK1029" s="144">
        <f>ROUND(I1029*H1029,2)</f>
        <v>180</v>
      </c>
      <c r="BL1029" s="18" t="s">
        <v>164</v>
      </c>
      <c r="BM1029" s="143" t="s">
        <v>689</v>
      </c>
    </row>
    <row r="1030" spans="2:65" s="1" customFormat="1" ht="11.25">
      <c r="B1030" s="33"/>
      <c r="D1030" s="145" t="s">
        <v>166</v>
      </c>
      <c r="F1030" s="146" t="s">
        <v>690</v>
      </c>
      <c r="I1030" s="147"/>
      <c r="L1030" s="33"/>
      <c r="M1030" s="148"/>
      <c r="T1030" s="54"/>
      <c r="AT1030" s="18" t="s">
        <v>166</v>
      </c>
      <c r="AU1030" s="18" t="s">
        <v>84</v>
      </c>
    </row>
    <row r="1031" spans="2:65" s="1" customFormat="1" ht="11.25">
      <c r="B1031" s="33"/>
      <c r="D1031" s="149" t="s">
        <v>167</v>
      </c>
      <c r="F1031" s="150" t="s">
        <v>691</v>
      </c>
      <c r="I1031" s="147"/>
      <c r="L1031" s="33"/>
      <c r="M1031" s="148"/>
      <c r="T1031" s="54"/>
      <c r="AT1031" s="18" t="s">
        <v>167</v>
      </c>
      <c r="AU1031" s="18" t="s">
        <v>84</v>
      </c>
    </row>
    <row r="1032" spans="2:65" s="12" customFormat="1" ht="11.25">
      <c r="B1032" s="151"/>
      <c r="D1032" s="145" t="s">
        <v>169</v>
      </c>
      <c r="E1032" s="152" t="s">
        <v>19</v>
      </c>
      <c r="F1032" s="153" t="s">
        <v>677</v>
      </c>
      <c r="H1032" s="152" t="s">
        <v>19</v>
      </c>
      <c r="I1032" s="154"/>
      <c r="L1032" s="151"/>
      <c r="M1032" s="155"/>
      <c r="T1032" s="156"/>
      <c r="AT1032" s="152" t="s">
        <v>169</v>
      </c>
      <c r="AU1032" s="152" t="s">
        <v>84</v>
      </c>
      <c r="AV1032" s="12" t="s">
        <v>82</v>
      </c>
      <c r="AW1032" s="12" t="s">
        <v>36</v>
      </c>
      <c r="AX1032" s="12" t="s">
        <v>75</v>
      </c>
      <c r="AY1032" s="152" t="s">
        <v>157</v>
      </c>
    </row>
    <row r="1033" spans="2:65" s="13" customFormat="1" ht="11.25">
      <c r="B1033" s="157"/>
      <c r="D1033" s="145" t="s">
        <v>169</v>
      </c>
      <c r="E1033" s="158" t="s">
        <v>19</v>
      </c>
      <c r="F1033" s="159" t="s">
        <v>678</v>
      </c>
      <c r="H1033" s="160">
        <v>4</v>
      </c>
      <c r="I1033" s="161"/>
      <c r="L1033" s="157"/>
      <c r="M1033" s="162"/>
      <c r="T1033" s="163"/>
      <c r="AT1033" s="158" t="s">
        <v>169</v>
      </c>
      <c r="AU1033" s="158" t="s">
        <v>84</v>
      </c>
      <c r="AV1033" s="13" t="s">
        <v>84</v>
      </c>
      <c r="AW1033" s="13" t="s">
        <v>36</v>
      </c>
      <c r="AX1033" s="13" t="s">
        <v>75</v>
      </c>
      <c r="AY1033" s="158" t="s">
        <v>157</v>
      </c>
    </row>
    <row r="1034" spans="2:65" s="13" customFormat="1" ht="11.25">
      <c r="B1034" s="157"/>
      <c r="D1034" s="145" t="s">
        <v>169</v>
      </c>
      <c r="E1034" s="158" t="s">
        <v>19</v>
      </c>
      <c r="F1034" s="159" t="s">
        <v>679</v>
      </c>
      <c r="H1034" s="160">
        <v>1</v>
      </c>
      <c r="I1034" s="161"/>
      <c r="L1034" s="157"/>
      <c r="M1034" s="162"/>
      <c r="T1034" s="163"/>
      <c r="AT1034" s="158" t="s">
        <v>169</v>
      </c>
      <c r="AU1034" s="158" t="s">
        <v>84</v>
      </c>
      <c r="AV1034" s="13" t="s">
        <v>84</v>
      </c>
      <c r="AW1034" s="13" t="s">
        <v>36</v>
      </c>
      <c r="AX1034" s="13" t="s">
        <v>75</v>
      </c>
      <c r="AY1034" s="158" t="s">
        <v>157</v>
      </c>
    </row>
    <row r="1035" spans="2:65" s="14" customFormat="1" ht="11.25">
      <c r="B1035" s="164"/>
      <c r="D1035" s="145" t="s">
        <v>169</v>
      </c>
      <c r="E1035" s="165" t="s">
        <v>19</v>
      </c>
      <c r="F1035" s="166" t="s">
        <v>173</v>
      </c>
      <c r="H1035" s="167">
        <v>5</v>
      </c>
      <c r="I1035" s="168"/>
      <c r="L1035" s="164"/>
      <c r="M1035" s="169"/>
      <c r="T1035" s="170"/>
      <c r="AT1035" s="165" t="s">
        <v>169</v>
      </c>
      <c r="AU1035" s="165" t="s">
        <v>84</v>
      </c>
      <c r="AV1035" s="14" t="s">
        <v>164</v>
      </c>
      <c r="AW1035" s="14" t="s">
        <v>36</v>
      </c>
      <c r="AX1035" s="14" t="s">
        <v>82</v>
      </c>
      <c r="AY1035" s="165" t="s">
        <v>157</v>
      </c>
    </row>
    <row r="1036" spans="2:65" s="1" customFormat="1" ht="16.5" customHeight="1">
      <c r="B1036" s="33"/>
      <c r="C1036" s="171" t="s">
        <v>692</v>
      </c>
      <c r="D1036" s="171" t="s">
        <v>228</v>
      </c>
      <c r="E1036" s="172" t="s">
        <v>693</v>
      </c>
      <c r="F1036" s="173" t="s">
        <v>694</v>
      </c>
      <c r="G1036" s="174" t="s">
        <v>412</v>
      </c>
      <c r="H1036" s="175">
        <v>2.5</v>
      </c>
      <c r="I1036" s="176">
        <v>441</v>
      </c>
      <c r="J1036" s="177">
        <f>ROUND(I1036*H1036,2)</f>
        <v>1102.5</v>
      </c>
      <c r="K1036" s="173" t="s">
        <v>163</v>
      </c>
      <c r="L1036" s="178"/>
      <c r="M1036" s="179" t="s">
        <v>19</v>
      </c>
      <c r="N1036" s="180" t="s">
        <v>46</v>
      </c>
      <c r="P1036" s="141">
        <f>O1036*H1036</f>
        <v>0</v>
      </c>
      <c r="Q1036" s="141">
        <v>1.17E-3</v>
      </c>
      <c r="R1036" s="141">
        <f>Q1036*H1036</f>
        <v>2.9250000000000001E-3</v>
      </c>
      <c r="S1036" s="141">
        <v>0</v>
      </c>
      <c r="T1036" s="142">
        <f>S1036*H1036</f>
        <v>0</v>
      </c>
      <c r="AR1036" s="143" t="s">
        <v>215</v>
      </c>
      <c r="AT1036" s="143" t="s">
        <v>228</v>
      </c>
      <c r="AU1036" s="143" t="s">
        <v>84</v>
      </c>
      <c r="AY1036" s="18" t="s">
        <v>157</v>
      </c>
      <c r="BE1036" s="144">
        <f>IF(N1036="základní",J1036,0)</f>
        <v>1102.5</v>
      </c>
      <c r="BF1036" s="144">
        <f>IF(N1036="snížená",J1036,0)</f>
        <v>0</v>
      </c>
      <c r="BG1036" s="144">
        <f>IF(N1036="zákl. přenesená",J1036,0)</f>
        <v>0</v>
      </c>
      <c r="BH1036" s="144">
        <f>IF(N1036="sníž. přenesená",J1036,0)</f>
        <v>0</v>
      </c>
      <c r="BI1036" s="144">
        <f>IF(N1036="nulová",J1036,0)</f>
        <v>0</v>
      </c>
      <c r="BJ1036" s="18" t="s">
        <v>82</v>
      </c>
      <c r="BK1036" s="144">
        <f>ROUND(I1036*H1036,2)</f>
        <v>1102.5</v>
      </c>
      <c r="BL1036" s="18" t="s">
        <v>164</v>
      </c>
      <c r="BM1036" s="143" t="s">
        <v>695</v>
      </c>
    </row>
    <row r="1037" spans="2:65" s="1" customFormat="1" ht="11.25">
      <c r="B1037" s="33"/>
      <c r="D1037" s="145" t="s">
        <v>166</v>
      </c>
      <c r="F1037" s="146" t="s">
        <v>694</v>
      </c>
      <c r="I1037" s="147"/>
      <c r="L1037" s="33"/>
      <c r="M1037" s="148"/>
      <c r="T1037" s="54"/>
      <c r="AT1037" s="18" t="s">
        <v>166</v>
      </c>
      <c r="AU1037" s="18" t="s">
        <v>84</v>
      </c>
    </row>
    <row r="1038" spans="2:65" s="12" customFormat="1" ht="11.25">
      <c r="B1038" s="151"/>
      <c r="D1038" s="145" t="s">
        <v>169</v>
      </c>
      <c r="E1038" s="152" t="s">
        <v>19</v>
      </c>
      <c r="F1038" s="153" t="s">
        <v>677</v>
      </c>
      <c r="H1038" s="152" t="s">
        <v>19</v>
      </c>
      <c r="I1038" s="154"/>
      <c r="L1038" s="151"/>
      <c r="M1038" s="155"/>
      <c r="T1038" s="156"/>
      <c r="AT1038" s="152" t="s">
        <v>169</v>
      </c>
      <c r="AU1038" s="152" t="s">
        <v>84</v>
      </c>
      <c r="AV1038" s="12" t="s">
        <v>82</v>
      </c>
      <c r="AW1038" s="12" t="s">
        <v>36</v>
      </c>
      <c r="AX1038" s="12" t="s">
        <v>75</v>
      </c>
      <c r="AY1038" s="152" t="s">
        <v>157</v>
      </c>
    </row>
    <row r="1039" spans="2:65" s="13" customFormat="1" ht="11.25">
      <c r="B1039" s="157"/>
      <c r="D1039" s="145" t="s">
        <v>169</v>
      </c>
      <c r="E1039" s="158" t="s">
        <v>19</v>
      </c>
      <c r="F1039" s="159" t="s">
        <v>696</v>
      </c>
      <c r="H1039" s="160">
        <v>2</v>
      </c>
      <c r="I1039" s="161"/>
      <c r="L1039" s="157"/>
      <c r="M1039" s="162"/>
      <c r="T1039" s="163"/>
      <c r="AT1039" s="158" t="s">
        <v>169</v>
      </c>
      <c r="AU1039" s="158" t="s">
        <v>84</v>
      </c>
      <c r="AV1039" s="13" t="s">
        <v>84</v>
      </c>
      <c r="AW1039" s="13" t="s">
        <v>36</v>
      </c>
      <c r="AX1039" s="13" t="s">
        <v>75</v>
      </c>
      <c r="AY1039" s="158" t="s">
        <v>157</v>
      </c>
    </row>
    <row r="1040" spans="2:65" s="13" customFormat="1" ht="11.25">
      <c r="B1040" s="157"/>
      <c r="D1040" s="145" t="s">
        <v>169</v>
      </c>
      <c r="E1040" s="158" t="s">
        <v>19</v>
      </c>
      <c r="F1040" s="159" t="s">
        <v>697</v>
      </c>
      <c r="H1040" s="160">
        <v>0.5</v>
      </c>
      <c r="I1040" s="161"/>
      <c r="L1040" s="157"/>
      <c r="M1040" s="162"/>
      <c r="T1040" s="163"/>
      <c r="AT1040" s="158" t="s">
        <v>169</v>
      </c>
      <c r="AU1040" s="158" t="s">
        <v>84</v>
      </c>
      <c r="AV1040" s="13" t="s">
        <v>84</v>
      </c>
      <c r="AW1040" s="13" t="s">
        <v>36</v>
      </c>
      <c r="AX1040" s="13" t="s">
        <v>75</v>
      </c>
      <c r="AY1040" s="158" t="s">
        <v>157</v>
      </c>
    </row>
    <row r="1041" spans="2:65" s="14" customFormat="1" ht="11.25">
      <c r="B1041" s="164"/>
      <c r="D1041" s="145" t="s">
        <v>169</v>
      </c>
      <c r="E1041" s="165" t="s">
        <v>19</v>
      </c>
      <c r="F1041" s="166" t="s">
        <v>173</v>
      </c>
      <c r="H1041" s="167">
        <v>2.5</v>
      </c>
      <c r="I1041" s="168"/>
      <c r="L1041" s="164"/>
      <c r="M1041" s="169"/>
      <c r="T1041" s="170"/>
      <c r="AT1041" s="165" t="s">
        <v>169</v>
      </c>
      <c r="AU1041" s="165" t="s">
        <v>84</v>
      </c>
      <c r="AV1041" s="14" t="s">
        <v>164</v>
      </c>
      <c r="AW1041" s="14" t="s">
        <v>36</v>
      </c>
      <c r="AX1041" s="14" t="s">
        <v>82</v>
      </c>
      <c r="AY1041" s="165" t="s">
        <v>157</v>
      </c>
    </row>
    <row r="1042" spans="2:65" s="11" customFormat="1" ht="22.9" customHeight="1">
      <c r="B1042" s="120"/>
      <c r="D1042" s="121" t="s">
        <v>74</v>
      </c>
      <c r="E1042" s="130" t="s">
        <v>698</v>
      </c>
      <c r="F1042" s="130" t="s">
        <v>699</v>
      </c>
      <c r="I1042" s="123"/>
      <c r="J1042" s="131">
        <f>BK1042</f>
        <v>581665.85</v>
      </c>
      <c r="L1042" s="120"/>
      <c r="M1042" s="125"/>
      <c r="P1042" s="126">
        <f>SUM(P1043:P1097)</f>
        <v>0</v>
      </c>
      <c r="R1042" s="126">
        <f>SUM(R1043:R1097)</f>
        <v>0</v>
      </c>
      <c r="T1042" s="127">
        <f>SUM(T1043:T1097)</f>
        <v>0</v>
      </c>
      <c r="AR1042" s="121" t="s">
        <v>82</v>
      </c>
      <c r="AT1042" s="128" t="s">
        <v>74</v>
      </c>
      <c r="AU1042" s="128" t="s">
        <v>82</v>
      </c>
      <c r="AY1042" s="121" t="s">
        <v>157</v>
      </c>
      <c r="BK1042" s="129">
        <f>SUM(BK1043:BK1097)</f>
        <v>581665.85</v>
      </c>
    </row>
    <row r="1043" spans="2:65" s="1" customFormat="1" ht="21.75" customHeight="1">
      <c r="B1043" s="33"/>
      <c r="C1043" s="132" t="s">
        <v>700</v>
      </c>
      <c r="D1043" s="132" t="s">
        <v>159</v>
      </c>
      <c r="E1043" s="133" t="s">
        <v>701</v>
      </c>
      <c r="F1043" s="134" t="s">
        <v>702</v>
      </c>
      <c r="G1043" s="135" t="s">
        <v>210</v>
      </c>
      <c r="H1043" s="136">
        <v>1882.45</v>
      </c>
      <c r="I1043" s="137">
        <v>60</v>
      </c>
      <c r="J1043" s="138">
        <f>ROUND(I1043*H1043,2)</f>
        <v>112947</v>
      </c>
      <c r="K1043" s="134" t="s">
        <v>163</v>
      </c>
      <c r="L1043" s="33"/>
      <c r="M1043" s="139" t="s">
        <v>19</v>
      </c>
      <c r="N1043" s="140" t="s">
        <v>46</v>
      </c>
      <c r="P1043" s="141">
        <f>O1043*H1043</f>
        <v>0</v>
      </c>
      <c r="Q1043" s="141">
        <v>0</v>
      </c>
      <c r="R1043" s="141">
        <f>Q1043*H1043</f>
        <v>0</v>
      </c>
      <c r="S1043" s="141">
        <v>0</v>
      </c>
      <c r="T1043" s="142">
        <f>S1043*H1043</f>
        <v>0</v>
      </c>
      <c r="AR1043" s="143" t="s">
        <v>164</v>
      </c>
      <c r="AT1043" s="143" t="s">
        <v>159</v>
      </c>
      <c r="AU1043" s="143" t="s">
        <v>84</v>
      </c>
      <c r="AY1043" s="18" t="s">
        <v>157</v>
      </c>
      <c r="BE1043" s="144">
        <f>IF(N1043="základní",J1043,0)</f>
        <v>112947</v>
      </c>
      <c r="BF1043" s="144">
        <f>IF(N1043="snížená",J1043,0)</f>
        <v>0</v>
      </c>
      <c r="BG1043" s="144">
        <f>IF(N1043="zákl. přenesená",J1043,0)</f>
        <v>0</v>
      </c>
      <c r="BH1043" s="144">
        <f>IF(N1043="sníž. přenesená",J1043,0)</f>
        <v>0</v>
      </c>
      <c r="BI1043" s="144">
        <f>IF(N1043="nulová",J1043,0)</f>
        <v>0</v>
      </c>
      <c r="BJ1043" s="18" t="s">
        <v>82</v>
      </c>
      <c r="BK1043" s="144">
        <f>ROUND(I1043*H1043,2)</f>
        <v>112947</v>
      </c>
      <c r="BL1043" s="18" t="s">
        <v>164</v>
      </c>
      <c r="BM1043" s="143" t="s">
        <v>703</v>
      </c>
    </row>
    <row r="1044" spans="2:65" s="1" customFormat="1" ht="19.5">
      <c r="B1044" s="33"/>
      <c r="D1044" s="145" t="s">
        <v>166</v>
      </c>
      <c r="F1044" s="146" t="s">
        <v>704</v>
      </c>
      <c r="I1044" s="147"/>
      <c r="L1044" s="33"/>
      <c r="M1044" s="148"/>
      <c r="T1044" s="54"/>
      <c r="AT1044" s="18" t="s">
        <v>166</v>
      </c>
      <c r="AU1044" s="18" t="s">
        <v>84</v>
      </c>
    </row>
    <row r="1045" spans="2:65" s="1" customFormat="1" ht="11.25">
      <c r="B1045" s="33"/>
      <c r="D1045" s="149" t="s">
        <v>167</v>
      </c>
      <c r="F1045" s="150" t="s">
        <v>705</v>
      </c>
      <c r="I1045" s="147"/>
      <c r="L1045" s="33"/>
      <c r="M1045" s="148"/>
      <c r="T1045" s="54"/>
      <c r="AT1045" s="18" t="s">
        <v>167</v>
      </c>
      <c r="AU1045" s="18" t="s">
        <v>84</v>
      </c>
    </row>
    <row r="1046" spans="2:65" s="12" customFormat="1" ht="11.25">
      <c r="B1046" s="151"/>
      <c r="D1046" s="145" t="s">
        <v>169</v>
      </c>
      <c r="E1046" s="152" t="s">
        <v>19</v>
      </c>
      <c r="F1046" s="153" t="s">
        <v>289</v>
      </c>
      <c r="H1046" s="152" t="s">
        <v>19</v>
      </c>
      <c r="I1046" s="154"/>
      <c r="L1046" s="151"/>
      <c r="M1046" s="155"/>
      <c r="T1046" s="156"/>
      <c r="AT1046" s="152" t="s">
        <v>169</v>
      </c>
      <c r="AU1046" s="152" t="s">
        <v>84</v>
      </c>
      <c r="AV1046" s="12" t="s">
        <v>82</v>
      </c>
      <c r="AW1046" s="12" t="s">
        <v>36</v>
      </c>
      <c r="AX1046" s="12" t="s">
        <v>75</v>
      </c>
      <c r="AY1046" s="152" t="s">
        <v>157</v>
      </c>
    </row>
    <row r="1047" spans="2:65" s="13" customFormat="1" ht="11.25">
      <c r="B1047" s="157"/>
      <c r="D1047" s="145" t="s">
        <v>169</v>
      </c>
      <c r="E1047" s="158" t="s">
        <v>19</v>
      </c>
      <c r="F1047" s="159" t="s">
        <v>706</v>
      </c>
      <c r="H1047" s="160">
        <v>1926.45</v>
      </c>
      <c r="I1047" s="161"/>
      <c r="L1047" s="157"/>
      <c r="M1047" s="162"/>
      <c r="T1047" s="163"/>
      <c r="AT1047" s="158" t="s">
        <v>169</v>
      </c>
      <c r="AU1047" s="158" t="s">
        <v>84</v>
      </c>
      <c r="AV1047" s="13" t="s">
        <v>84</v>
      </c>
      <c r="AW1047" s="13" t="s">
        <v>36</v>
      </c>
      <c r="AX1047" s="13" t="s">
        <v>75</v>
      </c>
      <c r="AY1047" s="158" t="s">
        <v>157</v>
      </c>
    </row>
    <row r="1048" spans="2:65" s="13" customFormat="1" ht="11.25">
      <c r="B1048" s="157"/>
      <c r="D1048" s="145" t="s">
        <v>169</v>
      </c>
      <c r="E1048" s="158" t="s">
        <v>19</v>
      </c>
      <c r="F1048" s="159" t="s">
        <v>707</v>
      </c>
      <c r="H1048" s="160">
        <v>-44</v>
      </c>
      <c r="I1048" s="161"/>
      <c r="L1048" s="157"/>
      <c r="M1048" s="162"/>
      <c r="T1048" s="163"/>
      <c r="AT1048" s="158" t="s">
        <v>169</v>
      </c>
      <c r="AU1048" s="158" t="s">
        <v>84</v>
      </c>
      <c r="AV1048" s="13" t="s">
        <v>84</v>
      </c>
      <c r="AW1048" s="13" t="s">
        <v>36</v>
      </c>
      <c r="AX1048" s="13" t="s">
        <v>75</v>
      </c>
      <c r="AY1048" s="158" t="s">
        <v>157</v>
      </c>
    </row>
    <row r="1049" spans="2:65" s="14" customFormat="1" ht="11.25">
      <c r="B1049" s="164"/>
      <c r="D1049" s="145" t="s">
        <v>169</v>
      </c>
      <c r="E1049" s="165" t="s">
        <v>19</v>
      </c>
      <c r="F1049" s="166" t="s">
        <v>173</v>
      </c>
      <c r="H1049" s="167">
        <v>1882.45</v>
      </c>
      <c r="I1049" s="168"/>
      <c r="L1049" s="164"/>
      <c r="M1049" s="169"/>
      <c r="T1049" s="170"/>
      <c r="AT1049" s="165" t="s">
        <v>169</v>
      </c>
      <c r="AU1049" s="165" t="s">
        <v>84</v>
      </c>
      <c r="AV1049" s="14" t="s">
        <v>164</v>
      </c>
      <c r="AW1049" s="14" t="s">
        <v>36</v>
      </c>
      <c r="AX1049" s="14" t="s">
        <v>82</v>
      </c>
      <c r="AY1049" s="165" t="s">
        <v>157</v>
      </c>
    </row>
    <row r="1050" spans="2:65" s="1" customFormat="1" ht="21.75" customHeight="1">
      <c r="B1050" s="33"/>
      <c r="C1050" s="132" t="s">
        <v>708</v>
      </c>
      <c r="D1050" s="132" t="s">
        <v>159</v>
      </c>
      <c r="E1050" s="133" t="s">
        <v>709</v>
      </c>
      <c r="F1050" s="134" t="s">
        <v>710</v>
      </c>
      <c r="G1050" s="135" t="s">
        <v>210</v>
      </c>
      <c r="H1050" s="136">
        <v>282367.5</v>
      </c>
      <c r="I1050" s="137">
        <v>1</v>
      </c>
      <c r="J1050" s="138">
        <f>ROUND(I1050*H1050,2)</f>
        <v>282367.5</v>
      </c>
      <c r="K1050" s="134" t="s">
        <v>163</v>
      </c>
      <c r="L1050" s="33"/>
      <c r="M1050" s="139" t="s">
        <v>19</v>
      </c>
      <c r="N1050" s="140" t="s">
        <v>46</v>
      </c>
      <c r="P1050" s="141">
        <f>O1050*H1050</f>
        <v>0</v>
      </c>
      <c r="Q1050" s="141">
        <v>0</v>
      </c>
      <c r="R1050" s="141">
        <f>Q1050*H1050</f>
        <v>0</v>
      </c>
      <c r="S1050" s="141">
        <v>0</v>
      </c>
      <c r="T1050" s="142">
        <f>S1050*H1050</f>
        <v>0</v>
      </c>
      <c r="AR1050" s="143" t="s">
        <v>164</v>
      </c>
      <c r="AT1050" s="143" t="s">
        <v>159</v>
      </c>
      <c r="AU1050" s="143" t="s">
        <v>84</v>
      </c>
      <c r="AY1050" s="18" t="s">
        <v>157</v>
      </c>
      <c r="BE1050" s="144">
        <f>IF(N1050="základní",J1050,0)</f>
        <v>282367.5</v>
      </c>
      <c r="BF1050" s="144">
        <f>IF(N1050="snížená",J1050,0)</f>
        <v>0</v>
      </c>
      <c r="BG1050" s="144">
        <f>IF(N1050="zákl. přenesená",J1050,0)</f>
        <v>0</v>
      </c>
      <c r="BH1050" s="144">
        <f>IF(N1050="sníž. přenesená",J1050,0)</f>
        <v>0</v>
      </c>
      <c r="BI1050" s="144">
        <f>IF(N1050="nulová",J1050,0)</f>
        <v>0</v>
      </c>
      <c r="BJ1050" s="18" t="s">
        <v>82</v>
      </c>
      <c r="BK1050" s="144">
        <f>ROUND(I1050*H1050,2)</f>
        <v>282367.5</v>
      </c>
      <c r="BL1050" s="18" t="s">
        <v>164</v>
      </c>
      <c r="BM1050" s="143" t="s">
        <v>711</v>
      </c>
    </row>
    <row r="1051" spans="2:65" s="1" customFormat="1" ht="19.5">
      <c r="B1051" s="33"/>
      <c r="D1051" s="145" t="s">
        <v>166</v>
      </c>
      <c r="F1051" s="146" t="s">
        <v>712</v>
      </c>
      <c r="I1051" s="147"/>
      <c r="L1051" s="33"/>
      <c r="M1051" s="148"/>
      <c r="T1051" s="54"/>
      <c r="AT1051" s="18" t="s">
        <v>166</v>
      </c>
      <c r="AU1051" s="18" t="s">
        <v>84</v>
      </c>
    </row>
    <row r="1052" spans="2:65" s="1" customFormat="1" ht="11.25">
      <c r="B1052" s="33"/>
      <c r="D1052" s="149" t="s">
        <v>167</v>
      </c>
      <c r="F1052" s="150" t="s">
        <v>713</v>
      </c>
      <c r="I1052" s="147"/>
      <c r="L1052" s="33"/>
      <c r="M1052" s="148"/>
      <c r="T1052" s="54"/>
      <c r="AT1052" s="18" t="s">
        <v>167</v>
      </c>
      <c r="AU1052" s="18" t="s">
        <v>84</v>
      </c>
    </row>
    <row r="1053" spans="2:65" s="12" customFormat="1" ht="11.25">
      <c r="B1053" s="151"/>
      <c r="D1053" s="145" t="s">
        <v>169</v>
      </c>
      <c r="E1053" s="152" t="s">
        <v>19</v>
      </c>
      <c r="F1053" s="153" t="s">
        <v>714</v>
      </c>
      <c r="H1053" s="152" t="s">
        <v>19</v>
      </c>
      <c r="I1053" s="154"/>
      <c r="L1053" s="151"/>
      <c r="M1053" s="155"/>
      <c r="T1053" s="156"/>
      <c r="AT1053" s="152" t="s">
        <v>169</v>
      </c>
      <c r="AU1053" s="152" t="s">
        <v>84</v>
      </c>
      <c r="AV1053" s="12" t="s">
        <v>82</v>
      </c>
      <c r="AW1053" s="12" t="s">
        <v>36</v>
      </c>
      <c r="AX1053" s="12" t="s">
        <v>75</v>
      </c>
      <c r="AY1053" s="152" t="s">
        <v>157</v>
      </c>
    </row>
    <row r="1054" spans="2:65" s="13" customFormat="1" ht="11.25">
      <c r="B1054" s="157"/>
      <c r="D1054" s="145" t="s">
        <v>169</v>
      </c>
      <c r="E1054" s="158" t="s">
        <v>19</v>
      </c>
      <c r="F1054" s="159" t="s">
        <v>715</v>
      </c>
      <c r="H1054" s="160">
        <v>282367.5</v>
      </c>
      <c r="I1054" s="161"/>
      <c r="L1054" s="157"/>
      <c r="M1054" s="162"/>
      <c r="T1054" s="163"/>
      <c r="AT1054" s="158" t="s">
        <v>169</v>
      </c>
      <c r="AU1054" s="158" t="s">
        <v>84</v>
      </c>
      <c r="AV1054" s="13" t="s">
        <v>84</v>
      </c>
      <c r="AW1054" s="13" t="s">
        <v>36</v>
      </c>
      <c r="AX1054" s="13" t="s">
        <v>75</v>
      </c>
      <c r="AY1054" s="158" t="s">
        <v>157</v>
      </c>
    </row>
    <row r="1055" spans="2:65" s="14" customFormat="1" ht="11.25">
      <c r="B1055" s="164"/>
      <c r="D1055" s="145" t="s">
        <v>169</v>
      </c>
      <c r="E1055" s="165" t="s">
        <v>19</v>
      </c>
      <c r="F1055" s="166" t="s">
        <v>173</v>
      </c>
      <c r="H1055" s="167">
        <v>282367.5</v>
      </c>
      <c r="I1055" s="168"/>
      <c r="L1055" s="164"/>
      <c r="M1055" s="169"/>
      <c r="T1055" s="170"/>
      <c r="AT1055" s="165" t="s">
        <v>169</v>
      </c>
      <c r="AU1055" s="165" t="s">
        <v>84</v>
      </c>
      <c r="AV1055" s="14" t="s">
        <v>164</v>
      </c>
      <c r="AW1055" s="14" t="s">
        <v>36</v>
      </c>
      <c r="AX1055" s="14" t="s">
        <v>82</v>
      </c>
      <c r="AY1055" s="165" t="s">
        <v>157</v>
      </c>
    </row>
    <row r="1056" spans="2:65" s="1" customFormat="1" ht="21.75" customHeight="1">
      <c r="B1056" s="33"/>
      <c r="C1056" s="132" t="s">
        <v>716</v>
      </c>
      <c r="D1056" s="132" t="s">
        <v>159</v>
      </c>
      <c r="E1056" s="133" t="s">
        <v>717</v>
      </c>
      <c r="F1056" s="134" t="s">
        <v>718</v>
      </c>
      <c r="G1056" s="135" t="s">
        <v>210</v>
      </c>
      <c r="H1056" s="136">
        <v>1882.45</v>
      </c>
      <c r="I1056" s="137">
        <v>40</v>
      </c>
      <c r="J1056" s="138">
        <f>ROUND(I1056*H1056,2)</f>
        <v>75298</v>
      </c>
      <c r="K1056" s="134" t="s">
        <v>163</v>
      </c>
      <c r="L1056" s="33"/>
      <c r="M1056" s="139" t="s">
        <v>19</v>
      </c>
      <c r="N1056" s="140" t="s">
        <v>46</v>
      </c>
      <c r="P1056" s="141">
        <f>O1056*H1056</f>
        <v>0</v>
      </c>
      <c r="Q1056" s="141">
        <v>0</v>
      </c>
      <c r="R1056" s="141">
        <f>Q1056*H1056</f>
        <v>0</v>
      </c>
      <c r="S1056" s="141">
        <v>0</v>
      </c>
      <c r="T1056" s="142">
        <f>S1056*H1056</f>
        <v>0</v>
      </c>
      <c r="AR1056" s="143" t="s">
        <v>164</v>
      </c>
      <c r="AT1056" s="143" t="s">
        <v>159</v>
      </c>
      <c r="AU1056" s="143" t="s">
        <v>84</v>
      </c>
      <c r="AY1056" s="18" t="s">
        <v>157</v>
      </c>
      <c r="BE1056" s="144">
        <f>IF(N1056="základní",J1056,0)</f>
        <v>75298</v>
      </c>
      <c r="BF1056" s="144">
        <f>IF(N1056="snížená",J1056,0)</f>
        <v>0</v>
      </c>
      <c r="BG1056" s="144">
        <f>IF(N1056="zákl. přenesená",J1056,0)</f>
        <v>0</v>
      </c>
      <c r="BH1056" s="144">
        <f>IF(N1056="sníž. přenesená",J1056,0)</f>
        <v>0</v>
      </c>
      <c r="BI1056" s="144">
        <f>IF(N1056="nulová",J1056,0)</f>
        <v>0</v>
      </c>
      <c r="BJ1056" s="18" t="s">
        <v>82</v>
      </c>
      <c r="BK1056" s="144">
        <f>ROUND(I1056*H1056,2)</f>
        <v>75298</v>
      </c>
      <c r="BL1056" s="18" t="s">
        <v>164</v>
      </c>
      <c r="BM1056" s="143" t="s">
        <v>719</v>
      </c>
    </row>
    <row r="1057" spans="2:65" s="1" customFormat="1" ht="19.5">
      <c r="B1057" s="33"/>
      <c r="D1057" s="145" t="s">
        <v>166</v>
      </c>
      <c r="F1057" s="146" t="s">
        <v>720</v>
      </c>
      <c r="I1057" s="147"/>
      <c r="L1057" s="33"/>
      <c r="M1057" s="148"/>
      <c r="T1057" s="54"/>
      <c r="AT1057" s="18" t="s">
        <v>166</v>
      </c>
      <c r="AU1057" s="18" t="s">
        <v>84</v>
      </c>
    </row>
    <row r="1058" spans="2:65" s="1" customFormat="1" ht="11.25">
      <c r="B1058" s="33"/>
      <c r="D1058" s="149" t="s">
        <v>167</v>
      </c>
      <c r="F1058" s="150" t="s">
        <v>721</v>
      </c>
      <c r="I1058" s="147"/>
      <c r="L1058" s="33"/>
      <c r="M1058" s="148"/>
      <c r="T1058" s="54"/>
      <c r="AT1058" s="18" t="s">
        <v>167</v>
      </c>
      <c r="AU1058" s="18" t="s">
        <v>84</v>
      </c>
    </row>
    <row r="1059" spans="2:65" s="12" customFormat="1" ht="11.25">
      <c r="B1059" s="151"/>
      <c r="D1059" s="145" t="s">
        <v>169</v>
      </c>
      <c r="E1059" s="152" t="s">
        <v>19</v>
      </c>
      <c r="F1059" s="153" t="s">
        <v>289</v>
      </c>
      <c r="H1059" s="152" t="s">
        <v>19</v>
      </c>
      <c r="I1059" s="154"/>
      <c r="L1059" s="151"/>
      <c r="M1059" s="155"/>
      <c r="T1059" s="156"/>
      <c r="AT1059" s="152" t="s">
        <v>169</v>
      </c>
      <c r="AU1059" s="152" t="s">
        <v>84</v>
      </c>
      <c r="AV1059" s="12" t="s">
        <v>82</v>
      </c>
      <c r="AW1059" s="12" t="s">
        <v>36</v>
      </c>
      <c r="AX1059" s="12" t="s">
        <v>75</v>
      </c>
      <c r="AY1059" s="152" t="s">
        <v>157</v>
      </c>
    </row>
    <row r="1060" spans="2:65" s="13" customFormat="1" ht="11.25">
      <c r="B1060" s="157"/>
      <c r="D1060" s="145" t="s">
        <v>169</v>
      </c>
      <c r="E1060" s="158" t="s">
        <v>19</v>
      </c>
      <c r="F1060" s="159" t="s">
        <v>706</v>
      </c>
      <c r="H1060" s="160">
        <v>1926.45</v>
      </c>
      <c r="I1060" s="161"/>
      <c r="L1060" s="157"/>
      <c r="M1060" s="162"/>
      <c r="T1060" s="163"/>
      <c r="AT1060" s="158" t="s">
        <v>169</v>
      </c>
      <c r="AU1060" s="158" t="s">
        <v>84</v>
      </c>
      <c r="AV1060" s="13" t="s">
        <v>84</v>
      </c>
      <c r="AW1060" s="13" t="s">
        <v>36</v>
      </c>
      <c r="AX1060" s="13" t="s">
        <v>75</v>
      </c>
      <c r="AY1060" s="158" t="s">
        <v>157</v>
      </c>
    </row>
    <row r="1061" spans="2:65" s="13" customFormat="1" ht="11.25">
      <c r="B1061" s="157"/>
      <c r="D1061" s="145" t="s">
        <v>169</v>
      </c>
      <c r="E1061" s="158" t="s">
        <v>19</v>
      </c>
      <c r="F1061" s="159" t="s">
        <v>707</v>
      </c>
      <c r="H1061" s="160">
        <v>-44</v>
      </c>
      <c r="I1061" s="161"/>
      <c r="L1061" s="157"/>
      <c r="M1061" s="162"/>
      <c r="T1061" s="163"/>
      <c r="AT1061" s="158" t="s">
        <v>169</v>
      </c>
      <c r="AU1061" s="158" t="s">
        <v>84</v>
      </c>
      <c r="AV1061" s="13" t="s">
        <v>84</v>
      </c>
      <c r="AW1061" s="13" t="s">
        <v>36</v>
      </c>
      <c r="AX1061" s="13" t="s">
        <v>75</v>
      </c>
      <c r="AY1061" s="158" t="s">
        <v>157</v>
      </c>
    </row>
    <row r="1062" spans="2:65" s="14" customFormat="1" ht="11.25">
      <c r="B1062" s="164"/>
      <c r="D1062" s="145" t="s">
        <v>169</v>
      </c>
      <c r="E1062" s="165" t="s">
        <v>19</v>
      </c>
      <c r="F1062" s="166" t="s">
        <v>173</v>
      </c>
      <c r="H1062" s="167">
        <v>1882.45</v>
      </c>
      <c r="I1062" s="168"/>
      <c r="L1062" s="164"/>
      <c r="M1062" s="169"/>
      <c r="T1062" s="170"/>
      <c r="AT1062" s="165" t="s">
        <v>169</v>
      </c>
      <c r="AU1062" s="165" t="s">
        <v>84</v>
      </c>
      <c r="AV1062" s="14" t="s">
        <v>164</v>
      </c>
      <c r="AW1062" s="14" t="s">
        <v>36</v>
      </c>
      <c r="AX1062" s="14" t="s">
        <v>82</v>
      </c>
      <c r="AY1062" s="165" t="s">
        <v>157</v>
      </c>
    </row>
    <row r="1063" spans="2:65" s="1" customFormat="1" ht="16.5" customHeight="1">
      <c r="B1063" s="33"/>
      <c r="C1063" s="132" t="s">
        <v>722</v>
      </c>
      <c r="D1063" s="132" t="s">
        <v>159</v>
      </c>
      <c r="E1063" s="133" t="s">
        <v>723</v>
      </c>
      <c r="F1063" s="134" t="s">
        <v>724</v>
      </c>
      <c r="G1063" s="135" t="s">
        <v>210</v>
      </c>
      <c r="H1063" s="136">
        <v>1936.45</v>
      </c>
      <c r="I1063" s="137">
        <v>18</v>
      </c>
      <c r="J1063" s="138">
        <f>ROUND(I1063*H1063,2)</f>
        <v>34856.1</v>
      </c>
      <c r="K1063" s="134" t="s">
        <v>163</v>
      </c>
      <c r="L1063" s="33"/>
      <c r="M1063" s="139" t="s">
        <v>19</v>
      </c>
      <c r="N1063" s="140" t="s">
        <v>46</v>
      </c>
      <c r="P1063" s="141">
        <f>O1063*H1063</f>
        <v>0</v>
      </c>
      <c r="Q1063" s="141">
        <v>0</v>
      </c>
      <c r="R1063" s="141">
        <f>Q1063*H1063</f>
        <v>0</v>
      </c>
      <c r="S1063" s="141">
        <v>0</v>
      </c>
      <c r="T1063" s="142">
        <f>S1063*H1063</f>
        <v>0</v>
      </c>
      <c r="AR1063" s="143" t="s">
        <v>164</v>
      </c>
      <c r="AT1063" s="143" t="s">
        <v>159</v>
      </c>
      <c r="AU1063" s="143" t="s">
        <v>84</v>
      </c>
      <c r="AY1063" s="18" t="s">
        <v>157</v>
      </c>
      <c r="BE1063" s="144">
        <f>IF(N1063="základní",J1063,0)</f>
        <v>34856.1</v>
      </c>
      <c r="BF1063" s="144">
        <f>IF(N1063="snížená",J1063,0)</f>
        <v>0</v>
      </c>
      <c r="BG1063" s="144">
        <f>IF(N1063="zákl. přenesená",J1063,0)</f>
        <v>0</v>
      </c>
      <c r="BH1063" s="144">
        <f>IF(N1063="sníž. přenesená",J1063,0)</f>
        <v>0</v>
      </c>
      <c r="BI1063" s="144">
        <f>IF(N1063="nulová",J1063,0)</f>
        <v>0</v>
      </c>
      <c r="BJ1063" s="18" t="s">
        <v>82</v>
      </c>
      <c r="BK1063" s="144">
        <f>ROUND(I1063*H1063,2)</f>
        <v>34856.1</v>
      </c>
      <c r="BL1063" s="18" t="s">
        <v>164</v>
      </c>
      <c r="BM1063" s="143" t="s">
        <v>725</v>
      </c>
    </row>
    <row r="1064" spans="2:65" s="1" customFormat="1" ht="11.25">
      <c r="B1064" s="33"/>
      <c r="D1064" s="145" t="s">
        <v>166</v>
      </c>
      <c r="F1064" s="146" t="s">
        <v>726</v>
      </c>
      <c r="I1064" s="147"/>
      <c r="L1064" s="33"/>
      <c r="M1064" s="148"/>
      <c r="T1064" s="54"/>
      <c r="AT1064" s="18" t="s">
        <v>166</v>
      </c>
      <c r="AU1064" s="18" t="s">
        <v>84</v>
      </c>
    </row>
    <row r="1065" spans="2:65" s="1" customFormat="1" ht="11.25">
      <c r="B1065" s="33"/>
      <c r="D1065" s="149" t="s">
        <v>167</v>
      </c>
      <c r="F1065" s="150" t="s">
        <v>727</v>
      </c>
      <c r="I1065" s="147"/>
      <c r="L1065" s="33"/>
      <c r="M1065" s="148"/>
      <c r="T1065" s="54"/>
      <c r="AT1065" s="18" t="s">
        <v>167</v>
      </c>
      <c r="AU1065" s="18" t="s">
        <v>84</v>
      </c>
    </row>
    <row r="1066" spans="2:65" s="12" customFormat="1" ht="11.25">
      <c r="B1066" s="151"/>
      <c r="D1066" s="145" t="s">
        <v>169</v>
      </c>
      <c r="E1066" s="152" t="s">
        <v>19</v>
      </c>
      <c r="F1066" s="153" t="s">
        <v>289</v>
      </c>
      <c r="H1066" s="152" t="s">
        <v>19</v>
      </c>
      <c r="I1066" s="154"/>
      <c r="L1066" s="151"/>
      <c r="M1066" s="155"/>
      <c r="T1066" s="156"/>
      <c r="AT1066" s="152" t="s">
        <v>169</v>
      </c>
      <c r="AU1066" s="152" t="s">
        <v>84</v>
      </c>
      <c r="AV1066" s="12" t="s">
        <v>82</v>
      </c>
      <c r="AW1066" s="12" t="s">
        <v>36</v>
      </c>
      <c r="AX1066" s="12" t="s">
        <v>75</v>
      </c>
      <c r="AY1066" s="152" t="s">
        <v>157</v>
      </c>
    </row>
    <row r="1067" spans="2:65" s="13" customFormat="1" ht="11.25">
      <c r="B1067" s="157"/>
      <c r="D1067" s="145" t="s">
        <v>169</v>
      </c>
      <c r="E1067" s="158" t="s">
        <v>19</v>
      </c>
      <c r="F1067" s="159" t="s">
        <v>728</v>
      </c>
      <c r="H1067" s="160">
        <v>1980.45</v>
      </c>
      <c r="I1067" s="161"/>
      <c r="L1067" s="157"/>
      <c r="M1067" s="162"/>
      <c r="T1067" s="163"/>
      <c r="AT1067" s="158" t="s">
        <v>169</v>
      </c>
      <c r="AU1067" s="158" t="s">
        <v>84</v>
      </c>
      <c r="AV1067" s="13" t="s">
        <v>84</v>
      </c>
      <c r="AW1067" s="13" t="s">
        <v>36</v>
      </c>
      <c r="AX1067" s="13" t="s">
        <v>75</v>
      </c>
      <c r="AY1067" s="158" t="s">
        <v>157</v>
      </c>
    </row>
    <row r="1068" spans="2:65" s="13" customFormat="1" ht="11.25">
      <c r="B1068" s="157"/>
      <c r="D1068" s="145" t="s">
        <v>169</v>
      </c>
      <c r="E1068" s="158" t="s">
        <v>19</v>
      </c>
      <c r="F1068" s="159" t="s">
        <v>707</v>
      </c>
      <c r="H1068" s="160">
        <v>-44</v>
      </c>
      <c r="I1068" s="161"/>
      <c r="L1068" s="157"/>
      <c r="M1068" s="162"/>
      <c r="T1068" s="163"/>
      <c r="AT1068" s="158" t="s">
        <v>169</v>
      </c>
      <c r="AU1068" s="158" t="s">
        <v>84</v>
      </c>
      <c r="AV1068" s="13" t="s">
        <v>84</v>
      </c>
      <c r="AW1068" s="13" t="s">
        <v>36</v>
      </c>
      <c r="AX1068" s="13" t="s">
        <v>75</v>
      </c>
      <c r="AY1068" s="158" t="s">
        <v>157</v>
      </c>
    </row>
    <row r="1069" spans="2:65" s="14" customFormat="1" ht="11.25">
      <c r="B1069" s="164"/>
      <c r="D1069" s="145" t="s">
        <v>169</v>
      </c>
      <c r="E1069" s="165" t="s">
        <v>19</v>
      </c>
      <c r="F1069" s="166" t="s">
        <v>173</v>
      </c>
      <c r="H1069" s="167">
        <v>1936.45</v>
      </c>
      <c r="I1069" s="168"/>
      <c r="L1069" s="164"/>
      <c r="M1069" s="169"/>
      <c r="T1069" s="170"/>
      <c r="AT1069" s="165" t="s">
        <v>169</v>
      </c>
      <c r="AU1069" s="165" t="s">
        <v>84</v>
      </c>
      <c r="AV1069" s="14" t="s">
        <v>164</v>
      </c>
      <c r="AW1069" s="14" t="s">
        <v>36</v>
      </c>
      <c r="AX1069" s="14" t="s">
        <v>82</v>
      </c>
      <c r="AY1069" s="165" t="s">
        <v>157</v>
      </c>
    </row>
    <row r="1070" spans="2:65" s="1" customFormat="1" ht="16.5" customHeight="1">
      <c r="B1070" s="33"/>
      <c r="C1070" s="132" t="s">
        <v>729</v>
      </c>
      <c r="D1070" s="132" t="s">
        <v>159</v>
      </c>
      <c r="E1070" s="133" t="s">
        <v>730</v>
      </c>
      <c r="F1070" s="134" t="s">
        <v>731</v>
      </c>
      <c r="G1070" s="135" t="s">
        <v>210</v>
      </c>
      <c r="H1070" s="136">
        <v>290467.5</v>
      </c>
      <c r="I1070" s="137">
        <v>0.1</v>
      </c>
      <c r="J1070" s="138">
        <f>ROUND(I1070*H1070,2)</f>
        <v>29046.75</v>
      </c>
      <c r="K1070" s="134" t="s">
        <v>163</v>
      </c>
      <c r="L1070" s="33"/>
      <c r="M1070" s="139" t="s">
        <v>19</v>
      </c>
      <c r="N1070" s="140" t="s">
        <v>46</v>
      </c>
      <c r="P1070" s="141">
        <f>O1070*H1070</f>
        <v>0</v>
      </c>
      <c r="Q1070" s="141">
        <v>0</v>
      </c>
      <c r="R1070" s="141">
        <f>Q1070*H1070</f>
        <v>0</v>
      </c>
      <c r="S1070" s="141">
        <v>0</v>
      </c>
      <c r="T1070" s="142">
        <f>S1070*H1070</f>
        <v>0</v>
      </c>
      <c r="AR1070" s="143" t="s">
        <v>164</v>
      </c>
      <c r="AT1070" s="143" t="s">
        <v>159</v>
      </c>
      <c r="AU1070" s="143" t="s">
        <v>84</v>
      </c>
      <c r="AY1070" s="18" t="s">
        <v>157</v>
      </c>
      <c r="BE1070" s="144">
        <f>IF(N1070="základní",J1070,0)</f>
        <v>29046.75</v>
      </c>
      <c r="BF1070" s="144">
        <f>IF(N1070="snížená",J1070,0)</f>
        <v>0</v>
      </c>
      <c r="BG1070" s="144">
        <f>IF(N1070="zákl. přenesená",J1070,0)</f>
        <v>0</v>
      </c>
      <c r="BH1070" s="144">
        <f>IF(N1070="sníž. přenesená",J1070,0)</f>
        <v>0</v>
      </c>
      <c r="BI1070" s="144">
        <f>IF(N1070="nulová",J1070,0)</f>
        <v>0</v>
      </c>
      <c r="BJ1070" s="18" t="s">
        <v>82</v>
      </c>
      <c r="BK1070" s="144">
        <f>ROUND(I1070*H1070,2)</f>
        <v>29046.75</v>
      </c>
      <c r="BL1070" s="18" t="s">
        <v>164</v>
      </c>
      <c r="BM1070" s="143" t="s">
        <v>732</v>
      </c>
    </row>
    <row r="1071" spans="2:65" s="1" customFormat="1" ht="11.25">
      <c r="B1071" s="33"/>
      <c r="D1071" s="145" t="s">
        <v>166</v>
      </c>
      <c r="F1071" s="146" t="s">
        <v>733</v>
      </c>
      <c r="I1071" s="147"/>
      <c r="L1071" s="33"/>
      <c r="M1071" s="148"/>
      <c r="T1071" s="54"/>
      <c r="AT1071" s="18" t="s">
        <v>166</v>
      </c>
      <c r="AU1071" s="18" t="s">
        <v>84</v>
      </c>
    </row>
    <row r="1072" spans="2:65" s="1" customFormat="1" ht="11.25">
      <c r="B1072" s="33"/>
      <c r="D1072" s="149" t="s">
        <v>167</v>
      </c>
      <c r="F1072" s="150" t="s">
        <v>734</v>
      </c>
      <c r="I1072" s="147"/>
      <c r="L1072" s="33"/>
      <c r="M1072" s="148"/>
      <c r="T1072" s="54"/>
      <c r="AT1072" s="18" t="s">
        <v>167</v>
      </c>
      <c r="AU1072" s="18" t="s">
        <v>84</v>
      </c>
    </row>
    <row r="1073" spans="2:65" s="12" customFormat="1" ht="11.25">
      <c r="B1073" s="151"/>
      <c r="D1073" s="145" t="s">
        <v>169</v>
      </c>
      <c r="E1073" s="152" t="s">
        <v>19</v>
      </c>
      <c r="F1073" s="153" t="s">
        <v>714</v>
      </c>
      <c r="H1073" s="152" t="s">
        <v>19</v>
      </c>
      <c r="I1073" s="154"/>
      <c r="L1073" s="151"/>
      <c r="M1073" s="155"/>
      <c r="T1073" s="156"/>
      <c r="AT1073" s="152" t="s">
        <v>169</v>
      </c>
      <c r="AU1073" s="152" t="s">
        <v>84</v>
      </c>
      <c r="AV1073" s="12" t="s">
        <v>82</v>
      </c>
      <c r="AW1073" s="12" t="s">
        <v>36</v>
      </c>
      <c r="AX1073" s="12" t="s">
        <v>75</v>
      </c>
      <c r="AY1073" s="152" t="s">
        <v>157</v>
      </c>
    </row>
    <row r="1074" spans="2:65" s="13" customFormat="1" ht="11.25">
      <c r="B1074" s="157"/>
      <c r="D1074" s="145" t="s">
        <v>169</v>
      </c>
      <c r="E1074" s="158" t="s">
        <v>19</v>
      </c>
      <c r="F1074" s="159" t="s">
        <v>735</v>
      </c>
      <c r="H1074" s="160">
        <v>290467.5</v>
      </c>
      <c r="I1074" s="161"/>
      <c r="L1074" s="157"/>
      <c r="M1074" s="162"/>
      <c r="T1074" s="163"/>
      <c r="AT1074" s="158" t="s">
        <v>169</v>
      </c>
      <c r="AU1074" s="158" t="s">
        <v>84</v>
      </c>
      <c r="AV1074" s="13" t="s">
        <v>84</v>
      </c>
      <c r="AW1074" s="13" t="s">
        <v>36</v>
      </c>
      <c r="AX1074" s="13" t="s">
        <v>75</v>
      </c>
      <c r="AY1074" s="158" t="s">
        <v>157</v>
      </c>
    </row>
    <row r="1075" spans="2:65" s="14" customFormat="1" ht="11.25">
      <c r="B1075" s="164"/>
      <c r="D1075" s="145" t="s">
        <v>169</v>
      </c>
      <c r="E1075" s="165" t="s">
        <v>19</v>
      </c>
      <c r="F1075" s="166" t="s">
        <v>173</v>
      </c>
      <c r="H1075" s="167">
        <v>290467.5</v>
      </c>
      <c r="I1075" s="168"/>
      <c r="L1075" s="164"/>
      <c r="M1075" s="169"/>
      <c r="T1075" s="170"/>
      <c r="AT1075" s="165" t="s">
        <v>169</v>
      </c>
      <c r="AU1075" s="165" t="s">
        <v>84</v>
      </c>
      <c r="AV1075" s="14" t="s">
        <v>164</v>
      </c>
      <c r="AW1075" s="14" t="s">
        <v>36</v>
      </c>
      <c r="AX1075" s="14" t="s">
        <v>82</v>
      </c>
      <c r="AY1075" s="165" t="s">
        <v>157</v>
      </c>
    </row>
    <row r="1076" spans="2:65" s="1" customFormat="1" ht="16.5" customHeight="1">
      <c r="B1076" s="33"/>
      <c r="C1076" s="132" t="s">
        <v>736</v>
      </c>
      <c r="D1076" s="132" t="s">
        <v>159</v>
      </c>
      <c r="E1076" s="133" t="s">
        <v>737</v>
      </c>
      <c r="F1076" s="134" t="s">
        <v>738</v>
      </c>
      <c r="G1076" s="135" t="s">
        <v>210</v>
      </c>
      <c r="H1076" s="136">
        <v>1936.45</v>
      </c>
      <c r="I1076" s="137">
        <v>10</v>
      </c>
      <c r="J1076" s="138">
        <f>ROUND(I1076*H1076,2)</f>
        <v>19364.5</v>
      </c>
      <c r="K1076" s="134" t="s">
        <v>163</v>
      </c>
      <c r="L1076" s="33"/>
      <c r="M1076" s="139" t="s">
        <v>19</v>
      </c>
      <c r="N1076" s="140" t="s">
        <v>46</v>
      </c>
      <c r="P1076" s="141">
        <f>O1076*H1076</f>
        <v>0</v>
      </c>
      <c r="Q1076" s="141">
        <v>0</v>
      </c>
      <c r="R1076" s="141">
        <f>Q1076*H1076</f>
        <v>0</v>
      </c>
      <c r="S1076" s="141">
        <v>0</v>
      </c>
      <c r="T1076" s="142">
        <f>S1076*H1076</f>
        <v>0</v>
      </c>
      <c r="AR1076" s="143" t="s">
        <v>164</v>
      </c>
      <c r="AT1076" s="143" t="s">
        <v>159</v>
      </c>
      <c r="AU1076" s="143" t="s">
        <v>84</v>
      </c>
      <c r="AY1076" s="18" t="s">
        <v>157</v>
      </c>
      <c r="BE1076" s="144">
        <f>IF(N1076="základní",J1076,0)</f>
        <v>19364.5</v>
      </c>
      <c r="BF1076" s="144">
        <f>IF(N1076="snížená",J1076,0)</f>
        <v>0</v>
      </c>
      <c r="BG1076" s="144">
        <f>IF(N1076="zákl. přenesená",J1076,0)</f>
        <v>0</v>
      </c>
      <c r="BH1076" s="144">
        <f>IF(N1076="sníž. přenesená",J1076,0)</f>
        <v>0</v>
      </c>
      <c r="BI1076" s="144">
        <f>IF(N1076="nulová",J1076,0)</f>
        <v>0</v>
      </c>
      <c r="BJ1076" s="18" t="s">
        <v>82</v>
      </c>
      <c r="BK1076" s="144">
        <f>ROUND(I1076*H1076,2)</f>
        <v>19364.5</v>
      </c>
      <c r="BL1076" s="18" t="s">
        <v>164</v>
      </c>
      <c r="BM1076" s="143" t="s">
        <v>739</v>
      </c>
    </row>
    <row r="1077" spans="2:65" s="1" customFormat="1" ht="11.25">
      <c r="B1077" s="33"/>
      <c r="D1077" s="145" t="s">
        <v>166</v>
      </c>
      <c r="F1077" s="146" t="s">
        <v>740</v>
      </c>
      <c r="I1077" s="147"/>
      <c r="L1077" s="33"/>
      <c r="M1077" s="148"/>
      <c r="T1077" s="54"/>
      <c r="AT1077" s="18" t="s">
        <v>166</v>
      </c>
      <c r="AU1077" s="18" t="s">
        <v>84</v>
      </c>
    </row>
    <row r="1078" spans="2:65" s="1" customFormat="1" ht="11.25">
      <c r="B1078" s="33"/>
      <c r="D1078" s="149" t="s">
        <v>167</v>
      </c>
      <c r="F1078" s="150" t="s">
        <v>741</v>
      </c>
      <c r="I1078" s="147"/>
      <c r="L1078" s="33"/>
      <c r="M1078" s="148"/>
      <c r="T1078" s="54"/>
      <c r="AT1078" s="18" t="s">
        <v>167</v>
      </c>
      <c r="AU1078" s="18" t="s">
        <v>84</v>
      </c>
    </row>
    <row r="1079" spans="2:65" s="1" customFormat="1" ht="16.5" customHeight="1">
      <c r="B1079" s="33"/>
      <c r="C1079" s="132" t="s">
        <v>742</v>
      </c>
      <c r="D1079" s="132" t="s">
        <v>159</v>
      </c>
      <c r="E1079" s="133" t="s">
        <v>743</v>
      </c>
      <c r="F1079" s="134" t="s">
        <v>744</v>
      </c>
      <c r="G1079" s="135" t="s">
        <v>412</v>
      </c>
      <c r="H1079" s="136">
        <v>6</v>
      </c>
      <c r="I1079" s="137">
        <v>165</v>
      </c>
      <c r="J1079" s="138">
        <f>ROUND(I1079*H1079,2)</f>
        <v>990</v>
      </c>
      <c r="K1079" s="134" t="s">
        <v>163</v>
      </c>
      <c r="L1079" s="33"/>
      <c r="M1079" s="139" t="s">
        <v>19</v>
      </c>
      <c r="N1079" s="140" t="s">
        <v>46</v>
      </c>
      <c r="P1079" s="141">
        <f>O1079*H1079</f>
        <v>0</v>
      </c>
      <c r="Q1079" s="141">
        <v>0</v>
      </c>
      <c r="R1079" s="141">
        <f>Q1079*H1079</f>
        <v>0</v>
      </c>
      <c r="S1079" s="141">
        <v>0</v>
      </c>
      <c r="T1079" s="142">
        <f>S1079*H1079</f>
        <v>0</v>
      </c>
      <c r="AR1079" s="143" t="s">
        <v>164</v>
      </c>
      <c r="AT1079" s="143" t="s">
        <v>159</v>
      </c>
      <c r="AU1079" s="143" t="s">
        <v>84</v>
      </c>
      <c r="AY1079" s="18" t="s">
        <v>157</v>
      </c>
      <c r="BE1079" s="144">
        <f>IF(N1079="základní",J1079,0)</f>
        <v>990</v>
      </c>
      <c r="BF1079" s="144">
        <f>IF(N1079="snížená",J1079,0)</f>
        <v>0</v>
      </c>
      <c r="BG1079" s="144">
        <f>IF(N1079="zákl. přenesená",J1079,0)</f>
        <v>0</v>
      </c>
      <c r="BH1079" s="144">
        <f>IF(N1079="sníž. přenesená",J1079,0)</f>
        <v>0</v>
      </c>
      <c r="BI1079" s="144">
        <f>IF(N1079="nulová",J1079,0)</f>
        <v>0</v>
      </c>
      <c r="BJ1079" s="18" t="s">
        <v>82</v>
      </c>
      <c r="BK1079" s="144">
        <f>ROUND(I1079*H1079,2)</f>
        <v>990</v>
      </c>
      <c r="BL1079" s="18" t="s">
        <v>164</v>
      </c>
      <c r="BM1079" s="143" t="s">
        <v>745</v>
      </c>
    </row>
    <row r="1080" spans="2:65" s="1" customFormat="1" ht="11.25">
      <c r="B1080" s="33"/>
      <c r="D1080" s="145" t="s">
        <v>166</v>
      </c>
      <c r="F1080" s="146" t="s">
        <v>746</v>
      </c>
      <c r="I1080" s="147"/>
      <c r="L1080" s="33"/>
      <c r="M1080" s="148"/>
      <c r="T1080" s="54"/>
      <c r="AT1080" s="18" t="s">
        <v>166</v>
      </c>
      <c r="AU1080" s="18" t="s">
        <v>84</v>
      </c>
    </row>
    <row r="1081" spans="2:65" s="1" customFormat="1" ht="11.25">
      <c r="B1081" s="33"/>
      <c r="D1081" s="149" t="s">
        <v>167</v>
      </c>
      <c r="F1081" s="150" t="s">
        <v>747</v>
      </c>
      <c r="I1081" s="147"/>
      <c r="L1081" s="33"/>
      <c r="M1081" s="148"/>
      <c r="T1081" s="54"/>
      <c r="AT1081" s="18" t="s">
        <v>167</v>
      </c>
      <c r="AU1081" s="18" t="s">
        <v>84</v>
      </c>
    </row>
    <row r="1082" spans="2:65" s="12" customFormat="1" ht="11.25">
      <c r="B1082" s="151"/>
      <c r="D1082" s="145" t="s">
        <v>169</v>
      </c>
      <c r="E1082" s="152" t="s">
        <v>19</v>
      </c>
      <c r="F1082" s="153" t="s">
        <v>289</v>
      </c>
      <c r="H1082" s="152" t="s">
        <v>19</v>
      </c>
      <c r="I1082" s="154"/>
      <c r="L1082" s="151"/>
      <c r="M1082" s="155"/>
      <c r="T1082" s="156"/>
      <c r="AT1082" s="152" t="s">
        <v>169</v>
      </c>
      <c r="AU1082" s="152" t="s">
        <v>84</v>
      </c>
      <c r="AV1082" s="12" t="s">
        <v>82</v>
      </c>
      <c r="AW1082" s="12" t="s">
        <v>36</v>
      </c>
      <c r="AX1082" s="12" t="s">
        <v>75</v>
      </c>
      <c r="AY1082" s="152" t="s">
        <v>157</v>
      </c>
    </row>
    <row r="1083" spans="2:65" s="13" customFormat="1" ht="11.25">
      <c r="B1083" s="157"/>
      <c r="D1083" s="145" t="s">
        <v>169</v>
      </c>
      <c r="E1083" s="158" t="s">
        <v>19</v>
      </c>
      <c r="F1083" s="159" t="s">
        <v>748</v>
      </c>
      <c r="H1083" s="160">
        <v>6</v>
      </c>
      <c r="I1083" s="161"/>
      <c r="L1083" s="157"/>
      <c r="M1083" s="162"/>
      <c r="T1083" s="163"/>
      <c r="AT1083" s="158" t="s">
        <v>169</v>
      </c>
      <c r="AU1083" s="158" t="s">
        <v>84</v>
      </c>
      <c r="AV1083" s="13" t="s">
        <v>84</v>
      </c>
      <c r="AW1083" s="13" t="s">
        <v>36</v>
      </c>
      <c r="AX1083" s="13" t="s">
        <v>82</v>
      </c>
      <c r="AY1083" s="158" t="s">
        <v>157</v>
      </c>
    </row>
    <row r="1084" spans="2:65" s="1" customFormat="1" ht="16.5" customHeight="1">
      <c r="B1084" s="33"/>
      <c r="C1084" s="132" t="s">
        <v>749</v>
      </c>
      <c r="D1084" s="132" t="s">
        <v>159</v>
      </c>
      <c r="E1084" s="133" t="s">
        <v>750</v>
      </c>
      <c r="F1084" s="134" t="s">
        <v>751</v>
      </c>
      <c r="G1084" s="135" t="s">
        <v>412</v>
      </c>
      <c r="H1084" s="136">
        <v>900</v>
      </c>
      <c r="I1084" s="137">
        <v>2.5</v>
      </c>
      <c r="J1084" s="138">
        <f>ROUND(I1084*H1084,2)</f>
        <v>2250</v>
      </c>
      <c r="K1084" s="134" t="s">
        <v>163</v>
      </c>
      <c r="L1084" s="33"/>
      <c r="M1084" s="139" t="s">
        <v>19</v>
      </c>
      <c r="N1084" s="140" t="s">
        <v>46</v>
      </c>
      <c r="P1084" s="141">
        <f>O1084*H1084</f>
        <v>0</v>
      </c>
      <c r="Q1084" s="141">
        <v>0</v>
      </c>
      <c r="R1084" s="141">
        <f>Q1084*H1084</f>
        <v>0</v>
      </c>
      <c r="S1084" s="141">
        <v>0</v>
      </c>
      <c r="T1084" s="142">
        <f>S1084*H1084</f>
        <v>0</v>
      </c>
      <c r="AR1084" s="143" t="s">
        <v>164</v>
      </c>
      <c r="AT1084" s="143" t="s">
        <v>159</v>
      </c>
      <c r="AU1084" s="143" t="s">
        <v>84</v>
      </c>
      <c r="AY1084" s="18" t="s">
        <v>157</v>
      </c>
      <c r="BE1084" s="144">
        <f>IF(N1084="základní",J1084,0)</f>
        <v>2250</v>
      </c>
      <c r="BF1084" s="144">
        <f>IF(N1084="snížená",J1084,0)</f>
        <v>0</v>
      </c>
      <c r="BG1084" s="144">
        <f>IF(N1084="zákl. přenesená",J1084,0)</f>
        <v>0</v>
      </c>
      <c r="BH1084" s="144">
        <f>IF(N1084="sníž. přenesená",J1084,0)</f>
        <v>0</v>
      </c>
      <c r="BI1084" s="144">
        <f>IF(N1084="nulová",J1084,0)</f>
        <v>0</v>
      </c>
      <c r="BJ1084" s="18" t="s">
        <v>82</v>
      </c>
      <c r="BK1084" s="144">
        <f>ROUND(I1084*H1084,2)</f>
        <v>2250</v>
      </c>
      <c r="BL1084" s="18" t="s">
        <v>164</v>
      </c>
      <c r="BM1084" s="143" t="s">
        <v>752</v>
      </c>
    </row>
    <row r="1085" spans="2:65" s="1" customFormat="1" ht="11.25">
      <c r="B1085" s="33"/>
      <c r="D1085" s="145" t="s">
        <v>166</v>
      </c>
      <c r="F1085" s="146" t="s">
        <v>753</v>
      </c>
      <c r="I1085" s="147"/>
      <c r="L1085" s="33"/>
      <c r="M1085" s="148"/>
      <c r="T1085" s="54"/>
      <c r="AT1085" s="18" t="s">
        <v>166</v>
      </c>
      <c r="AU1085" s="18" t="s">
        <v>84</v>
      </c>
    </row>
    <row r="1086" spans="2:65" s="1" customFormat="1" ht="11.25">
      <c r="B1086" s="33"/>
      <c r="D1086" s="149" t="s">
        <v>167</v>
      </c>
      <c r="F1086" s="150" t="s">
        <v>754</v>
      </c>
      <c r="I1086" s="147"/>
      <c r="L1086" s="33"/>
      <c r="M1086" s="148"/>
      <c r="T1086" s="54"/>
      <c r="AT1086" s="18" t="s">
        <v>167</v>
      </c>
      <c r="AU1086" s="18" t="s">
        <v>84</v>
      </c>
    </row>
    <row r="1087" spans="2:65" s="12" customFormat="1" ht="11.25">
      <c r="B1087" s="151"/>
      <c r="D1087" s="145" t="s">
        <v>169</v>
      </c>
      <c r="E1087" s="152" t="s">
        <v>19</v>
      </c>
      <c r="F1087" s="153" t="s">
        <v>714</v>
      </c>
      <c r="H1087" s="152" t="s">
        <v>19</v>
      </c>
      <c r="I1087" s="154"/>
      <c r="L1087" s="151"/>
      <c r="M1087" s="155"/>
      <c r="T1087" s="156"/>
      <c r="AT1087" s="152" t="s">
        <v>169</v>
      </c>
      <c r="AU1087" s="152" t="s">
        <v>84</v>
      </c>
      <c r="AV1087" s="12" t="s">
        <v>82</v>
      </c>
      <c r="AW1087" s="12" t="s">
        <v>36</v>
      </c>
      <c r="AX1087" s="12" t="s">
        <v>75</v>
      </c>
      <c r="AY1087" s="152" t="s">
        <v>157</v>
      </c>
    </row>
    <row r="1088" spans="2:65" s="13" customFormat="1" ht="11.25">
      <c r="B1088" s="157"/>
      <c r="D1088" s="145" t="s">
        <v>169</v>
      </c>
      <c r="E1088" s="158" t="s">
        <v>19</v>
      </c>
      <c r="F1088" s="159" t="s">
        <v>755</v>
      </c>
      <c r="H1088" s="160">
        <v>900</v>
      </c>
      <c r="I1088" s="161"/>
      <c r="L1088" s="157"/>
      <c r="M1088" s="162"/>
      <c r="T1088" s="163"/>
      <c r="AT1088" s="158" t="s">
        <v>169</v>
      </c>
      <c r="AU1088" s="158" t="s">
        <v>84</v>
      </c>
      <c r="AV1088" s="13" t="s">
        <v>84</v>
      </c>
      <c r="AW1088" s="13" t="s">
        <v>36</v>
      </c>
      <c r="AX1088" s="13" t="s">
        <v>75</v>
      </c>
      <c r="AY1088" s="158" t="s">
        <v>157</v>
      </c>
    </row>
    <row r="1089" spans="2:65" s="14" customFormat="1" ht="11.25">
      <c r="B1089" s="164"/>
      <c r="D1089" s="145" t="s">
        <v>169</v>
      </c>
      <c r="E1089" s="165" t="s">
        <v>19</v>
      </c>
      <c r="F1089" s="166" t="s">
        <v>173</v>
      </c>
      <c r="H1089" s="167">
        <v>900</v>
      </c>
      <c r="I1089" s="168"/>
      <c r="L1089" s="164"/>
      <c r="M1089" s="169"/>
      <c r="T1089" s="170"/>
      <c r="AT1089" s="165" t="s">
        <v>169</v>
      </c>
      <c r="AU1089" s="165" t="s">
        <v>84</v>
      </c>
      <c r="AV1089" s="14" t="s">
        <v>164</v>
      </c>
      <c r="AW1089" s="14" t="s">
        <v>36</v>
      </c>
      <c r="AX1089" s="14" t="s">
        <v>82</v>
      </c>
      <c r="AY1089" s="165" t="s">
        <v>157</v>
      </c>
    </row>
    <row r="1090" spans="2:65" s="1" customFormat="1" ht="16.5" customHeight="1">
      <c r="B1090" s="33"/>
      <c r="C1090" s="132" t="s">
        <v>756</v>
      </c>
      <c r="D1090" s="132" t="s">
        <v>159</v>
      </c>
      <c r="E1090" s="133" t="s">
        <v>757</v>
      </c>
      <c r="F1090" s="134" t="s">
        <v>758</v>
      </c>
      <c r="G1090" s="135" t="s">
        <v>412</v>
      </c>
      <c r="H1090" s="136">
        <v>6</v>
      </c>
      <c r="I1090" s="137">
        <v>91</v>
      </c>
      <c r="J1090" s="138">
        <f>ROUND(I1090*H1090,2)</f>
        <v>546</v>
      </c>
      <c r="K1090" s="134" t="s">
        <v>163</v>
      </c>
      <c r="L1090" s="33"/>
      <c r="M1090" s="139" t="s">
        <v>19</v>
      </c>
      <c r="N1090" s="140" t="s">
        <v>46</v>
      </c>
      <c r="P1090" s="141">
        <f>O1090*H1090</f>
        <v>0</v>
      </c>
      <c r="Q1090" s="141">
        <v>0</v>
      </c>
      <c r="R1090" s="141">
        <f>Q1090*H1090</f>
        <v>0</v>
      </c>
      <c r="S1090" s="141">
        <v>0</v>
      </c>
      <c r="T1090" s="142">
        <f>S1090*H1090</f>
        <v>0</v>
      </c>
      <c r="AR1090" s="143" t="s">
        <v>164</v>
      </c>
      <c r="AT1090" s="143" t="s">
        <v>159</v>
      </c>
      <c r="AU1090" s="143" t="s">
        <v>84</v>
      </c>
      <c r="AY1090" s="18" t="s">
        <v>157</v>
      </c>
      <c r="BE1090" s="144">
        <f>IF(N1090="základní",J1090,0)</f>
        <v>546</v>
      </c>
      <c r="BF1090" s="144">
        <f>IF(N1090="snížená",J1090,0)</f>
        <v>0</v>
      </c>
      <c r="BG1090" s="144">
        <f>IF(N1090="zákl. přenesená",J1090,0)</f>
        <v>0</v>
      </c>
      <c r="BH1090" s="144">
        <f>IF(N1090="sníž. přenesená",J1090,0)</f>
        <v>0</v>
      </c>
      <c r="BI1090" s="144">
        <f>IF(N1090="nulová",J1090,0)</f>
        <v>0</v>
      </c>
      <c r="BJ1090" s="18" t="s">
        <v>82</v>
      </c>
      <c r="BK1090" s="144">
        <f>ROUND(I1090*H1090,2)</f>
        <v>546</v>
      </c>
      <c r="BL1090" s="18" t="s">
        <v>164</v>
      </c>
      <c r="BM1090" s="143" t="s">
        <v>759</v>
      </c>
    </row>
    <row r="1091" spans="2:65" s="1" customFormat="1" ht="11.25">
      <c r="B1091" s="33"/>
      <c r="D1091" s="145" t="s">
        <v>166</v>
      </c>
      <c r="F1091" s="146" t="s">
        <v>760</v>
      </c>
      <c r="I1091" s="147"/>
      <c r="L1091" s="33"/>
      <c r="M1091" s="148"/>
      <c r="T1091" s="54"/>
      <c r="AT1091" s="18" t="s">
        <v>166</v>
      </c>
      <c r="AU1091" s="18" t="s">
        <v>84</v>
      </c>
    </row>
    <row r="1092" spans="2:65" s="1" customFormat="1" ht="11.25">
      <c r="B1092" s="33"/>
      <c r="D1092" s="149" t="s">
        <v>167</v>
      </c>
      <c r="F1092" s="150" t="s">
        <v>761</v>
      </c>
      <c r="I1092" s="147"/>
      <c r="L1092" s="33"/>
      <c r="M1092" s="148"/>
      <c r="T1092" s="54"/>
      <c r="AT1092" s="18" t="s">
        <v>167</v>
      </c>
      <c r="AU1092" s="18" t="s">
        <v>84</v>
      </c>
    </row>
    <row r="1093" spans="2:65" s="12" customFormat="1" ht="11.25">
      <c r="B1093" s="151"/>
      <c r="D1093" s="145" t="s">
        <v>169</v>
      </c>
      <c r="E1093" s="152" t="s">
        <v>19</v>
      </c>
      <c r="F1093" s="153" t="s">
        <v>289</v>
      </c>
      <c r="H1093" s="152" t="s">
        <v>19</v>
      </c>
      <c r="I1093" s="154"/>
      <c r="L1093" s="151"/>
      <c r="M1093" s="155"/>
      <c r="T1093" s="156"/>
      <c r="AT1093" s="152" t="s">
        <v>169</v>
      </c>
      <c r="AU1093" s="152" t="s">
        <v>84</v>
      </c>
      <c r="AV1093" s="12" t="s">
        <v>82</v>
      </c>
      <c r="AW1093" s="12" t="s">
        <v>36</v>
      </c>
      <c r="AX1093" s="12" t="s">
        <v>75</v>
      </c>
      <c r="AY1093" s="152" t="s">
        <v>157</v>
      </c>
    </row>
    <row r="1094" spans="2:65" s="13" customFormat="1" ht="11.25">
      <c r="B1094" s="157"/>
      <c r="D1094" s="145" t="s">
        <v>169</v>
      </c>
      <c r="E1094" s="158" t="s">
        <v>19</v>
      </c>
      <c r="F1094" s="159" t="s">
        <v>748</v>
      </c>
      <c r="H1094" s="160">
        <v>6</v>
      </c>
      <c r="I1094" s="161"/>
      <c r="L1094" s="157"/>
      <c r="M1094" s="162"/>
      <c r="T1094" s="163"/>
      <c r="AT1094" s="158" t="s">
        <v>169</v>
      </c>
      <c r="AU1094" s="158" t="s">
        <v>84</v>
      </c>
      <c r="AV1094" s="13" t="s">
        <v>84</v>
      </c>
      <c r="AW1094" s="13" t="s">
        <v>36</v>
      </c>
      <c r="AX1094" s="13" t="s">
        <v>75</v>
      </c>
      <c r="AY1094" s="158" t="s">
        <v>157</v>
      </c>
    </row>
    <row r="1095" spans="2:65" s="14" customFormat="1" ht="11.25">
      <c r="B1095" s="164"/>
      <c r="D1095" s="145" t="s">
        <v>169</v>
      </c>
      <c r="E1095" s="165" t="s">
        <v>19</v>
      </c>
      <c r="F1095" s="166" t="s">
        <v>173</v>
      </c>
      <c r="H1095" s="167">
        <v>6</v>
      </c>
      <c r="I1095" s="168"/>
      <c r="L1095" s="164"/>
      <c r="M1095" s="169"/>
      <c r="T1095" s="170"/>
      <c r="AT1095" s="165" t="s">
        <v>169</v>
      </c>
      <c r="AU1095" s="165" t="s">
        <v>84</v>
      </c>
      <c r="AV1095" s="14" t="s">
        <v>164</v>
      </c>
      <c r="AW1095" s="14" t="s">
        <v>36</v>
      </c>
      <c r="AX1095" s="14" t="s">
        <v>82</v>
      </c>
      <c r="AY1095" s="165" t="s">
        <v>157</v>
      </c>
    </row>
    <row r="1096" spans="2:65" s="1" customFormat="1" ht="16.5" customHeight="1">
      <c r="B1096" s="33"/>
      <c r="C1096" s="132" t="s">
        <v>762</v>
      </c>
      <c r="D1096" s="132" t="s">
        <v>159</v>
      </c>
      <c r="E1096" s="133" t="s">
        <v>763</v>
      </c>
      <c r="F1096" s="134" t="s">
        <v>764</v>
      </c>
      <c r="G1096" s="135" t="s">
        <v>765</v>
      </c>
      <c r="H1096" s="136">
        <v>8</v>
      </c>
      <c r="I1096" s="137">
        <v>3000</v>
      </c>
      <c r="J1096" s="138">
        <f>ROUND(I1096*H1096,2)</f>
        <v>24000</v>
      </c>
      <c r="K1096" s="134" t="s">
        <v>280</v>
      </c>
      <c r="L1096" s="33"/>
      <c r="M1096" s="139" t="s">
        <v>19</v>
      </c>
      <c r="N1096" s="140" t="s">
        <v>46</v>
      </c>
      <c r="P1096" s="141">
        <f>O1096*H1096</f>
        <v>0</v>
      </c>
      <c r="Q1096" s="141">
        <v>0</v>
      </c>
      <c r="R1096" s="141">
        <f>Q1096*H1096</f>
        <v>0</v>
      </c>
      <c r="S1096" s="141">
        <v>0</v>
      </c>
      <c r="T1096" s="142">
        <f>S1096*H1096</f>
        <v>0</v>
      </c>
      <c r="AR1096" s="143" t="s">
        <v>164</v>
      </c>
      <c r="AT1096" s="143" t="s">
        <v>159</v>
      </c>
      <c r="AU1096" s="143" t="s">
        <v>84</v>
      </c>
      <c r="AY1096" s="18" t="s">
        <v>157</v>
      </c>
      <c r="BE1096" s="144">
        <f>IF(N1096="základní",J1096,0)</f>
        <v>24000</v>
      </c>
      <c r="BF1096" s="144">
        <f>IF(N1096="snížená",J1096,0)</f>
        <v>0</v>
      </c>
      <c r="BG1096" s="144">
        <f>IF(N1096="zákl. přenesená",J1096,0)</f>
        <v>0</v>
      </c>
      <c r="BH1096" s="144">
        <f>IF(N1096="sníž. přenesená",J1096,0)</f>
        <v>0</v>
      </c>
      <c r="BI1096" s="144">
        <f>IF(N1096="nulová",J1096,0)</f>
        <v>0</v>
      </c>
      <c r="BJ1096" s="18" t="s">
        <v>82</v>
      </c>
      <c r="BK1096" s="144">
        <f>ROUND(I1096*H1096,2)</f>
        <v>24000</v>
      </c>
      <c r="BL1096" s="18" t="s">
        <v>164</v>
      </c>
      <c r="BM1096" s="143" t="s">
        <v>766</v>
      </c>
    </row>
    <row r="1097" spans="2:65" s="1" customFormat="1" ht="11.25">
      <c r="B1097" s="33"/>
      <c r="D1097" s="145" t="s">
        <v>166</v>
      </c>
      <c r="F1097" s="146" t="s">
        <v>764</v>
      </c>
      <c r="I1097" s="147"/>
      <c r="L1097" s="33"/>
      <c r="M1097" s="148"/>
      <c r="T1097" s="54"/>
      <c r="AT1097" s="18" t="s">
        <v>166</v>
      </c>
      <c r="AU1097" s="18" t="s">
        <v>84</v>
      </c>
    </row>
    <row r="1098" spans="2:65" s="11" customFormat="1" ht="22.9" customHeight="1">
      <c r="B1098" s="120"/>
      <c r="D1098" s="121" t="s">
        <v>74</v>
      </c>
      <c r="E1098" s="130" t="s">
        <v>767</v>
      </c>
      <c r="F1098" s="130" t="s">
        <v>768</v>
      </c>
      <c r="I1098" s="123"/>
      <c r="J1098" s="131">
        <f>BK1098</f>
        <v>22272</v>
      </c>
      <c r="L1098" s="120"/>
      <c r="M1098" s="125"/>
      <c r="P1098" s="126">
        <f>SUM(P1099:P1121)</f>
        <v>0</v>
      </c>
      <c r="R1098" s="126">
        <f>SUM(R1099:R1121)</f>
        <v>0.14695999999999998</v>
      </c>
      <c r="T1098" s="127">
        <f>SUM(T1099:T1121)</f>
        <v>0</v>
      </c>
      <c r="AR1098" s="121" t="s">
        <v>82</v>
      </c>
      <c r="AT1098" s="128" t="s">
        <v>74</v>
      </c>
      <c r="AU1098" s="128" t="s">
        <v>82</v>
      </c>
      <c r="AY1098" s="121" t="s">
        <v>157</v>
      </c>
      <c r="BK1098" s="129">
        <f>SUM(BK1099:BK1121)</f>
        <v>22272</v>
      </c>
    </row>
    <row r="1099" spans="2:65" s="1" customFormat="1" ht="16.5" customHeight="1">
      <c r="B1099" s="33"/>
      <c r="C1099" s="132" t="s">
        <v>769</v>
      </c>
      <c r="D1099" s="132" t="s">
        <v>159</v>
      </c>
      <c r="E1099" s="133" t="s">
        <v>770</v>
      </c>
      <c r="F1099" s="134" t="s">
        <v>771</v>
      </c>
      <c r="G1099" s="135" t="s">
        <v>673</v>
      </c>
      <c r="H1099" s="136">
        <v>8</v>
      </c>
      <c r="I1099" s="137">
        <v>169</v>
      </c>
      <c r="J1099" s="138">
        <f>ROUND(I1099*H1099,2)</f>
        <v>1352</v>
      </c>
      <c r="K1099" s="134" t="s">
        <v>163</v>
      </c>
      <c r="L1099" s="33"/>
      <c r="M1099" s="139" t="s">
        <v>19</v>
      </c>
      <c r="N1099" s="140" t="s">
        <v>46</v>
      </c>
      <c r="P1099" s="141">
        <f>O1099*H1099</f>
        <v>0</v>
      </c>
      <c r="Q1099" s="141">
        <v>1.5469999999999999E-2</v>
      </c>
      <c r="R1099" s="141">
        <f>Q1099*H1099</f>
        <v>0.12376</v>
      </c>
      <c r="S1099" s="141">
        <v>0</v>
      </c>
      <c r="T1099" s="142">
        <f>S1099*H1099</f>
        <v>0</v>
      </c>
      <c r="AR1099" s="143" t="s">
        <v>164</v>
      </c>
      <c r="AT1099" s="143" t="s">
        <v>159</v>
      </c>
      <c r="AU1099" s="143" t="s">
        <v>84</v>
      </c>
      <c r="AY1099" s="18" t="s">
        <v>157</v>
      </c>
      <c r="BE1099" s="144">
        <f>IF(N1099="základní",J1099,0)</f>
        <v>1352</v>
      </c>
      <c r="BF1099" s="144">
        <f>IF(N1099="snížená",J1099,0)</f>
        <v>0</v>
      </c>
      <c r="BG1099" s="144">
        <f>IF(N1099="zákl. přenesená",J1099,0)</f>
        <v>0</v>
      </c>
      <c r="BH1099" s="144">
        <f>IF(N1099="sníž. přenesená",J1099,0)</f>
        <v>0</v>
      </c>
      <c r="BI1099" s="144">
        <f>IF(N1099="nulová",J1099,0)</f>
        <v>0</v>
      </c>
      <c r="BJ1099" s="18" t="s">
        <v>82</v>
      </c>
      <c r="BK1099" s="144">
        <f>ROUND(I1099*H1099,2)</f>
        <v>1352</v>
      </c>
      <c r="BL1099" s="18" t="s">
        <v>164</v>
      </c>
      <c r="BM1099" s="143" t="s">
        <v>772</v>
      </c>
    </row>
    <row r="1100" spans="2:65" s="1" customFormat="1" ht="19.5">
      <c r="B1100" s="33"/>
      <c r="D1100" s="145" t="s">
        <v>166</v>
      </c>
      <c r="F1100" s="146" t="s">
        <v>773</v>
      </c>
      <c r="I1100" s="147"/>
      <c r="L1100" s="33"/>
      <c r="M1100" s="148"/>
      <c r="T1100" s="54"/>
      <c r="AT1100" s="18" t="s">
        <v>166</v>
      </c>
      <c r="AU1100" s="18" t="s">
        <v>84</v>
      </c>
    </row>
    <row r="1101" spans="2:65" s="1" customFormat="1" ht="11.25">
      <c r="B1101" s="33"/>
      <c r="D1101" s="149" t="s">
        <v>167</v>
      </c>
      <c r="F1101" s="150" t="s">
        <v>774</v>
      </c>
      <c r="I1101" s="147"/>
      <c r="L1101" s="33"/>
      <c r="M1101" s="148"/>
      <c r="T1101" s="54"/>
      <c r="AT1101" s="18" t="s">
        <v>167</v>
      </c>
      <c r="AU1101" s="18" t="s">
        <v>84</v>
      </c>
    </row>
    <row r="1102" spans="2:65" s="12" customFormat="1" ht="11.25">
      <c r="B1102" s="151"/>
      <c r="D1102" s="145" t="s">
        <v>169</v>
      </c>
      <c r="E1102" s="152" t="s">
        <v>19</v>
      </c>
      <c r="F1102" s="153" t="s">
        <v>775</v>
      </c>
      <c r="H1102" s="152" t="s">
        <v>19</v>
      </c>
      <c r="I1102" s="154"/>
      <c r="L1102" s="151"/>
      <c r="M1102" s="155"/>
      <c r="T1102" s="156"/>
      <c r="AT1102" s="152" t="s">
        <v>169</v>
      </c>
      <c r="AU1102" s="152" t="s">
        <v>84</v>
      </c>
      <c r="AV1102" s="12" t="s">
        <v>82</v>
      </c>
      <c r="AW1102" s="12" t="s">
        <v>36</v>
      </c>
      <c r="AX1102" s="12" t="s">
        <v>75</v>
      </c>
      <c r="AY1102" s="152" t="s">
        <v>157</v>
      </c>
    </row>
    <row r="1103" spans="2:65" s="12" customFormat="1" ht="11.25">
      <c r="B1103" s="151"/>
      <c r="D1103" s="145" t="s">
        <v>169</v>
      </c>
      <c r="E1103" s="152" t="s">
        <v>19</v>
      </c>
      <c r="F1103" s="153" t="s">
        <v>776</v>
      </c>
      <c r="H1103" s="152" t="s">
        <v>19</v>
      </c>
      <c r="I1103" s="154"/>
      <c r="L1103" s="151"/>
      <c r="M1103" s="155"/>
      <c r="T1103" s="156"/>
      <c r="AT1103" s="152" t="s">
        <v>169</v>
      </c>
      <c r="AU1103" s="152" t="s">
        <v>84</v>
      </c>
      <c r="AV1103" s="12" t="s">
        <v>82</v>
      </c>
      <c r="AW1103" s="12" t="s">
        <v>36</v>
      </c>
      <c r="AX1103" s="12" t="s">
        <v>75</v>
      </c>
      <c r="AY1103" s="152" t="s">
        <v>157</v>
      </c>
    </row>
    <row r="1104" spans="2:65" s="13" customFormat="1" ht="11.25">
      <c r="B1104" s="157"/>
      <c r="D1104" s="145" t="s">
        <v>169</v>
      </c>
      <c r="E1104" s="158" t="s">
        <v>19</v>
      </c>
      <c r="F1104" s="159" t="s">
        <v>215</v>
      </c>
      <c r="H1104" s="160">
        <v>8</v>
      </c>
      <c r="I1104" s="161"/>
      <c r="L1104" s="157"/>
      <c r="M1104" s="162"/>
      <c r="T1104" s="163"/>
      <c r="AT1104" s="158" t="s">
        <v>169</v>
      </c>
      <c r="AU1104" s="158" t="s">
        <v>84</v>
      </c>
      <c r="AV1104" s="13" t="s">
        <v>84</v>
      </c>
      <c r="AW1104" s="13" t="s">
        <v>36</v>
      </c>
      <c r="AX1104" s="13" t="s">
        <v>82</v>
      </c>
      <c r="AY1104" s="158" t="s">
        <v>157</v>
      </c>
    </row>
    <row r="1105" spans="2:65" s="1" customFormat="1" ht="16.5" customHeight="1">
      <c r="B1105" s="33"/>
      <c r="C1105" s="171" t="s">
        <v>777</v>
      </c>
      <c r="D1105" s="171" t="s">
        <v>228</v>
      </c>
      <c r="E1105" s="172" t="s">
        <v>778</v>
      </c>
      <c r="F1105" s="173" t="s">
        <v>779</v>
      </c>
      <c r="G1105" s="174" t="s">
        <v>673</v>
      </c>
      <c r="H1105" s="175">
        <v>8</v>
      </c>
      <c r="I1105" s="176">
        <v>460</v>
      </c>
      <c r="J1105" s="177">
        <f>ROUND(I1105*H1105,2)</f>
        <v>3680</v>
      </c>
      <c r="K1105" s="173" t="s">
        <v>163</v>
      </c>
      <c r="L1105" s="178"/>
      <c r="M1105" s="179" t="s">
        <v>19</v>
      </c>
      <c r="N1105" s="180" t="s">
        <v>46</v>
      </c>
      <c r="P1105" s="141">
        <f>O1105*H1105</f>
        <v>0</v>
      </c>
      <c r="Q1105" s="141">
        <v>2.8999999999999998E-3</v>
      </c>
      <c r="R1105" s="141">
        <f>Q1105*H1105</f>
        <v>2.3199999999999998E-2</v>
      </c>
      <c r="S1105" s="141">
        <v>0</v>
      </c>
      <c r="T1105" s="142">
        <f>S1105*H1105</f>
        <v>0</v>
      </c>
      <c r="AR1105" s="143" t="s">
        <v>215</v>
      </c>
      <c r="AT1105" s="143" t="s">
        <v>228</v>
      </c>
      <c r="AU1105" s="143" t="s">
        <v>84</v>
      </c>
      <c r="AY1105" s="18" t="s">
        <v>157</v>
      </c>
      <c r="BE1105" s="144">
        <f>IF(N1105="základní",J1105,0)</f>
        <v>3680</v>
      </c>
      <c r="BF1105" s="144">
        <f>IF(N1105="snížená",J1105,0)</f>
        <v>0</v>
      </c>
      <c r="BG1105" s="144">
        <f>IF(N1105="zákl. přenesená",J1105,0)</f>
        <v>0</v>
      </c>
      <c r="BH1105" s="144">
        <f>IF(N1105="sníž. přenesená",J1105,0)</f>
        <v>0</v>
      </c>
      <c r="BI1105" s="144">
        <f>IF(N1105="nulová",J1105,0)</f>
        <v>0</v>
      </c>
      <c r="BJ1105" s="18" t="s">
        <v>82</v>
      </c>
      <c r="BK1105" s="144">
        <f>ROUND(I1105*H1105,2)</f>
        <v>3680</v>
      </c>
      <c r="BL1105" s="18" t="s">
        <v>164</v>
      </c>
      <c r="BM1105" s="143" t="s">
        <v>780</v>
      </c>
    </row>
    <row r="1106" spans="2:65" s="1" customFormat="1" ht="11.25">
      <c r="B1106" s="33"/>
      <c r="D1106" s="145" t="s">
        <v>166</v>
      </c>
      <c r="F1106" s="146" t="s">
        <v>779</v>
      </c>
      <c r="I1106" s="147"/>
      <c r="L1106" s="33"/>
      <c r="M1106" s="148"/>
      <c r="T1106" s="54"/>
      <c r="AT1106" s="18" t="s">
        <v>166</v>
      </c>
      <c r="AU1106" s="18" t="s">
        <v>84</v>
      </c>
    </row>
    <row r="1107" spans="2:65" s="12" customFormat="1" ht="11.25">
      <c r="B1107" s="151"/>
      <c r="D1107" s="145" t="s">
        <v>169</v>
      </c>
      <c r="E1107" s="152" t="s">
        <v>19</v>
      </c>
      <c r="F1107" s="153" t="s">
        <v>775</v>
      </c>
      <c r="H1107" s="152" t="s">
        <v>19</v>
      </c>
      <c r="I1107" s="154"/>
      <c r="L1107" s="151"/>
      <c r="M1107" s="155"/>
      <c r="T1107" s="156"/>
      <c r="AT1107" s="152" t="s">
        <v>169</v>
      </c>
      <c r="AU1107" s="152" t="s">
        <v>84</v>
      </c>
      <c r="AV1107" s="12" t="s">
        <v>82</v>
      </c>
      <c r="AW1107" s="12" t="s">
        <v>36</v>
      </c>
      <c r="AX1107" s="12" t="s">
        <v>75</v>
      </c>
      <c r="AY1107" s="152" t="s">
        <v>157</v>
      </c>
    </row>
    <row r="1108" spans="2:65" s="12" customFormat="1" ht="11.25">
      <c r="B1108" s="151"/>
      <c r="D1108" s="145" t="s">
        <v>169</v>
      </c>
      <c r="E1108" s="152" t="s">
        <v>19</v>
      </c>
      <c r="F1108" s="153" t="s">
        <v>776</v>
      </c>
      <c r="H1108" s="152" t="s">
        <v>19</v>
      </c>
      <c r="I1108" s="154"/>
      <c r="L1108" s="151"/>
      <c r="M1108" s="155"/>
      <c r="T1108" s="156"/>
      <c r="AT1108" s="152" t="s">
        <v>169</v>
      </c>
      <c r="AU1108" s="152" t="s">
        <v>84</v>
      </c>
      <c r="AV1108" s="12" t="s">
        <v>82</v>
      </c>
      <c r="AW1108" s="12" t="s">
        <v>36</v>
      </c>
      <c r="AX1108" s="12" t="s">
        <v>75</v>
      </c>
      <c r="AY1108" s="152" t="s">
        <v>157</v>
      </c>
    </row>
    <row r="1109" spans="2:65" s="13" customFormat="1" ht="11.25">
      <c r="B1109" s="157"/>
      <c r="D1109" s="145" t="s">
        <v>169</v>
      </c>
      <c r="E1109" s="158" t="s">
        <v>19</v>
      </c>
      <c r="F1109" s="159" t="s">
        <v>215</v>
      </c>
      <c r="H1109" s="160">
        <v>8</v>
      </c>
      <c r="I1109" s="161"/>
      <c r="L1109" s="157"/>
      <c r="M1109" s="162"/>
      <c r="T1109" s="163"/>
      <c r="AT1109" s="158" t="s">
        <v>169</v>
      </c>
      <c r="AU1109" s="158" t="s">
        <v>84</v>
      </c>
      <c r="AV1109" s="13" t="s">
        <v>84</v>
      </c>
      <c r="AW1109" s="13" t="s">
        <v>36</v>
      </c>
      <c r="AX1109" s="13" t="s">
        <v>82</v>
      </c>
      <c r="AY1109" s="158" t="s">
        <v>157</v>
      </c>
    </row>
    <row r="1110" spans="2:65" s="1" customFormat="1" ht="16.5" customHeight="1">
      <c r="B1110" s="33"/>
      <c r="C1110" s="132" t="s">
        <v>781</v>
      </c>
      <c r="D1110" s="132" t="s">
        <v>159</v>
      </c>
      <c r="E1110" s="133" t="s">
        <v>782</v>
      </c>
      <c r="F1110" s="134" t="s">
        <v>783</v>
      </c>
      <c r="G1110" s="135" t="s">
        <v>784</v>
      </c>
      <c r="H1110" s="136">
        <v>2</v>
      </c>
      <c r="I1110" s="137">
        <v>1440</v>
      </c>
      <c r="J1110" s="138">
        <f>ROUND(I1110*H1110,2)</f>
        <v>2880</v>
      </c>
      <c r="K1110" s="134" t="s">
        <v>280</v>
      </c>
      <c r="L1110" s="33"/>
      <c r="M1110" s="139" t="s">
        <v>19</v>
      </c>
      <c r="N1110" s="140" t="s">
        <v>46</v>
      </c>
      <c r="P1110" s="141">
        <f>O1110*H1110</f>
        <v>0</v>
      </c>
      <c r="Q1110" s="141">
        <v>0</v>
      </c>
      <c r="R1110" s="141">
        <f>Q1110*H1110</f>
        <v>0</v>
      </c>
      <c r="S1110" s="141">
        <v>0</v>
      </c>
      <c r="T1110" s="142">
        <f>S1110*H1110</f>
        <v>0</v>
      </c>
      <c r="AR1110" s="143" t="s">
        <v>283</v>
      </c>
      <c r="AT1110" s="143" t="s">
        <v>159</v>
      </c>
      <c r="AU1110" s="143" t="s">
        <v>84</v>
      </c>
      <c r="AY1110" s="18" t="s">
        <v>157</v>
      </c>
      <c r="BE1110" s="144">
        <f>IF(N1110="základní",J1110,0)</f>
        <v>2880</v>
      </c>
      <c r="BF1110" s="144">
        <f>IF(N1110="snížená",J1110,0)</f>
        <v>0</v>
      </c>
      <c r="BG1110" s="144">
        <f>IF(N1110="zákl. přenesená",J1110,0)</f>
        <v>0</v>
      </c>
      <c r="BH1110" s="144">
        <f>IF(N1110="sníž. přenesená",J1110,0)</f>
        <v>0</v>
      </c>
      <c r="BI1110" s="144">
        <f>IF(N1110="nulová",J1110,0)</f>
        <v>0</v>
      </c>
      <c r="BJ1110" s="18" t="s">
        <v>82</v>
      </c>
      <c r="BK1110" s="144">
        <f>ROUND(I1110*H1110,2)</f>
        <v>2880</v>
      </c>
      <c r="BL1110" s="18" t="s">
        <v>283</v>
      </c>
      <c r="BM1110" s="143" t="s">
        <v>785</v>
      </c>
    </row>
    <row r="1111" spans="2:65" s="1" customFormat="1" ht="11.25">
      <c r="B1111" s="33"/>
      <c r="D1111" s="145" t="s">
        <v>166</v>
      </c>
      <c r="F1111" s="146" t="s">
        <v>783</v>
      </c>
      <c r="I1111" s="147"/>
      <c r="L1111" s="33"/>
      <c r="M1111" s="148"/>
      <c r="T1111" s="54"/>
      <c r="AT1111" s="18" t="s">
        <v>166</v>
      </c>
      <c r="AU1111" s="18" t="s">
        <v>84</v>
      </c>
    </row>
    <row r="1112" spans="2:65" s="1" customFormat="1" ht="16.5" customHeight="1">
      <c r="B1112" s="33"/>
      <c r="C1112" s="132" t="s">
        <v>786</v>
      </c>
      <c r="D1112" s="132" t="s">
        <v>159</v>
      </c>
      <c r="E1112" s="133" t="s">
        <v>787</v>
      </c>
      <c r="F1112" s="134" t="s">
        <v>788</v>
      </c>
      <c r="G1112" s="135" t="s">
        <v>784</v>
      </c>
      <c r="H1112" s="136">
        <v>2</v>
      </c>
      <c r="I1112" s="137">
        <v>2980</v>
      </c>
      <c r="J1112" s="138">
        <f>ROUND(I1112*H1112,2)</f>
        <v>5960</v>
      </c>
      <c r="K1112" s="134" t="s">
        <v>280</v>
      </c>
      <c r="L1112" s="33"/>
      <c r="M1112" s="139" t="s">
        <v>19</v>
      </c>
      <c r="N1112" s="140" t="s">
        <v>46</v>
      </c>
      <c r="P1112" s="141">
        <f>O1112*H1112</f>
        <v>0</v>
      </c>
      <c r="Q1112" s="141">
        <v>0</v>
      </c>
      <c r="R1112" s="141">
        <f>Q1112*H1112</f>
        <v>0</v>
      </c>
      <c r="S1112" s="141">
        <v>0</v>
      </c>
      <c r="T1112" s="142">
        <f>S1112*H1112</f>
        <v>0</v>
      </c>
      <c r="AR1112" s="143" t="s">
        <v>283</v>
      </c>
      <c r="AT1112" s="143" t="s">
        <v>159</v>
      </c>
      <c r="AU1112" s="143" t="s">
        <v>84</v>
      </c>
      <c r="AY1112" s="18" t="s">
        <v>157</v>
      </c>
      <c r="BE1112" s="144">
        <f>IF(N1112="základní",J1112,0)</f>
        <v>5960</v>
      </c>
      <c r="BF1112" s="144">
        <f>IF(N1112="snížená",J1112,0)</f>
        <v>0</v>
      </c>
      <c r="BG1112" s="144">
        <f>IF(N1112="zákl. přenesená",J1112,0)</f>
        <v>0</v>
      </c>
      <c r="BH1112" s="144">
        <f>IF(N1112="sníž. přenesená",J1112,0)</f>
        <v>0</v>
      </c>
      <c r="BI1112" s="144">
        <f>IF(N1112="nulová",J1112,0)</f>
        <v>0</v>
      </c>
      <c r="BJ1112" s="18" t="s">
        <v>82</v>
      </c>
      <c r="BK1112" s="144">
        <f>ROUND(I1112*H1112,2)</f>
        <v>5960</v>
      </c>
      <c r="BL1112" s="18" t="s">
        <v>283</v>
      </c>
      <c r="BM1112" s="143" t="s">
        <v>789</v>
      </c>
    </row>
    <row r="1113" spans="2:65" s="1" customFormat="1" ht="11.25">
      <c r="B1113" s="33"/>
      <c r="D1113" s="145" t="s">
        <v>166</v>
      </c>
      <c r="F1113" s="146" t="s">
        <v>790</v>
      </c>
      <c r="I1113" s="147"/>
      <c r="L1113" s="33"/>
      <c r="M1113" s="148"/>
      <c r="T1113" s="54"/>
      <c r="AT1113" s="18" t="s">
        <v>166</v>
      </c>
      <c r="AU1113" s="18" t="s">
        <v>84</v>
      </c>
    </row>
    <row r="1114" spans="2:65" s="1" customFormat="1" ht="16.5" customHeight="1">
      <c r="B1114" s="33"/>
      <c r="C1114" s="132" t="s">
        <v>791</v>
      </c>
      <c r="D1114" s="132" t="s">
        <v>159</v>
      </c>
      <c r="E1114" s="133" t="s">
        <v>792</v>
      </c>
      <c r="F1114" s="134" t="s">
        <v>793</v>
      </c>
      <c r="G1114" s="135" t="s">
        <v>794</v>
      </c>
      <c r="H1114" s="136">
        <v>24</v>
      </c>
      <c r="I1114" s="137">
        <v>350</v>
      </c>
      <c r="J1114" s="138">
        <f>ROUND(I1114*H1114,2)</f>
        <v>8400</v>
      </c>
      <c r="K1114" s="134" t="s">
        <v>163</v>
      </c>
      <c r="L1114" s="33"/>
      <c r="M1114" s="139" t="s">
        <v>19</v>
      </c>
      <c r="N1114" s="140" t="s">
        <v>46</v>
      </c>
      <c r="P1114" s="141">
        <f>O1114*H1114</f>
        <v>0</v>
      </c>
      <c r="Q1114" s="141">
        <v>0</v>
      </c>
      <c r="R1114" s="141">
        <f>Q1114*H1114</f>
        <v>0</v>
      </c>
      <c r="S1114" s="141">
        <v>0</v>
      </c>
      <c r="T1114" s="142">
        <f>S1114*H1114</f>
        <v>0</v>
      </c>
      <c r="AR1114" s="143" t="s">
        <v>283</v>
      </c>
      <c r="AT1114" s="143" t="s">
        <v>159</v>
      </c>
      <c r="AU1114" s="143" t="s">
        <v>84</v>
      </c>
      <c r="AY1114" s="18" t="s">
        <v>157</v>
      </c>
      <c r="BE1114" s="144">
        <f>IF(N1114="základní",J1114,0)</f>
        <v>8400</v>
      </c>
      <c r="BF1114" s="144">
        <f>IF(N1114="snížená",J1114,0)</f>
        <v>0</v>
      </c>
      <c r="BG1114" s="144">
        <f>IF(N1114="zákl. přenesená",J1114,0)</f>
        <v>0</v>
      </c>
      <c r="BH1114" s="144">
        <f>IF(N1114="sníž. přenesená",J1114,0)</f>
        <v>0</v>
      </c>
      <c r="BI1114" s="144">
        <f>IF(N1114="nulová",J1114,0)</f>
        <v>0</v>
      </c>
      <c r="BJ1114" s="18" t="s">
        <v>82</v>
      </c>
      <c r="BK1114" s="144">
        <f>ROUND(I1114*H1114,2)</f>
        <v>8400</v>
      </c>
      <c r="BL1114" s="18" t="s">
        <v>283</v>
      </c>
      <c r="BM1114" s="143" t="s">
        <v>795</v>
      </c>
    </row>
    <row r="1115" spans="2:65" s="1" customFormat="1" ht="11.25">
      <c r="B1115" s="33"/>
      <c r="D1115" s="145" t="s">
        <v>166</v>
      </c>
      <c r="F1115" s="146" t="s">
        <v>796</v>
      </c>
      <c r="I1115" s="147"/>
      <c r="L1115" s="33"/>
      <c r="M1115" s="148"/>
      <c r="T1115" s="54"/>
      <c r="AT1115" s="18" t="s">
        <v>166</v>
      </c>
      <c r="AU1115" s="18" t="s">
        <v>84</v>
      </c>
    </row>
    <row r="1116" spans="2:65" s="1" customFormat="1" ht="11.25">
      <c r="B1116" s="33"/>
      <c r="D1116" s="149" t="s">
        <v>167</v>
      </c>
      <c r="F1116" s="150" t="s">
        <v>797</v>
      </c>
      <c r="I1116" s="147"/>
      <c r="L1116" s="33"/>
      <c r="M1116" s="148"/>
      <c r="T1116" s="54"/>
      <c r="AT1116" s="18" t="s">
        <v>167</v>
      </c>
      <c r="AU1116" s="18" t="s">
        <v>84</v>
      </c>
    </row>
    <row r="1117" spans="2:65" s="12" customFormat="1" ht="11.25">
      <c r="B1117" s="151"/>
      <c r="D1117" s="145" t="s">
        <v>169</v>
      </c>
      <c r="E1117" s="152" t="s">
        <v>19</v>
      </c>
      <c r="F1117" s="153" t="s">
        <v>798</v>
      </c>
      <c r="H1117" s="152" t="s">
        <v>19</v>
      </c>
      <c r="I1117" s="154"/>
      <c r="L1117" s="151"/>
      <c r="M1117" s="155"/>
      <c r="T1117" s="156"/>
      <c r="AT1117" s="152" t="s">
        <v>169</v>
      </c>
      <c r="AU1117" s="152" t="s">
        <v>84</v>
      </c>
      <c r="AV1117" s="12" t="s">
        <v>82</v>
      </c>
      <c r="AW1117" s="12" t="s">
        <v>36</v>
      </c>
      <c r="AX1117" s="12" t="s">
        <v>75</v>
      </c>
      <c r="AY1117" s="152" t="s">
        <v>157</v>
      </c>
    </row>
    <row r="1118" spans="2:65" s="13" customFormat="1" ht="11.25">
      <c r="B1118" s="157"/>
      <c r="D1118" s="145" t="s">
        <v>169</v>
      </c>
      <c r="E1118" s="158" t="s">
        <v>19</v>
      </c>
      <c r="F1118" s="159" t="s">
        <v>799</v>
      </c>
      <c r="H1118" s="160">
        <v>12</v>
      </c>
      <c r="I1118" s="161"/>
      <c r="L1118" s="157"/>
      <c r="M1118" s="162"/>
      <c r="T1118" s="163"/>
      <c r="AT1118" s="158" t="s">
        <v>169</v>
      </c>
      <c r="AU1118" s="158" t="s">
        <v>84</v>
      </c>
      <c r="AV1118" s="13" t="s">
        <v>84</v>
      </c>
      <c r="AW1118" s="13" t="s">
        <v>36</v>
      </c>
      <c r="AX1118" s="13" t="s">
        <v>75</v>
      </c>
      <c r="AY1118" s="158" t="s">
        <v>157</v>
      </c>
    </row>
    <row r="1119" spans="2:65" s="12" customFormat="1" ht="11.25">
      <c r="B1119" s="151"/>
      <c r="D1119" s="145" t="s">
        <v>169</v>
      </c>
      <c r="E1119" s="152" t="s">
        <v>19</v>
      </c>
      <c r="F1119" s="153" t="s">
        <v>800</v>
      </c>
      <c r="H1119" s="152" t="s">
        <v>19</v>
      </c>
      <c r="I1119" s="154"/>
      <c r="L1119" s="151"/>
      <c r="M1119" s="155"/>
      <c r="T1119" s="156"/>
      <c r="AT1119" s="152" t="s">
        <v>169</v>
      </c>
      <c r="AU1119" s="152" t="s">
        <v>84</v>
      </c>
      <c r="AV1119" s="12" t="s">
        <v>82</v>
      </c>
      <c r="AW1119" s="12" t="s">
        <v>36</v>
      </c>
      <c r="AX1119" s="12" t="s">
        <v>75</v>
      </c>
      <c r="AY1119" s="152" t="s">
        <v>157</v>
      </c>
    </row>
    <row r="1120" spans="2:65" s="13" customFormat="1" ht="11.25">
      <c r="B1120" s="157"/>
      <c r="D1120" s="145" t="s">
        <v>169</v>
      </c>
      <c r="E1120" s="158" t="s">
        <v>19</v>
      </c>
      <c r="F1120" s="159" t="s">
        <v>799</v>
      </c>
      <c r="H1120" s="160">
        <v>12</v>
      </c>
      <c r="I1120" s="161"/>
      <c r="L1120" s="157"/>
      <c r="M1120" s="162"/>
      <c r="T1120" s="163"/>
      <c r="AT1120" s="158" t="s">
        <v>169</v>
      </c>
      <c r="AU1120" s="158" t="s">
        <v>84</v>
      </c>
      <c r="AV1120" s="13" t="s">
        <v>84</v>
      </c>
      <c r="AW1120" s="13" t="s">
        <v>36</v>
      </c>
      <c r="AX1120" s="13" t="s">
        <v>75</v>
      </c>
      <c r="AY1120" s="158" t="s">
        <v>157</v>
      </c>
    </row>
    <row r="1121" spans="2:65" s="14" customFormat="1" ht="11.25">
      <c r="B1121" s="164"/>
      <c r="D1121" s="145" t="s">
        <v>169</v>
      </c>
      <c r="E1121" s="165" t="s">
        <v>19</v>
      </c>
      <c r="F1121" s="166" t="s">
        <v>173</v>
      </c>
      <c r="H1121" s="167">
        <v>24</v>
      </c>
      <c r="I1121" s="168"/>
      <c r="L1121" s="164"/>
      <c r="M1121" s="169"/>
      <c r="T1121" s="170"/>
      <c r="AT1121" s="165" t="s">
        <v>169</v>
      </c>
      <c r="AU1121" s="165" t="s">
        <v>84</v>
      </c>
      <c r="AV1121" s="14" t="s">
        <v>164</v>
      </c>
      <c r="AW1121" s="14" t="s">
        <v>36</v>
      </c>
      <c r="AX1121" s="14" t="s">
        <v>82</v>
      </c>
      <c r="AY1121" s="165" t="s">
        <v>157</v>
      </c>
    </row>
    <row r="1122" spans="2:65" s="11" customFormat="1" ht="22.9" customHeight="1">
      <c r="B1122" s="120"/>
      <c r="D1122" s="121" t="s">
        <v>74</v>
      </c>
      <c r="E1122" s="130" t="s">
        <v>801</v>
      </c>
      <c r="F1122" s="130" t="s">
        <v>802</v>
      </c>
      <c r="I1122" s="123"/>
      <c r="J1122" s="131">
        <f>BK1122</f>
        <v>96045.65</v>
      </c>
      <c r="L1122" s="120"/>
      <c r="M1122" s="125"/>
      <c r="P1122" s="126">
        <f>SUM(P1123:P1198)</f>
        <v>0</v>
      </c>
      <c r="R1122" s="126">
        <f>SUM(R1123:R1198)</f>
        <v>0</v>
      </c>
      <c r="T1122" s="127">
        <f>SUM(T1123:T1198)</f>
        <v>66.329959000000002</v>
      </c>
      <c r="AR1122" s="121" t="s">
        <v>82</v>
      </c>
      <c r="AT1122" s="128" t="s">
        <v>74</v>
      </c>
      <c r="AU1122" s="128" t="s">
        <v>82</v>
      </c>
      <c r="AY1122" s="121" t="s">
        <v>157</v>
      </c>
      <c r="BK1122" s="129">
        <f>SUM(BK1123:BK1198)</f>
        <v>96045.65</v>
      </c>
    </row>
    <row r="1123" spans="2:65" s="1" customFormat="1" ht="16.5" customHeight="1">
      <c r="B1123" s="33"/>
      <c r="C1123" s="132" t="s">
        <v>803</v>
      </c>
      <c r="D1123" s="132" t="s">
        <v>159</v>
      </c>
      <c r="E1123" s="133" t="s">
        <v>804</v>
      </c>
      <c r="F1123" s="134" t="s">
        <v>805</v>
      </c>
      <c r="G1123" s="135" t="s">
        <v>210</v>
      </c>
      <c r="H1123" s="136">
        <v>67.293000000000006</v>
      </c>
      <c r="I1123" s="137">
        <v>135</v>
      </c>
      <c r="J1123" s="138">
        <f>ROUND(I1123*H1123,2)</f>
        <v>9084.56</v>
      </c>
      <c r="K1123" s="134" t="s">
        <v>163</v>
      </c>
      <c r="L1123" s="33"/>
      <c r="M1123" s="139" t="s">
        <v>19</v>
      </c>
      <c r="N1123" s="140" t="s">
        <v>46</v>
      </c>
      <c r="P1123" s="141">
        <f>O1123*H1123</f>
        <v>0</v>
      </c>
      <c r="Q1123" s="141">
        <v>0</v>
      </c>
      <c r="R1123" s="141">
        <f>Q1123*H1123</f>
        <v>0</v>
      </c>
      <c r="S1123" s="141">
        <v>0.18</v>
      </c>
      <c r="T1123" s="142">
        <f>S1123*H1123</f>
        <v>12.112740000000001</v>
      </c>
      <c r="AR1123" s="143" t="s">
        <v>164</v>
      </c>
      <c r="AT1123" s="143" t="s">
        <v>159</v>
      </c>
      <c r="AU1123" s="143" t="s">
        <v>84</v>
      </c>
      <c r="AY1123" s="18" t="s">
        <v>157</v>
      </c>
      <c r="BE1123" s="144">
        <f>IF(N1123="základní",J1123,0)</f>
        <v>9084.56</v>
      </c>
      <c r="BF1123" s="144">
        <f>IF(N1123="snížená",J1123,0)</f>
        <v>0</v>
      </c>
      <c r="BG1123" s="144">
        <f>IF(N1123="zákl. přenesená",J1123,0)</f>
        <v>0</v>
      </c>
      <c r="BH1123" s="144">
        <f>IF(N1123="sníž. přenesená",J1123,0)</f>
        <v>0</v>
      </c>
      <c r="BI1123" s="144">
        <f>IF(N1123="nulová",J1123,0)</f>
        <v>0</v>
      </c>
      <c r="BJ1123" s="18" t="s">
        <v>82</v>
      </c>
      <c r="BK1123" s="144">
        <f>ROUND(I1123*H1123,2)</f>
        <v>9084.56</v>
      </c>
      <c r="BL1123" s="18" t="s">
        <v>164</v>
      </c>
      <c r="BM1123" s="143" t="s">
        <v>806</v>
      </c>
    </row>
    <row r="1124" spans="2:65" s="1" customFormat="1" ht="19.5">
      <c r="B1124" s="33"/>
      <c r="D1124" s="145" t="s">
        <v>166</v>
      </c>
      <c r="F1124" s="146" t="s">
        <v>807</v>
      </c>
      <c r="I1124" s="147"/>
      <c r="L1124" s="33"/>
      <c r="M1124" s="148"/>
      <c r="T1124" s="54"/>
      <c r="AT1124" s="18" t="s">
        <v>166</v>
      </c>
      <c r="AU1124" s="18" t="s">
        <v>84</v>
      </c>
    </row>
    <row r="1125" spans="2:65" s="1" customFormat="1" ht="11.25">
      <c r="B1125" s="33"/>
      <c r="D1125" s="149" t="s">
        <v>167</v>
      </c>
      <c r="F1125" s="150" t="s">
        <v>808</v>
      </c>
      <c r="I1125" s="147"/>
      <c r="L1125" s="33"/>
      <c r="M1125" s="148"/>
      <c r="T1125" s="54"/>
      <c r="AT1125" s="18" t="s">
        <v>167</v>
      </c>
      <c r="AU1125" s="18" t="s">
        <v>84</v>
      </c>
    </row>
    <row r="1126" spans="2:65" s="12" customFormat="1" ht="11.25">
      <c r="B1126" s="151"/>
      <c r="D1126" s="145" t="s">
        <v>169</v>
      </c>
      <c r="E1126" s="152" t="s">
        <v>19</v>
      </c>
      <c r="F1126" s="153" t="s">
        <v>809</v>
      </c>
      <c r="H1126" s="152" t="s">
        <v>19</v>
      </c>
      <c r="I1126" s="154"/>
      <c r="L1126" s="151"/>
      <c r="M1126" s="155"/>
      <c r="T1126" s="156"/>
      <c r="AT1126" s="152" t="s">
        <v>169</v>
      </c>
      <c r="AU1126" s="152" t="s">
        <v>84</v>
      </c>
      <c r="AV1126" s="12" t="s">
        <v>82</v>
      </c>
      <c r="AW1126" s="12" t="s">
        <v>36</v>
      </c>
      <c r="AX1126" s="12" t="s">
        <v>75</v>
      </c>
      <c r="AY1126" s="152" t="s">
        <v>157</v>
      </c>
    </row>
    <row r="1127" spans="2:65" s="12" customFormat="1" ht="11.25">
      <c r="B1127" s="151"/>
      <c r="D1127" s="145" t="s">
        <v>169</v>
      </c>
      <c r="E1127" s="152" t="s">
        <v>19</v>
      </c>
      <c r="F1127" s="153" t="s">
        <v>810</v>
      </c>
      <c r="H1127" s="152" t="s">
        <v>19</v>
      </c>
      <c r="I1127" s="154"/>
      <c r="L1127" s="151"/>
      <c r="M1127" s="155"/>
      <c r="T1127" s="156"/>
      <c r="AT1127" s="152" t="s">
        <v>169</v>
      </c>
      <c r="AU1127" s="152" t="s">
        <v>84</v>
      </c>
      <c r="AV1127" s="12" t="s">
        <v>82</v>
      </c>
      <c r="AW1127" s="12" t="s">
        <v>36</v>
      </c>
      <c r="AX1127" s="12" t="s">
        <v>75</v>
      </c>
      <c r="AY1127" s="152" t="s">
        <v>157</v>
      </c>
    </row>
    <row r="1128" spans="2:65" s="13" customFormat="1" ht="11.25">
      <c r="B1128" s="157"/>
      <c r="D1128" s="145" t="s">
        <v>169</v>
      </c>
      <c r="E1128" s="158" t="s">
        <v>19</v>
      </c>
      <c r="F1128" s="159" t="s">
        <v>221</v>
      </c>
      <c r="H1128" s="160">
        <v>67.293000000000006</v>
      </c>
      <c r="I1128" s="161"/>
      <c r="L1128" s="157"/>
      <c r="M1128" s="162"/>
      <c r="T1128" s="163"/>
      <c r="AT1128" s="158" t="s">
        <v>169</v>
      </c>
      <c r="AU1128" s="158" t="s">
        <v>84</v>
      </c>
      <c r="AV1128" s="13" t="s">
        <v>84</v>
      </c>
      <c r="AW1128" s="13" t="s">
        <v>36</v>
      </c>
      <c r="AX1128" s="13" t="s">
        <v>75</v>
      </c>
      <c r="AY1128" s="158" t="s">
        <v>157</v>
      </c>
    </row>
    <row r="1129" spans="2:65" s="14" customFormat="1" ht="11.25">
      <c r="B1129" s="164"/>
      <c r="D1129" s="145" t="s">
        <v>169</v>
      </c>
      <c r="E1129" s="165" t="s">
        <v>19</v>
      </c>
      <c r="F1129" s="166" t="s">
        <v>173</v>
      </c>
      <c r="H1129" s="167">
        <v>67.293000000000006</v>
      </c>
      <c r="I1129" s="168"/>
      <c r="L1129" s="164"/>
      <c r="M1129" s="169"/>
      <c r="T1129" s="170"/>
      <c r="AT1129" s="165" t="s">
        <v>169</v>
      </c>
      <c r="AU1129" s="165" t="s">
        <v>84</v>
      </c>
      <c r="AV1129" s="14" t="s">
        <v>164</v>
      </c>
      <c r="AW1129" s="14" t="s">
        <v>36</v>
      </c>
      <c r="AX1129" s="14" t="s">
        <v>82</v>
      </c>
      <c r="AY1129" s="165" t="s">
        <v>157</v>
      </c>
    </row>
    <row r="1130" spans="2:65" s="1" customFormat="1" ht="16.5" customHeight="1">
      <c r="B1130" s="33"/>
      <c r="C1130" s="132" t="s">
        <v>811</v>
      </c>
      <c r="D1130" s="132" t="s">
        <v>159</v>
      </c>
      <c r="E1130" s="133" t="s">
        <v>812</v>
      </c>
      <c r="F1130" s="134" t="s">
        <v>813</v>
      </c>
      <c r="G1130" s="135" t="s">
        <v>210</v>
      </c>
      <c r="H1130" s="136">
        <v>67.293000000000006</v>
      </c>
      <c r="I1130" s="137">
        <v>73.8</v>
      </c>
      <c r="J1130" s="138">
        <f>ROUND(I1130*H1130,2)</f>
        <v>4966.22</v>
      </c>
      <c r="K1130" s="134" t="s">
        <v>163</v>
      </c>
      <c r="L1130" s="33"/>
      <c r="M1130" s="139" t="s">
        <v>19</v>
      </c>
      <c r="N1130" s="140" t="s">
        <v>46</v>
      </c>
      <c r="P1130" s="141">
        <f>O1130*H1130</f>
        <v>0</v>
      </c>
      <c r="Q1130" s="141">
        <v>0</v>
      </c>
      <c r="R1130" s="141">
        <f>Q1130*H1130</f>
        <v>0</v>
      </c>
      <c r="S1130" s="141">
        <v>0.255</v>
      </c>
      <c r="T1130" s="142">
        <f>S1130*H1130</f>
        <v>17.159715000000002</v>
      </c>
      <c r="AR1130" s="143" t="s">
        <v>164</v>
      </c>
      <c r="AT1130" s="143" t="s">
        <v>159</v>
      </c>
      <c r="AU1130" s="143" t="s">
        <v>84</v>
      </c>
      <c r="AY1130" s="18" t="s">
        <v>157</v>
      </c>
      <c r="BE1130" s="144">
        <f>IF(N1130="základní",J1130,0)</f>
        <v>4966.22</v>
      </c>
      <c r="BF1130" s="144">
        <f>IF(N1130="snížená",J1130,0)</f>
        <v>0</v>
      </c>
      <c r="BG1130" s="144">
        <f>IF(N1130="zákl. přenesená",J1130,0)</f>
        <v>0</v>
      </c>
      <c r="BH1130" s="144">
        <f>IF(N1130="sníž. přenesená",J1130,0)</f>
        <v>0</v>
      </c>
      <c r="BI1130" s="144">
        <f>IF(N1130="nulová",J1130,0)</f>
        <v>0</v>
      </c>
      <c r="BJ1130" s="18" t="s">
        <v>82</v>
      </c>
      <c r="BK1130" s="144">
        <f>ROUND(I1130*H1130,2)</f>
        <v>4966.22</v>
      </c>
      <c r="BL1130" s="18" t="s">
        <v>164</v>
      </c>
      <c r="BM1130" s="143" t="s">
        <v>814</v>
      </c>
    </row>
    <row r="1131" spans="2:65" s="1" customFormat="1" ht="19.5">
      <c r="B1131" s="33"/>
      <c r="D1131" s="145" t="s">
        <v>166</v>
      </c>
      <c r="F1131" s="146" t="s">
        <v>815</v>
      </c>
      <c r="I1131" s="147"/>
      <c r="L1131" s="33"/>
      <c r="M1131" s="148"/>
      <c r="T1131" s="54"/>
      <c r="AT1131" s="18" t="s">
        <v>166</v>
      </c>
      <c r="AU1131" s="18" t="s">
        <v>84</v>
      </c>
    </row>
    <row r="1132" spans="2:65" s="1" customFormat="1" ht="11.25">
      <c r="B1132" s="33"/>
      <c r="D1132" s="149" t="s">
        <v>167</v>
      </c>
      <c r="F1132" s="150" t="s">
        <v>816</v>
      </c>
      <c r="I1132" s="147"/>
      <c r="L1132" s="33"/>
      <c r="M1132" s="148"/>
      <c r="T1132" s="54"/>
      <c r="AT1132" s="18" t="s">
        <v>167</v>
      </c>
      <c r="AU1132" s="18" t="s">
        <v>84</v>
      </c>
    </row>
    <row r="1133" spans="2:65" s="12" customFormat="1" ht="11.25">
      <c r="B1133" s="151"/>
      <c r="D1133" s="145" t="s">
        <v>169</v>
      </c>
      <c r="E1133" s="152" t="s">
        <v>19</v>
      </c>
      <c r="F1133" s="153" t="s">
        <v>809</v>
      </c>
      <c r="H1133" s="152" t="s">
        <v>19</v>
      </c>
      <c r="I1133" s="154"/>
      <c r="L1133" s="151"/>
      <c r="M1133" s="155"/>
      <c r="T1133" s="156"/>
      <c r="AT1133" s="152" t="s">
        <v>169</v>
      </c>
      <c r="AU1133" s="152" t="s">
        <v>84</v>
      </c>
      <c r="AV1133" s="12" t="s">
        <v>82</v>
      </c>
      <c r="AW1133" s="12" t="s">
        <v>36</v>
      </c>
      <c r="AX1133" s="12" t="s">
        <v>75</v>
      </c>
      <c r="AY1133" s="152" t="s">
        <v>157</v>
      </c>
    </row>
    <row r="1134" spans="2:65" s="12" customFormat="1" ht="11.25">
      <c r="B1134" s="151"/>
      <c r="D1134" s="145" t="s">
        <v>169</v>
      </c>
      <c r="E1134" s="152" t="s">
        <v>19</v>
      </c>
      <c r="F1134" s="153" t="s">
        <v>810</v>
      </c>
      <c r="H1134" s="152" t="s">
        <v>19</v>
      </c>
      <c r="I1134" s="154"/>
      <c r="L1134" s="151"/>
      <c r="M1134" s="155"/>
      <c r="T1134" s="156"/>
      <c r="AT1134" s="152" t="s">
        <v>169</v>
      </c>
      <c r="AU1134" s="152" t="s">
        <v>84</v>
      </c>
      <c r="AV1134" s="12" t="s">
        <v>82</v>
      </c>
      <c r="AW1134" s="12" t="s">
        <v>36</v>
      </c>
      <c r="AX1134" s="12" t="s">
        <v>75</v>
      </c>
      <c r="AY1134" s="152" t="s">
        <v>157</v>
      </c>
    </row>
    <row r="1135" spans="2:65" s="13" customFormat="1" ht="11.25">
      <c r="B1135" s="157"/>
      <c r="D1135" s="145" t="s">
        <v>169</v>
      </c>
      <c r="E1135" s="158" t="s">
        <v>19</v>
      </c>
      <c r="F1135" s="159" t="s">
        <v>221</v>
      </c>
      <c r="H1135" s="160">
        <v>67.293000000000006</v>
      </c>
      <c r="I1135" s="161"/>
      <c r="L1135" s="157"/>
      <c r="M1135" s="162"/>
      <c r="T1135" s="163"/>
      <c r="AT1135" s="158" t="s">
        <v>169</v>
      </c>
      <c r="AU1135" s="158" t="s">
        <v>84</v>
      </c>
      <c r="AV1135" s="13" t="s">
        <v>84</v>
      </c>
      <c r="AW1135" s="13" t="s">
        <v>36</v>
      </c>
      <c r="AX1135" s="13" t="s">
        <v>75</v>
      </c>
      <c r="AY1135" s="158" t="s">
        <v>157</v>
      </c>
    </row>
    <row r="1136" spans="2:65" s="14" customFormat="1" ht="11.25">
      <c r="B1136" s="164"/>
      <c r="D1136" s="145" t="s">
        <v>169</v>
      </c>
      <c r="E1136" s="165" t="s">
        <v>19</v>
      </c>
      <c r="F1136" s="166" t="s">
        <v>173</v>
      </c>
      <c r="H1136" s="167">
        <v>67.293000000000006</v>
      </c>
      <c r="I1136" s="168"/>
      <c r="L1136" s="164"/>
      <c r="M1136" s="169"/>
      <c r="T1136" s="170"/>
      <c r="AT1136" s="165" t="s">
        <v>169</v>
      </c>
      <c r="AU1136" s="165" t="s">
        <v>84</v>
      </c>
      <c r="AV1136" s="14" t="s">
        <v>164</v>
      </c>
      <c r="AW1136" s="14" t="s">
        <v>36</v>
      </c>
      <c r="AX1136" s="14" t="s">
        <v>82</v>
      </c>
      <c r="AY1136" s="165" t="s">
        <v>157</v>
      </c>
    </row>
    <row r="1137" spans="2:65" s="1" customFormat="1" ht="16.5" customHeight="1">
      <c r="B1137" s="33"/>
      <c r="C1137" s="132" t="s">
        <v>817</v>
      </c>
      <c r="D1137" s="132" t="s">
        <v>159</v>
      </c>
      <c r="E1137" s="133" t="s">
        <v>818</v>
      </c>
      <c r="F1137" s="134" t="s">
        <v>819</v>
      </c>
      <c r="G1137" s="135" t="s">
        <v>210</v>
      </c>
      <c r="H1137" s="136">
        <v>3.85</v>
      </c>
      <c r="I1137" s="137">
        <v>181</v>
      </c>
      <c r="J1137" s="138">
        <f>ROUND(I1137*H1137,2)</f>
        <v>696.85</v>
      </c>
      <c r="K1137" s="134" t="s">
        <v>163</v>
      </c>
      <c r="L1137" s="33"/>
      <c r="M1137" s="139" t="s">
        <v>19</v>
      </c>
      <c r="N1137" s="140" t="s">
        <v>46</v>
      </c>
      <c r="P1137" s="141">
        <f>O1137*H1137</f>
        <v>0</v>
      </c>
      <c r="Q1137" s="141">
        <v>0</v>
      </c>
      <c r="R1137" s="141">
        <f>Q1137*H1137</f>
        <v>0</v>
      </c>
      <c r="S1137" s="141">
        <v>5.94E-3</v>
      </c>
      <c r="T1137" s="142">
        <f>S1137*H1137</f>
        <v>2.2869E-2</v>
      </c>
      <c r="AR1137" s="143" t="s">
        <v>164</v>
      </c>
      <c r="AT1137" s="143" t="s">
        <v>159</v>
      </c>
      <c r="AU1137" s="143" t="s">
        <v>84</v>
      </c>
      <c r="AY1137" s="18" t="s">
        <v>157</v>
      </c>
      <c r="BE1137" s="144">
        <f>IF(N1137="základní",J1137,0)</f>
        <v>696.85</v>
      </c>
      <c r="BF1137" s="144">
        <f>IF(N1137="snížená",J1137,0)</f>
        <v>0</v>
      </c>
      <c r="BG1137" s="144">
        <f>IF(N1137="zákl. přenesená",J1137,0)</f>
        <v>0</v>
      </c>
      <c r="BH1137" s="144">
        <f>IF(N1137="sníž. přenesená",J1137,0)</f>
        <v>0</v>
      </c>
      <c r="BI1137" s="144">
        <f>IF(N1137="nulová",J1137,0)</f>
        <v>0</v>
      </c>
      <c r="BJ1137" s="18" t="s">
        <v>82</v>
      </c>
      <c r="BK1137" s="144">
        <f>ROUND(I1137*H1137,2)</f>
        <v>696.85</v>
      </c>
      <c r="BL1137" s="18" t="s">
        <v>164</v>
      </c>
      <c r="BM1137" s="143" t="s">
        <v>820</v>
      </c>
    </row>
    <row r="1138" spans="2:65" s="1" customFormat="1" ht="11.25">
      <c r="B1138" s="33"/>
      <c r="D1138" s="145" t="s">
        <v>166</v>
      </c>
      <c r="F1138" s="146" t="s">
        <v>821</v>
      </c>
      <c r="I1138" s="147"/>
      <c r="L1138" s="33"/>
      <c r="M1138" s="148"/>
      <c r="T1138" s="54"/>
      <c r="AT1138" s="18" t="s">
        <v>166</v>
      </c>
      <c r="AU1138" s="18" t="s">
        <v>84</v>
      </c>
    </row>
    <row r="1139" spans="2:65" s="1" customFormat="1" ht="11.25">
      <c r="B1139" s="33"/>
      <c r="D1139" s="149" t="s">
        <v>167</v>
      </c>
      <c r="F1139" s="150" t="s">
        <v>822</v>
      </c>
      <c r="I1139" s="147"/>
      <c r="L1139" s="33"/>
      <c r="M1139" s="148"/>
      <c r="T1139" s="54"/>
      <c r="AT1139" s="18" t="s">
        <v>167</v>
      </c>
      <c r="AU1139" s="18" t="s">
        <v>84</v>
      </c>
    </row>
    <row r="1140" spans="2:65" s="12" customFormat="1" ht="11.25">
      <c r="B1140" s="151"/>
      <c r="D1140" s="145" t="s">
        <v>169</v>
      </c>
      <c r="E1140" s="152" t="s">
        <v>19</v>
      </c>
      <c r="F1140" s="153" t="s">
        <v>823</v>
      </c>
      <c r="H1140" s="152" t="s">
        <v>19</v>
      </c>
      <c r="I1140" s="154"/>
      <c r="L1140" s="151"/>
      <c r="M1140" s="155"/>
      <c r="T1140" s="156"/>
      <c r="AT1140" s="152" t="s">
        <v>169</v>
      </c>
      <c r="AU1140" s="152" t="s">
        <v>84</v>
      </c>
      <c r="AV1140" s="12" t="s">
        <v>82</v>
      </c>
      <c r="AW1140" s="12" t="s">
        <v>36</v>
      </c>
      <c r="AX1140" s="12" t="s">
        <v>75</v>
      </c>
      <c r="AY1140" s="152" t="s">
        <v>157</v>
      </c>
    </row>
    <row r="1141" spans="2:65" s="12" customFormat="1" ht="11.25">
      <c r="B1141" s="151"/>
      <c r="D1141" s="145" t="s">
        <v>169</v>
      </c>
      <c r="E1141" s="152" t="s">
        <v>19</v>
      </c>
      <c r="F1141" s="153" t="s">
        <v>824</v>
      </c>
      <c r="H1141" s="152" t="s">
        <v>19</v>
      </c>
      <c r="I1141" s="154"/>
      <c r="L1141" s="151"/>
      <c r="M1141" s="155"/>
      <c r="T1141" s="156"/>
      <c r="AT1141" s="152" t="s">
        <v>169</v>
      </c>
      <c r="AU1141" s="152" t="s">
        <v>84</v>
      </c>
      <c r="AV1141" s="12" t="s">
        <v>82</v>
      </c>
      <c r="AW1141" s="12" t="s">
        <v>36</v>
      </c>
      <c r="AX1141" s="12" t="s">
        <v>75</v>
      </c>
      <c r="AY1141" s="152" t="s">
        <v>157</v>
      </c>
    </row>
    <row r="1142" spans="2:65" s="13" customFormat="1" ht="11.25">
      <c r="B1142" s="157"/>
      <c r="D1142" s="145" t="s">
        <v>169</v>
      </c>
      <c r="E1142" s="158" t="s">
        <v>19</v>
      </c>
      <c r="F1142" s="159" t="s">
        <v>825</v>
      </c>
      <c r="H1142" s="160">
        <v>3.85</v>
      </c>
      <c r="I1142" s="161"/>
      <c r="L1142" s="157"/>
      <c r="M1142" s="162"/>
      <c r="T1142" s="163"/>
      <c r="AT1142" s="158" t="s">
        <v>169</v>
      </c>
      <c r="AU1142" s="158" t="s">
        <v>84</v>
      </c>
      <c r="AV1142" s="13" t="s">
        <v>84</v>
      </c>
      <c r="AW1142" s="13" t="s">
        <v>36</v>
      </c>
      <c r="AX1142" s="13" t="s">
        <v>82</v>
      </c>
      <c r="AY1142" s="158" t="s">
        <v>157</v>
      </c>
    </row>
    <row r="1143" spans="2:65" s="1" customFormat="1" ht="16.5" customHeight="1">
      <c r="B1143" s="33"/>
      <c r="C1143" s="132" t="s">
        <v>826</v>
      </c>
      <c r="D1143" s="132" t="s">
        <v>159</v>
      </c>
      <c r="E1143" s="133" t="s">
        <v>827</v>
      </c>
      <c r="F1143" s="134" t="s">
        <v>828</v>
      </c>
      <c r="G1143" s="135" t="s">
        <v>412</v>
      </c>
      <c r="H1143" s="136">
        <v>5.3</v>
      </c>
      <c r="I1143" s="137">
        <v>216</v>
      </c>
      <c r="J1143" s="138">
        <f>ROUND(I1143*H1143,2)</f>
        <v>1144.8</v>
      </c>
      <c r="K1143" s="134" t="s">
        <v>163</v>
      </c>
      <c r="L1143" s="33"/>
      <c r="M1143" s="139" t="s">
        <v>19</v>
      </c>
      <c r="N1143" s="140" t="s">
        <v>46</v>
      </c>
      <c r="P1143" s="141">
        <f>O1143*H1143</f>
        <v>0</v>
      </c>
      <c r="Q1143" s="141">
        <v>0</v>
      </c>
      <c r="R1143" s="141">
        <f>Q1143*H1143</f>
        <v>0</v>
      </c>
      <c r="S1143" s="141">
        <v>1.91E-3</v>
      </c>
      <c r="T1143" s="142">
        <f>S1143*H1143</f>
        <v>1.0123E-2</v>
      </c>
      <c r="AR1143" s="143" t="s">
        <v>164</v>
      </c>
      <c r="AT1143" s="143" t="s">
        <v>159</v>
      </c>
      <c r="AU1143" s="143" t="s">
        <v>84</v>
      </c>
      <c r="AY1143" s="18" t="s">
        <v>157</v>
      </c>
      <c r="BE1143" s="144">
        <f>IF(N1143="základní",J1143,0)</f>
        <v>1144.8</v>
      </c>
      <c r="BF1143" s="144">
        <f>IF(N1143="snížená",J1143,0)</f>
        <v>0</v>
      </c>
      <c r="BG1143" s="144">
        <f>IF(N1143="zákl. přenesená",J1143,0)</f>
        <v>0</v>
      </c>
      <c r="BH1143" s="144">
        <f>IF(N1143="sníž. přenesená",J1143,0)</f>
        <v>0</v>
      </c>
      <c r="BI1143" s="144">
        <f>IF(N1143="nulová",J1143,0)</f>
        <v>0</v>
      </c>
      <c r="BJ1143" s="18" t="s">
        <v>82</v>
      </c>
      <c r="BK1143" s="144">
        <f>ROUND(I1143*H1143,2)</f>
        <v>1144.8</v>
      </c>
      <c r="BL1143" s="18" t="s">
        <v>164</v>
      </c>
      <c r="BM1143" s="143" t="s">
        <v>829</v>
      </c>
    </row>
    <row r="1144" spans="2:65" s="1" customFormat="1" ht="11.25">
      <c r="B1144" s="33"/>
      <c r="D1144" s="145" t="s">
        <v>166</v>
      </c>
      <c r="F1144" s="146" t="s">
        <v>830</v>
      </c>
      <c r="I1144" s="147"/>
      <c r="L1144" s="33"/>
      <c r="M1144" s="148"/>
      <c r="T1144" s="54"/>
      <c r="AT1144" s="18" t="s">
        <v>166</v>
      </c>
      <c r="AU1144" s="18" t="s">
        <v>84</v>
      </c>
    </row>
    <row r="1145" spans="2:65" s="1" customFormat="1" ht="11.25">
      <c r="B1145" s="33"/>
      <c r="D1145" s="149" t="s">
        <v>167</v>
      </c>
      <c r="F1145" s="150" t="s">
        <v>831</v>
      </c>
      <c r="I1145" s="147"/>
      <c r="L1145" s="33"/>
      <c r="M1145" s="148"/>
      <c r="T1145" s="54"/>
      <c r="AT1145" s="18" t="s">
        <v>167</v>
      </c>
      <c r="AU1145" s="18" t="s">
        <v>84</v>
      </c>
    </row>
    <row r="1146" spans="2:65" s="12" customFormat="1" ht="11.25">
      <c r="B1146" s="151"/>
      <c r="D1146" s="145" t="s">
        <v>169</v>
      </c>
      <c r="E1146" s="152" t="s">
        <v>19</v>
      </c>
      <c r="F1146" s="153" t="s">
        <v>832</v>
      </c>
      <c r="H1146" s="152" t="s">
        <v>19</v>
      </c>
      <c r="I1146" s="154"/>
      <c r="L1146" s="151"/>
      <c r="M1146" s="155"/>
      <c r="T1146" s="156"/>
      <c r="AT1146" s="152" t="s">
        <v>169</v>
      </c>
      <c r="AU1146" s="152" t="s">
        <v>84</v>
      </c>
      <c r="AV1146" s="12" t="s">
        <v>82</v>
      </c>
      <c r="AW1146" s="12" t="s">
        <v>36</v>
      </c>
      <c r="AX1146" s="12" t="s">
        <v>75</v>
      </c>
      <c r="AY1146" s="152" t="s">
        <v>157</v>
      </c>
    </row>
    <row r="1147" spans="2:65" s="12" customFormat="1" ht="11.25">
      <c r="B1147" s="151"/>
      <c r="D1147" s="145" t="s">
        <v>169</v>
      </c>
      <c r="E1147" s="152" t="s">
        <v>19</v>
      </c>
      <c r="F1147" s="153" t="s">
        <v>833</v>
      </c>
      <c r="H1147" s="152" t="s">
        <v>19</v>
      </c>
      <c r="I1147" s="154"/>
      <c r="L1147" s="151"/>
      <c r="M1147" s="155"/>
      <c r="T1147" s="156"/>
      <c r="AT1147" s="152" t="s">
        <v>169</v>
      </c>
      <c r="AU1147" s="152" t="s">
        <v>84</v>
      </c>
      <c r="AV1147" s="12" t="s">
        <v>82</v>
      </c>
      <c r="AW1147" s="12" t="s">
        <v>36</v>
      </c>
      <c r="AX1147" s="12" t="s">
        <v>75</v>
      </c>
      <c r="AY1147" s="152" t="s">
        <v>157</v>
      </c>
    </row>
    <row r="1148" spans="2:65" s="13" customFormat="1" ht="11.25">
      <c r="B1148" s="157"/>
      <c r="D1148" s="145" t="s">
        <v>169</v>
      </c>
      <c r="E1148" s="158" t="s">
        <v>19</v>
      </c>
      <c r="F1148" s="159" t="s">
        <v>834</v>
      </c>
      <c r="H1148" s="160">
        <v>5.3</v>
      </c>
      <c r="I1148" s="161"/>
      <c r="L1148" s="157"/>
      <c r="M1148" s="162"/>
      <c r="T1148" s="163"/>
      <c r="AT1148" s="158" t="s">
        <v>169</v>
      </c>
      <c r="AU1148" s="158" t="s">
        <v>84</v>
      </c>
      <c r="AV1148" s="13" t="s">
        <v>84</v>
      </c>
      <c r="AW1148" s="13" t="s">
        <v>36</v>
      </c>
      <c r="AX1148" s="13" t="s">
        <v>82</v>
      </c>
      <c r="AY1148" s="158" t="s">
        <v>157</v>
      </c>
    </row>
    <row r="1149" spans="2:65" s="1" customFormat="1" ht="16.5" customHeight="1">
      <c r="B1149" s="33"/>
      <c r="C1149" s="132" t="s">
        <v>835</v>
      </c>
      <c r="D1149" s="132" t="s">
        <v>159</v>
      </c>
      <c r="E1149" s="133" t="s">
        <v>836</v>
      </c>
      <c r="F1149" s="134" t="s">
        <v>837</v>
      </c>
      <c r="G1149" s="135" t="s">
        <v>412</v>
      </c>
      <c r="H1149" s="136">
        <v>153.9</v>
      </c>
      <c r="I1149" s="137">
        <v>80</v>
      </c>
      <c r="J1149" s="138">
        <f>ROUND(I1149*H1149,2)</f>
        <v>12312</v>
      </c>
      <c r="K1149" s="134" t="s">
        <v>163</v>
      </c>
      <c r="L1149" s="33"/>
      <c r="M1149" s="139" t="s">
        <v>19</v>
      </c>
      <c r="N1149" s="140" t="s">
        <v>46</v>
      </c>
      <c r="P1149" s="141">
        <f>O1149*H1149</f>
        <v>0</v>
      </c>
      <c r="Q1149" s="141">
        <v>0</v>
      </c>
      <c r="R1149" s="141">
        <f>Q1149*H1149</f>
        <v>0</v>
      </c>
      <c r="S1149" s="141">
        <v>1.67E-3</v>
      </c>
      <c r="T1149" s="142">
        <f>S1149*H1149</f>
        <v>0.25701299999999999</v>
      </c>
      <c r="AR1149" s="143" t="s">
        <v>164</v>
      </c>
      <c r="AT1149" s="143" t="s">
        <v>159</v>
      </c>
      <c r="AU1149" s="143" t="s">
        <v>84</v>
      </c>
      <c r="AY1149" s="18" t="s">
        <v>157</v>
      </c>
      <c r="BE1149" s="144">
        <f>IF(N1149="základní",J1149,0)</f>
        <v>12312</v>
      </c>
      <c r="BF1149" s="144">
        <f>IF(N1149="snížená",J1149,0)</f>
        <v>0</v>
      </c>
      <c r="BG1149" s="144">
        <f>IF(N1149="zákl. přenesená",J1149,0)</f>
        <v>0</v>
      </c>
      <c r="BH1149" s="144">
        <f>IF(N1149="sníž. přenesená",J1149,0)</f>
        <v>0</v>
      </c>
      <c r="BI1149" s="144">
        <f>IF(N1149="nulová",J1149,0)</f>
        <v>0</v>
      </c>
      <c r="BJ1149" s="18" t="s">
        <v>82</v>
      </c>
      <c r="BK1149" s="144">
        <f>ROUND(I1149*H1149,2)</f>
        <v>12312</v>
      </c>
      <c r="BL1149" s="18" t="s">
        <v>164</v>
      </c>
      <c r="BM1149" s="143" t="s">
        <v>838</v>
      </c>
    </row>
    <row r="1150" spans="2:65" s="1" customFormat="1" ht="11.25">
      <c r="B1150" s="33"/>
      <c r="D1150" s="145" t="s">
        <v>166</v>
      </c>
      <c r="F1150" s="146" t="s">
        <v>839</v>
      </c>
      <c r="I1150" s="147"/>
      <c r="L1150" s="33"/>
      <c r="M1150" s="148"/>
      <c r="T1150" s="54"/>
      <c r="AT1150" s="18" t="s">
        <v>166</v>
      </c>
      <c r="AU1150" s="18" t="s">
        <v>84</v>
      </c>
    </row>
    <row r="1151" spans="2:65" s="1" customFormat="1" ht="11.25">
      <c r="B1151" s="33"/>
      <c r="D1151" s="149" t="s">
        <v>167</v>
      </c>
      <c r="F1151" s="150" t="s">
        <v>840</v>
      </c>
      <c r="I1151" s="147"/>
      <c r="L1151" s="33"/>
      <c r="M1151" s="148"/>
      <c r="T1151" s="54"/>
      <c r="AT1151" s="18" t="s">
        <v>167</v>
      </c>
      <c r="AU1151" s="18" t="s">
        <v>84</v>
      </c>
    </row>
    <row r="1152" spans="2:65" s="12" customFormat="1" ht="11.25">
      <c r="B1152" s="151"/>
      <c r="D1152" s="145" t="s">
        <v>169</v>
      </c>
      <c r="E1152" s="152" t="s">
        <v>19</v>
      </c>
      <c r="F1152" s="153" t="s">
        <v>289</v>
      </c>
      <c r="H1152" s="152" t="s">
        <v>19</v>
      </c>
      <c r="I1152" s="154"/>
      <c r="L1152" s="151"/>
      <c r="M1152" s="155"/>
      <c r="T1152" s="156"/>
      <c r="AT1152" s="152" t="s">
        <v>169</v>
      </c>
      <c r="AU1152" s="152" t="s">
        <v>84</v>
      </c>
      <c r="AV1152" s="12" t="s">
        <v>82</v>
      </c>
      <c r="AW1152" s="12" t="s">
        <v>36</v>
      </c>
      <c r="AX1152" s="12" t="s">
        <v>75</v>
      </c>
      <c r="AY1152" s="152" t="s">
        <v>157</v>
      </c>
    </row>
    <row r="1153" spans="2:65" s="12" customFormat="1" ht="11.25">
      <c r="B1153" s="151"/>
      <c r="D1153" s="145" t="s">
        <v>169</v>
      </c>
      <c r="E1153" s="152" t="s">
        <v>19</v>
      </c>
      <c r="F1153" s="153" t="s">
        <v>415</v>
      </c>
      <c r="H1153" s="152" t="s">
        <v>19</v>
      </c>
      <c r="I1153" s="154"/>
      <c r="L1153" s="151"/>
      <c r="M1153" s="155"/>
      <c r="T1153" s="156"/>
      <c r="AT1153" s="152" t="s">
        <v>169</v>
      </c>
      <c r="AU1153" s="152" t="s">
        <v>84</v>
      </c>
      <c r="AV1153" s="12" t="s">
        <v>82</v>
      </c>
      <c r="AW1153" s="12" t="s">
        <v>36</v>
      </c>
      <c r="AX1153" s="12" t="s">
        <v>75</v>
      </c>
      <c r="AY1153" s="152" t="s">
        <v>157</v>
      </c>
    </row>
    <row r="1154" spans="2:65" s="12" customFormat="1" ht="11.25">
      <c r="B1154" s="151"/>
      <c r="D1154" s="145" t="s">
        <v>169</v>
      </c>
      <c r="E1154" s="152" t="s">
        <v>19</v>
      </c>
      <c r="F1154" s="153" t="s">
        <v>316</v>
      </c>
      <c r="H1154" s="152" t="s">
        <v>19</v>
      </c>
      <c r="I1154" s="154"/>
      <c r="L1154" s="151"/>
      <c r="M1154" s="155"/>
      <c r="T1154" s="156"/>
      <c r="AT1154" s="152" t="s">
        <v>169</v>
      </c>
      <c r="AU1154" s="152" t="s">
        <v>84</v>
      </c>
      <c r="AV1154" s="12" t="s">
        <v>82</v>
      </c>
      <c r="AW1154" s="12" t="s">
        <v>36</v>
      </c>
      <c r="AX1154" s="12" t="s">
        <v>75</v>
      </c>
      <c r="AY1154" s="152" t="s">
        <v>157</v>
      </c>
    </row>
    <row r="1155" spans="2:65" s="13" customFormat="1" ht="11.25">
      <c r="B1155" s="157"/>
      <c r="D1155" s="145" t="s">
        <v>169</v>
      </c>
      <c r="E1155" s="158" t="s">
        <v>19</v>
      </c>
      <c r="F1155" s="159" t="s">
        <v>416</v>
      </c>
      <c r="H1155" s="160">
        <v>64.8</v>
      </c>
      <c r="I1155" s="161"/>
      <c r="L1155" s="157"/>
      <c r="M1155" s="162"/>
      <c r="T1155" s="163"/>
      <c r="AT1155" s="158" t="s">
        <v>169</v>
      </c>
      <c r="AU1155" s="158" t="s">
        <v>84</v>
      </c>
      <c r="AV1155" s="13" t="s">
        <v>84</v>
      </c>
      <c r="AW1155" s="13" t="s">
        <v>36</v>
      </c>
      <c r="AX1155" s="13" t="s">
        <v>75</v>
      </c>
      <c r="AY1155" s="158" t="s">
        <v>157</v>
      </c>
    </row>
    <row r="1156" spans="2:65" s="15" customFormat="1" ht="11.25">
      <c r="B1156" s="182"/>
      <c r="D1156" s="145" t="s">
        <v>169</v>
      </c>
      <c r="E1156" s="183" t="s">
        <v>19</v>
      </c>
      <c r="F1156" s="184" t="s">
        <v>321</v>
      </c>
      <c r="H1156" s="185">
        <v>64.8</v>
      </c>
      <c r="I1156" s="186"/>
      <c r="L1156" s="182"/>
      <c r="M1156" s="187"/>
      <c r="T1156" s="188"/>
      <c r="AT1156" s="183" t="s">
        <v>169</v>
      </c>
      <c r="AU1156" s="183" t="s">
        <v>84</v>
      </c>
      <c r="AV1156" s="15" t="s">
        <v>104</v>
      </c>
      <c r="AW1156" s="15" t="s">
        <v>36</v>
      </c>
      <c r="AX1156" s="15" t="s">
        <v>75</v>
      </c>
      <c r="AY1156" s="183" t="s">
        <v>157</v>
      </c>
    </row>
    <row r="1157" spans="2:65" s="12" customFormat="1" ht="11.25">
      <c r="B1157" s="151"/>
      <c r="D1157" s="145" t="s">
        <v>169</v>
      </c>
      <c r="E1157" s="152" t="s">
        <v>19</v>
      </c>
      <c r="F1157" s="153" t="s">
        <v>325</v>
      </c>
      <c r="H1157" s="152" t="s">
        <v>19</v>
      </c>
      <c r="I1157" s="154"/>
      <c r="L1157" s="151"/>
      <c r="M1157" s="155"/>
      <c r="T1157" s="156"/>
      <c r="AT1157" s="152" t="s">
        <v>169</v>
      </c>
      <c r="AU1157" s="152" t="s">
        <v>84</v>
      </c>
      <c r="AV1157" s="12" t="s">
        <v>82</v>
      </c>
      <c r="AW1157" s="12" t="s">
        <v>36</v>
      </c>
      <c r="AX1157" s="12" t="s">
        <v>75</v>
      </c>
      <c r="AY1157" s="152" t="s">
        <v>157</v>
      </c>
    </row>
    <row r="1158" spans="2:65" s="13" customFormat="1" ht="11.25">
      <c r="B1158" s="157"/>
      <c r="D1158" s="145" t="s">
        <v>169</v>
      </c>
      <c r="E1158" s="158" t="s">
        <v>19</v>
      </c>
      <c r="F1158" s="159" t="s">
        <v>417</v>
      </c>
      <c r="H1158" s="160">
        <v>81</v>
      </c>
      <c r="I1158" s="161"/>
      <c r="L1158" s="157"/>
      <c r="M1158" s="162"/>
      <c r="T1158" s="163"/>
      <c r="AT1158" s="158" t="s">
        <v>169</v>
      </c>
      <c r="AU1158" s="158" t="s">
        <v>84</v>
      </c>
      <c r="AV1158" s="13" t="s">
        <v>84</v>
      </c>
      <c r="AW1158" s="13" t="s">
        <v>36</v>
      </c>
      <c r="AX1158" s="13" t="s">
        <v>75</v>
      </c>
      <c r="AY1158" s="158" t="s">
        <v>157</v>
      </c>
    </row>
    <row r="1159" spans="2:65" s="13" customFormat="1" ht="11.25">
      <c r="B1159" s="157"/>
      <c r="D1159" s="145" t="s">
        <v>169</v>
      </c>
      <c r="E1159" s="158" t="s">
        <v>19</v>
      </c>
      <c r="F1159" s="159" t="s">
        <v>418</v>
      </c>
      <c r="H1159" s="160">
        <v>8.1</v>
      </c>
      <c r="I1159" s="161"/>
      <c r="L1159" s="157"/>
      <c r="M1159" s="162"/>
      <c r="T1159" s="163"/>
      <c r="AT1159" s="158" t="s">
        <v>169</v>
      </c>
      <c r="AU1159" s="158" t="s">
        <v>84</v>
      </c>
      <c r="AV1159" s="13" t="s">
        <v>84</v>
      </c>
      <c r="AW1159" s="13" t="s">
        <v>36</v>
      </c>
      <c r="AX1159" s="13" t="s">
        <v>75</v>
      </c>
      <c r="AY1159" s="158" t="s">
        <v>157</v>
      </c>
    </row>
    <row r="1160" spans="2:65" s="15" customFormat="1" ht="11.25">
      <c r="B1160" s="182"/>
      <c r="D1160" s="145" t="s">
        <v>169</v>
      </c>
      <c r="E1160" s="183" t="s">
        <v>19</v>
      </c>
      <c r="F1160" s="184" t="s">
        <v>321</v>
      </c>
      <c r="H1160" s="185">
        <v>89.1</v>
      </c>
      <c r="I1160" s="186"/>
      <c r="L1160" s="182"/>
      <c r="M1160" s="187"/>
      <c r="T1160" s="188"/>
      <c r="AT1160" s="183" t="s">
        <v>169</v>
      </c>
      <c r="AU1160" s="183" t="s">
        <v>84</v>
      </c>
      <c r="AV1160" s="15" t="s">
        <v>104</v>
      </c>
      <c r="AW1160" s="15" t="s">
        <v>36</v>
      </c>
      <c r="AX1160" s="15" t="s">
        <v>75</v>
      </c>
      <c r="AY1160" s="183" t="s">
        <v>157</v>
      </c>
    </row>
    <row r="1161" spans="2:65" s="14" customFormat="1" ht="11.25">
      <c r="B1161" s="164"/>
      <c r="D1161" s="145" t="s">
        <v>169</v>
      </c>
      <c r="E1161" s="165" t="s">
        <v>19</v>
      </c>
      <c r="F1161" s="166" t="s">
        <v>173</v>
      </c>
      <c r="H1161" s="167">
        <v>153.9</v>
      </c>
      <c r="I1161" s="168"/>
      <c r="L1161" s="164"/>
      <c r="M1161" s="169"/>
      <c r="T1161" s="170"/>
      <c r="AT1161" s="165" t="s">
        <v>169</v>
      </c>
      <c r="AU1161" s="165" t="s">
        <v>84</v>
      </c>
      <c r="AV1161" s="14" t="s">
        <v>164</v>
      </c>
      <c r="AW1161" s="14" t="s">
        <v>36</v>
      </c>
      <c r="AX1161" s="14" t="s">
        <v>82</v>
      </c>
      <c r="AY1161" s="165" t="s">
        <v>157</v>
      </c>
    </row>
    <row r="1162" spans="2:65" s="1" customFormat="1" ht="16.5" customHeight="1">
      <c r="B1162" s="33"/>
      <c r="C1162" s="132" t="s">
        <v>841</v>
      </c>
      <c r="D1162" s="132" t="s">
        <v>159</v>
      </c>
      <c r="E1162" s="133" t="s">
        <v>842</v>
      </c>
      <c r="F1162" s="134" t="s">
        <v>843</v>
      </c>
      <c r="G1162" s="135" t="s">
        <v>412</v>
      </c>
      <c r="H1162" s="136">
        <v>128.5</v>
      </c>
      <c r="I1162" s="137">
        <v>70</v>
      </c>
      <c r="J1162" s="138">
        <f>ROUND(I1162*H1162,2)</f>
        <v>8995</v>
      </c>
      <c r="K1162" s="134" t="s">
        <v>163</v>
      </c>
      <c r="L1162" s="33"/>
      <c r="M1162" s="139" t="s">
        <v>19</v>
      </c>
      <c r="N1162" s="140" t="s">
        <v>46</v>
      </c>
      <c r="P1162" s="141">
        <f>O1162*H1162</f>
        <v>0</v>
      </c>
      <c r="Q1162" s="141">
        <v>0</v>
      </c>
      <c r="R1162" s="141">
        <f>Q1162*H1162</f>
        <v>0</v>
      </c>
      <c r="S1162" s="141">
        <v>6.0499999999999998E-3</v>
      </c>
      <c r="T1162" s="142">
        <f>S1162*H1162</f>
        <v>0.77742500000000003</v>
      </c>
      <c r="AR1162" s="143" t="s">
        <v>164</v>
      </c>
      <c r="AT1162" s="143" t="s">
        <v>159</v>
      </c>
      <c r="AU1162" s="143" t="s">
        <v>84</v>
      </c>
      <c r="AY1162" s="18" t="s">
        <v>157</v>
      </c>
      <c r="BE1162" s="144">
        <f>IF(N1162="základní",J1162,0)</f>
        <v>8995</v>
      </c>
      <c r="BF1162" s="144">
        <f>IF(N1162="snížená",J1162,0)</f>
        <v>0</v>
      </c>
      <c r="BG1162" s="144">
        <f>IF(N1162="zákl. přenesená",J1162,0)</f>
        <v>0</v>
      </c>
      <c r="BH1162" s="144">
        <f>IF(N1162="sníž. přenesená",J1162,0)</f>
        <v>0</v>
      </c>
      <c r="BI1162" s="144">
        <f>IF(N1162="nulová",J1162,0)</f>
        <v>0</v>
      </c>
      <c r="BJ1162" s="18" t="s">
        <v>82</v>
      </c>
      <c r="BK1162" s="144">
        <f>ROUND(I1162*H1162,2)</f>
        <v>8995</v>
      </c>
      <c r="BL1162" s="18" t="s">
        <v>164</v>
      </c>
      <c r="BM1162" s="143" t="s">
        <v>844</v>
      </c>
    </row>
    <row r="1163" spans="2:65" s="1" customFormat="1" ht="11.25">
      <c r="B1163" s="33"/>
      <c r="D1163" s="145" t="s">
        <v>166</v>
      </c>
      <c r="F1163" s="146" t="s">
        <v>845</v>
      </c>
      <c r="I1163" s="147"/>
      <c r="L1163" s="33"/>
      <c r="M1163" s="148"/>
      <c r="T1163" s="54"/>
      <c r="AT1163" s="18" t="s">
        <v>166</v>
      </c>
      <c r="AU1163" s="18" t="s">
        <v>84</v>
      </c>
    </row>
    <row r="1164" spans="2:65" s="1" customFormat="1" ht="11.25">
      <c r="B1164" s="33"/>
      <c r="D1164" s="149" t="s">
        <v>167</v>
      </c>
      <c r="F1164" s="150" t="s">
        <v>846</v>
      </c>
      <c r="I1164" s="147"/>
      <c r="L1164" s="33"/>
      <c r="M1164" s="148"/>
      <c r="T1164" s="54"/>
      <c r="AT1164" s="18" t="s">
        <v>167</v>
      </c>
      <c r="AU1164" s="18" t="s">
        <v>84</v>
      </c>
    </row>
    <row r="1165" spans="2:65" s="12" customFormat="1" ht="11.25">
      <c r="B1165" s="151"/>
      <c r="D1165" s="145" t="s">
        <v>169</v>
      </c>
      <c r="E1165" s="152" t="s">
        <v>19</v>
      </c>
      <c r="F1165" s="153" t="s">
        <v>832</v>
      </c>
      <c r="H1165" s="152" t="s">
        <v>19</v>
      </c>
      <c r="I1165" s="154"/>
      <c r="L1165" s="151"/>
      <c r="M1165" s="155"/>
      <c r="T1165" s="156"/>
      <c r="AT1165" s="152" t="s">
        <v>169</v>
      </c>
      <c r="AU1165" s="152" t="s">
        <v>84</v>
      </c>
      <c r="AV1165" s="12" t="s">
        <v>82</v>
      </c>
      <c r="AW1165" s="12" t="s">
        <v>36</v>
      </c>
      <c r="AX1165" s="12" t="s">
        <v>75</v>
      </c>
      <c r="AY1165" s="152" t="s">
        <v>157</v>
      </c>
    </row>
    <row r="1166" spans="2:65" s="12" customFormat="1" ht="11.25">
      <c r="B1166" s="151"/>
      <c r="D1166" s="145" t="s">
        <v>169</v>
      </c>
      <c r="E1166" s="152" t="s">
        <v>19</v>
      </c>
      <c r="F1166" s="153" t="s">
        <v>847</v>
      </c>
      <c r="H1166" s="152" t="s">
        <v>19</v>
      </c>
      <c r="I1166" s="154"/>
      <c r="L1166" s="151"/>
      <c r="M1166" s="155"/>
      <c r="T1166" s="156"/>
      <c r="AT1166" s="152" t="s">
        <v>169</v>
      </c>
      <c r="AU1166" s="152" t="s">
        <v>84</v>
      </c>
      <c r="AV1166" s="12" t="s">
        <v>82</v>
      </c>
      <c r="AW1166" s="12" t="s">
        <v>36</v>
      </c>
      <c r="AX1166" s="12" t="s">
        <v>75</v>
      </c>
      <c r="AY1166" s="152" t="s">
        <v>157</v>
      </c>
    </row>
    <row r="1167" spans="2:65" s="13" customFormat="1" ht="11.25">
      <c r="B1167" s="157"/>
      <c r="D1167" s="145" t="s">
        <v>169</v>
      </c>
      <c r="E1167" s="158" t="s">
        <v>19</v>
      </c>
      <c r="F1167" s="159" t="s">
        <v>848</v>
      </c>
      <c r="H1167" s="160">
        <v>128.5</v>
      </c>
      <c r="I1167" s="161"/>
      <c r="L1167" s="157"/>
      <c r="M1167" s="162"/>
      <c r="T1167" s="163"/>
      <c r="AT1167" s="158" t="s">
        <v>169</v>
      </c>
      <c r="AU1167" s="158" t="s">
        <v>84</v>
      </c>
      <c r="AV1167" s="13" t="s">
        <v>84</v>
      </c>
      <c r="AW1167" s="13" t="s">
        <v>36</v>
      </c>
      <c r="AX1167" s="13" t="s">
        <v>82</v>
      </c>
      <c r="AY1167" s="158" t="s">
        <v>157</v>
      </c>
    </row>
    <row r="1168" spans="2:65" s="1" customFormat="1" ht="16.5" customHeight="1">
      <c r="B1168" s="33"/>
      <c r="C1168" s="132" t="s">
        <v>849</v>
      </c>
      <c r="D1168" s="132" t="s">
        <v>159</v>
      </c>
      <c r="E1168" s="133" t="s">
        <v>850</v>
      </c>
      <c r="F1168" s="134" t="s">
        <v>851</v>
      </c>
      <c r="G1168" s="135" t="s">
        <v>412</v>
      </c>
      <c r="H1168" s="136">
        <v>112</v>
      </c>
      <c r="I1168" s="137">
        <v>74</v>
      </c>
      <c r="J1168" s="138">
        <f>ROUND(I1168*H1168,2)</f>
        <v>8288</v>
      </c>
      <c r="K1168" s="134" t="s">
        <v>163</v>
      </c>
      <c r="L1168" s="33"/>
      <c r="M1168" s="139" t="s">
        <v>19</v>
      </c>
      <c r="N1168" s="140" t="s">
        <v>46</v>
      </c>
      <c r="P1168" s="141">
        <f>O1168*H1168</f>
        <v>0</v>
      </c>
      <c r="Q1168" s="141">
        <v>0</v>
      </c>
      <c r="R1168" s="141">
        <f>Q1168*H1168</f>
        <v>0</v>
      </c>
      <c r="S1168" s="141">
        <v>3.9399999999999999E-3</v>
      </c>
      <c r="T1168" s="142">
        <f>S1168*H1168</f>
        <v>0.44128000000000001</v>
      </c>
      <c r="AR1168" s="143" t="s">
        <v>164</v>
      </c>
      <c r="AT1168" s="143" t="s">
        <v>159</v>
      </c>
      <c r="AU1168" s="143" t="s">
        <v>84</v>
      </c>
      <c r="AY1168" s="18" t="s">
        <v>157</v>
      </c>
      <c r="BE1168" s="144">
        <f>IF(N1168="základní",J1168,0)</f>
        <v>8288</v>
      </c>
      <c r="BF1168" s="144">
        <f>IF(N1168="snížená",J1168,0)</f>
        <v>0</v>
      </c>
      <c r="BG1168" s="144">
        <f>IF(N1168="zákl. přenesená",J1168,0)</f>
        <v>0</v>
      </c>
      <c r="BH1168" s="144">
        <f>IF(N1168="sníž. přenesená",J1168,0)</f>
        <v>0</v>
      </c>
      <c r="BI1168" s="144">
        <f>IF(N1168="nulová",J1168,0)</f>
        <v>0</v>
      </c>
      <c r="BJ1168" s="18" t="s">
        <v>82</v>
      </c>
      <c r="BK1168" s="144">
        <f>ROUND(I1168*H1168,2)</f>
        <v>8288</v>
      </c>
      <c r="BL1168" s="18" t="s">
        <v>164</v>
      </c>
      <c r="BM1168" s="143" t="s">
        <v>852</v>
      </c>
    </row>
    <row r="1169" spans="2:65" s="1" customFormat="1" ht="11.25">
      <c r="B1169" s="33"/>
      <c r="D1169" s="145" t="s">
        <v>166</v>
      </c>
      <c r="F1169" s="146" t="s">
        <v>853</v>
      </c>
      <c r="I1169" s="147"/>
      <c r="L1169" s="33"/>
      <c r="M1169" s="148"/>
      <c r="T1169" s="54"/>
      <c r="AT1169" s="18" t="s">
        <v>166</v>
      </c>
      <c r="AU1169" s="18" t="s">
        <v>84</v>
      </c>
    </row>
    <row r="1170" spans="2:65" s="1" customFormat="1" ht="11.25">
      <c r="B1170" s="33"/>
      <c r="D1170" s="149" t="s">
        <v>167</v>
      </c>
      <c r="F1170" s="150" t="s">
        <v>854</v>
      </c>
      <c r="I1170" s="147"/>
      <c r="L1170" s="33"/>
      <c r="M1170" s="148"/>
      <c r="T1170" s="54"/>
      <c r="AT1170" s="18" t="s">
        <v>167</v>
      </c>
      <c r="AU1170" s="18" t="s">
        <v>84</v>
      </c>
    </row>
    <row r="1171" spans="2:65" s="12" customFormat="1" ht="11.25">
      <c r="B1171" s="151"/>
      <c r="D1171" s="145" t="s">
        <v>169</v>
      </c>
      <c r="E1171" s="152" t="s">
        <v>19</v>
      </c>
      <c r="F1171" s="153" t="s">
        <v>855</v>
      </c>
      <c r="H1171" s="152" t="s">
        <v>19</v>
      </c>
      <c r="I1171" s="154"/>
      <c r="L1171" s="151"/>
      <c r="M1171" s="155"/>
      <c r="T1171" s="156"/>
      <c r="AT1171" s="152" t="s">
        <v>169</v>
      </c>
      <c r="AU1171" s="152" t="s">
        <v>84</v>
      </c>
      <c r="AV1171" s="12" t="s">
        <v>82</v>
      </c>
      <c r="AW1171" s="12" t="s">
        <v>36</v>
      </c>
      <c r="AX1171" s="12" t="s">
        <v>75</v>
      </c>
      <c r="AY1171" s="152" t="s">
        <v>157</v>
      </c>
    </row>
    <row r="1172" spans="2:65" s="12" customFormat="1" ht="11.25">
      <c r="B1172" s="151"/>
      <c r="D1172" s="145" t="s">
        <v>169</v>
      </c>
      <c r="E1172" s="152" t="s">
        <v>19</v>
      </c>
      <c r="F1172" s="153" t="s">
        <v>856</v>
      </c>
      <c r="H1172" s="152" t="s">
        <v>19</v>
      </c>
      <c r="I1172" s="154"/>
      <c r="L1172" s="151"/>
      <c r="M1172" s="155"/>
      <c r="T1172" s="156"/>
      <c r="AT1172" s="152" t="s">
        <v>169</v>
      </c>
      <c r="AU1172" s="152" t="s">
        <v>84</v>
      </c>
      <c r="AV1172" s="12" t="s">
        <v>82</v>
      </c>
      <c r="AW1172" s="12" t="s">
        <v>36</v>
      </c>
      <c r="AX1172" s="12" t="s">
        <v>75</v>
      </c>
      <c r="AY1172" s="152" t="s">
        <v>157</v>
      </c>
    </row>
    <row r="1173" spans="2:65" s="13" customFormat="1" ht="11.25">
      <c r="B1173" s="157"/>
      <c r="D1173" s="145" t="s">
        <v>169</v>
      </c>
      <c r="E1173" s="158" t="s">
        <v>19</v>
      </c>
      <c r="F1173" s="159" t="s">
        <v>857</v>
      </c>
      <c r="H1173" s="160">
        <v>112</v>
      </c>
      <c r="I1173" s="161"/>
      <c r="L1173" s="157"/>
      <c r="M1173" s="162"/>
      <c r="T1173" s="163"/>
      <c r="AT1173" s="158" t="s">
        <v>169</v>
      </c>
      <c r="AU1173" s="158" t="s">
        <v>84</v>
      </c>
      <c r="AV1173" s="13" t="s">
        <v>84</v>
      </c>
      <c r="AW1173" s="13" t="s">
        <v>36</v>
      </c>
      <c r="AX1173" s="13" t="s">
        <v>82</v>
      </c>
      <c r="AY1173" s="158" t="s">
        <v>157</v>
      </c>
    </row>
    <row r="1174" spans="2:65" s="1" customFormat="1" ht="16.5" customHeight="1">
      <c r="B1174" s="33"/>
      <c r="C1174" s="132" t="s">
        <v>858</v>
      </c>
      <c r="D1174" s="132" t="s">
        <v>159</v>
      </c>
      <c r="E1174" s="133" t="s">
        <v>859</v>
      </c>
      <c r="F1174" s="134" t="s">
        <v>860</v>
      </c>
      <c r="G1174" s="135" t="s">
        <v>673</v>
      </c>
      <c r="H1174" s="136">
        <v>5</v>
      </c>
      <c r="I1174" s="137">
        <v>26.8</v>
      </c>
      <c r="J1174" s="138">
        <f>ROUND(I1174*H1174,2)</f>
        <v>134</v>
      </c>
      <c r="K1174" s="134" t="s">
        <v>163</v>
      </c>
      <c r="L1174" s="33"/>
      <c r="M1174" s="139" t="s">
        <v>19</v>
      </c>
      <c r="N1174" s="140" t="s">
        <v>46</v>
      </c>
      <c r="P1174" s="141">
        <f>O1174*H1174</f>
        <v>0</v>
      </c>
      <c r="Q1174" s="141">
        <v>0</v>
      </c>
      <c r="R1174" s="141">
        <f>Q1174*H1174</f>
        <v>0</v>
      </c>
      <c r="S1174" s="141">
        <v>4.0000000000000002E-4</v>
      </c>
      <c r="T1174" s="142">
        <f>S1174*H1174</f>
        <v>2E-3</v>
      </c>
      <c r="AR1174" s="143" t="s">
        <v>164</v>
      </c>
      <c r="AT1174" s="143" t="s">
        <v>159</v>
      </c>
      <c r="AU1174" s="143" t="s">
        <v>84</v>
      </c>
      <c r="AY1174" s="18" t="s">
        <v>157</v>
      </c>
      <c r="BE1174" s="144">
        <f>IF(N1174="základní",J1174,0)</f>
        <v>134</v>
      </c>
      <c r="BF1174" s="144">
        <f>IF(N1174="snížená",J1174,0)</f>
        <v>0</v>
      </c>
      <c r="BG1174" s="144">
        <f>IF(N1174="zákl. přenesená",J1174,0)</f>
        <v>0</v>
      </c>
      <c r="BH1174" s="144">
        <f>IF(N1174="sníž. přenesená",J1174,0)</f>
        <v>0</v>
      </c>
      <c r="BI1174" s="144">
        <f>IF(N1174="nulová",J1174,0)</f>
        <v>0</v>
      </c>
      <c r="BJ1174" s="18" t="s">
        <v>82</v>
      </c>
      <c r="BK1174" s="144">
        <f>ROUND(I1174*H1174,2)</f>
        <v>134</v>
      </c>
      <c r="BL1174" s="18" t="s">
        <v>164</v>
      </c>
      <c r="BM1174" s="143" t="s">
        <v>861</v>
      </c>
    </row>
    <row r="1175" spans="2:65" s="1" customFormat="1" ht="11.25">
      <c r="B1175" s="33"/>
      <c r="D1175" s="145" t="s">
        <v>166</v>
      </c>
      <c r="F1175" s="146" t="s">
        <v>862</v>
      </c>
      <c r="I1175" s="147"/>
      <c r="L1175" s="33"/>
      <c r="M1175" s="148"/>
      <c r="T1175" s="54"/>
      <c r="AT1175" s="18" t="s">
        <v>166</v>
      </c>
      <c r="AU1175" s="18" t="s">
        <v>84</v>
      </c>
    </row>
    <row r="1176" spans="2:65" s="1" customFormat="1" ht="11.25">
      <c r="B1176" s="33"/>
      <c r="D1176" s="149" t="s">
        <v>167</v>
      </c>
      <c r="F1176" s="150" t="s">
        <v>863</v>
      </c>
      <c r="I1176" s="147"/>
      <c r="L1176" s="33"/>
      <c r="M1176" s="148"/>
      <c r="T1176" s="54"/>
      <c r="AT1176" s="18" t="s">
        <v>167</v>
      </c>
      <c r="AU1176" s="18" t="s">
        <v>84</v>
      </c>
    </row>
    <row r="1177" spans="2:65" s="12" customFormat="1" ht="11.25">
      <c r="B1177" s="151"/>
      <c r="D1177" s="145" t="s">
        <v>169</v>
      </c>
      <c r="E1177" s="152" t="s">
        <v>19</v>
      </c>
      <c r="F1177" s="153" t="s">
        <v>855</v>
      </c>
      <c r="H1177" s="152" t="s">
        <v>19</v>
      </c>
      <c r="I1177" s="154"/>
      <c r="L1177" s="151"/>
      <c r="M1177" s="155"/>
      <c r="T1177" s="156"/>
      <c r="AT1177" s="152" t="s">
        <v>169</v>
      </c>
      <c r="AU1177" s="152" t="s">
        <v>84</v>
      </c>
      <c r="AV1177" s="12" t="s">
        <v>82</v>
      </c>
      <c r="AW1177" s="12" t="s">
        <v>36</v>
      </c>
      <c r="AX1177" s="12" t="s">
        <v>75</v>
      </c>
      <c r="AY1177" s="152" t="s">
        <v>157</v>
      </c>
    </row>
    <row r="1178" spans="2:65" s="12" customFormat="1" ht="11.25">
      <c r="B1178" s="151"/>
      <c r="D1178" s="145" t="s">
        <v>169</v>
      </c>
      <c r="E1178" s="152" t="s">
        <v>19</v>
      </c>
      <c r="F1178" s="153" t="s">
        <v>864</v>
      </c>
      <c r="H1178" s="152" t="s">
        <v>19</v>
      </c>
      <c r="I1178" s="154"/>
      <c r="L1178" s="151"/>
      <c r="M1178" s="155"/>
      <c r="T1178" s="156"/>
      <c r="AT1178" s="152" t="s">
        <v>169</v>
      </c>
      <c r="AU1178" s="152" t="s">
        <v>84</v>
      </c>
      <c r="AV1178" s="12" t="s">
        <v>82</v>
      </c>
      <c r="AW1178" s="12" t="s">
        <v>36</v>
      </c>
      <c r="AX1178" s="12" t="s">
        <v>75</v>
      </c>
      <c r="AY1178" s="152" t="s">
        <v>157</v>
      </c>
    </row>
    <row r="1179" spans="2:65" s="13" customFormat="1" ht="11.25">
      <c r="B1179" s="157"/>
      <c r="D1179" s="145" t="s">
        <v>169</v>
      </c>
      <c r="E1179" s="158" t="s">
        <v>19</v>
      </c>
      <c r="F1179" s="159" t="s">
        <v>865</v>
      </c>
      <c r="H1179" s="160">
        <v>5</v>
      </c>
      <c r="I1179" s="161"/>
      <c r="L1179" s="157"/>
      <c r="M1179" s="162"/>
      <c r="T1179" s="163"/>
      <c r="AT1179" s="158" t="s">
        <v>169</v>
      </c>
      <c r="AU1179" s="158" t="s">
        <v>84</v>
      </c>
      <c r="AV1179" s="13" t="s">
        <v>84</v>
      </c>
      <c r="AW1179" s="13" t="s">
        <v>36</v>
      </c>
      <c r="AX1179" s="13" t="s">
        <v>82</v>
      </c>
      <c r="AY1179" s="158" t="s">
        <v>157</v>
      </c>
    </row>
    <row r="1180" spans="2:65" s="1" customFormat="1" ht="16.5" customHeight="1">
      <c r="B1180" s="33"/>
      <c r="C1180" s="132" t="s">
        <v>866</v>
      </c>
      <c r="D1180" s="132" t="s">
        <v>159</v>
      </c>
      <c r="E1180" s="133" t="s">
        <v>867</v>
      </c>
      <c r="F1180" s="134" t="s">
        <v>868</v>
      </c>
      <c r="G1180" s="135" t="s">
        <v>210</v>
      </c>
      <c r="H1180" s="136">
        <v>56.078000000000003</v>
      </c>
      <c r="I1180" s="137">
        <v>126</v>
      </c>
      <c r="J1180" s="138">
        <f>ROUND(I1180*H1180,2)</f>
        <v>7065.83</v>
      </c>
      <c r="K1180" s="134" t="s">
        <v>163</v>
      </c>
      <c r="L1180" s="33"/>
      <c r="M1180" s="139" t="s">
        <v>19</v>
      </c>
      <c r="N1180" s="140" t="s">
        <v>46</v>
      </c>
      <c r="P1180" s="141">
        <f>O1180*H1180</f>
        <v>0</v>
      </c>
      <c r="Q1180" s="141">
        <v>0</v>
      </c>
      <c r="R1180" s="141">
        <f>Q1180*H1180</f>
        <v>0</v>
      </c>
      <c r="S1180" s="141">
        <v>0.13100000000000001</v>
      </c>
      <c r="T1180" s="142">
        <f>S1180*H1180</f>
        <v>7.3462180000000004</v>
      </c>
      <c r="AR1180" s="143" t="s">
        <v>164</v>
      </c>
      <c r="AT1180" s="143" t="s">
        <v>159</v>
      </c>
      <c r="AU1180" s="143" t="s">
        <v>84</v>
      </c>
      <c r="AY1180" s="18" t="s">
        <v>157</v>
      </c>
      <c r="BE1180" s="144">
        <f>IF(N1180="základní",J1180,0)</f>
        <v>7065.83</v>
      </c>
      <c r="BF1180" s="144">
        <f>IF(N1180="snížená",J1180,0)</f>
        <v>0</v>
      </c>
      <c r="BG1180" s="144">
        <f>IF(N1180="zákl. přenesená",J1180,0)</f>
        <v>0</v>
      </c>
      <c r="BH1180" s="144">
        <f>IF(N1180="sníž. přenesená",J1180,0)</f>
        <v>0</v>
      </c>
      <c r="BI1180" s="144">
        <f>IF(N1180="nulová",J1180,0)</f>
        <v>0</v>
      </c>
      <c r="BJ1180" s="18" t="s">
        <v>82</v>
      </c>
      <c r="BK1180" s="144">
        <f>ROUND(I1180*H1180,2)</f>
        <v>7065.83</v>
      </c>
      <c r="BL1180" s="18" t="s">
        <v>164</v>
      </c>
      <c r="BM1180" s="143" t="s">
        <v>869</v>
      </c>
    </row>
    <row r="1181" spans="2:65" s="1" customFormat="1" ht="19.5">
      <c r="B1181" s="33"/>
      <c r="D1181" s="145" t="s">
        <v>166</v>
      </c>
      <c r="F1181" s="146" t="s">
        <v>870</v>
      </c>
      <c r="I1181" s="147"/>
      <c r="L1181" s="33"/>
      <c r="M1181" s="148"/>
      <c r="T1181" s="54"/>
      <c r="AT1181" s="18" t="s">
        <v>166</v>
      </c>
      <c r="AU1181" s="18" t="s">
        <v>84</v>
      </c>
    </row>
    <row r="1182" spans="2:65" s="1" customFormat="1" ht="11.25">
      <c r="B1182" s="33"/>
      <c r="D1182" s="149" t="s">
        <v>167</v>
      </c>
      <c r="F1182" s="150" t="s">
        <v>871</v>
      </c>
      <c r="I1182" s="147"/>
      <c r="L1182" s="33"/>
      <c r="M1182" s="148"/>
      <c r="T1182" s="54"/>
      <c r="AT1182" s="18" t="s">
        <v>167</v>
      </c>
      <c r="AU1182" s="18" t="s">
        <v>84</v>
      </c>
    </row>
    <row r="1183" spans="2:65" s="12" customFormat="1" ht="11.25">
      <c r="B1183" s="151"/>
      <c r="D1183" s="145" t="s">
        <v>169</v>
      </c>
      <c r="E1183" s="152" t="s">
        <v>19</v>
      </c>
      <c r="F1183" s="153" t="s">
        <v>566</v>
      </c>
      <c r="H1183" s="152" t="s">
        <v>19</v>
      </c>
      <c r="I1183" s="154"/>
      <c r="L1183" s="151"/>
      <c r="M1183" s="155"/>
      <c r="T1183" s="156"/>
      <c r="AT1183" s="152" t="s">
        <v>169</v>
      </c>
      <c r="AU1183" s="152" t="s">
        <v>84</v>
      </c>
      <c r="AV1183" s="12" t="s">
        <v>82</v>
      </c>
      <c r="AW1183" s="12" t="s">
        <v>36</v>
      </c>
      <c r="AX1183" s="12" t="s">
        <v>75</v>
      </c>
      <c r="AY1183" s="152" t="s">
        <v>157</v>
      </c>
    </row>
    <row r="1184" spans="2:65" s="13" customFormat="1" ht="11.25">
      <c r="B1184" s="157"/>
      <c r="D1184" s="145" t="s">
        <v>169</v>
      </c>
      <c r="E1184" s="158" t="s">
        <v>19</v>
      </c>
      <c r="F1184" s="159" t="s">
        <v>241</v>
      </c>
      <c r="H1184" s="160">
        <v>56.078000000000003</v>
      </c>
      <c r="I1184" s="161"/>
      <c r="L1184" s="157"/>
      <c r="M1184" s="162"/>
      <c r="T1184" s="163"/>
      <c r="AT1184" s="158" t="s">
        <v>169</v>
      </c>
      <c r="AU1184" s="158" t="s">
        <v>84</v>
      </c>
      <c r="AV1184" s="13" t="s">
        <v>84</v>
      </c>
      <c r="AW1184" s="13" t="s">
        <v>36</v>
      </c>
      <c r="AX1184" s="13" t="s">
        <v>75</v>
      </c>
      <c r="AY1184" s="158" t="s">
        <v>157</v>
      </c>
    </row>
    <row r="1185" spans="2:65" s="14" customFormat="1" ht="11.25">
      <c r="B1185" s="164"/>
      <c r="D1185" s="145" t="s">
        <v>169</v>
      </c>
      <c r="E1185" s="165" t="s">
        <v>19</v>
      </c>
      <c r="F1185" s="166" t="s">
        <v>173</v>
      </c>
      <c r="H1185" s="167">
        <v>56.078000000000003</v>
      </c>
      <c r="I1185" s="168"/>
      <c r="L1185" s="164"/>
      <c r="M1185" s="169"/>
      <c r="T1185" s="170"/>
      <c r="AT1185" s="165" t="s">
        <v>169</v>
      </c>
      <c r="AU1185" s="165" t="s">
        <v>84</v>
      </c>
      <c r="AV1185" s="14" t="s">
        <v>164</v>
      </c>
      <c r="AW1185" s="14" t="s">
        <v>36</v>
      </c>
      <c r="AX1185" s="14" t="s">
        <v>82</v>
      </c>
      <c r="AY1185" s="165" t="s">
        <v>157</v>
      </c>
    </row>
    <row r="1186" spans="2:65" s="1" customFormat="1" ht="24.2" customHeight="1">
      <c r="B1186" s="33"/>
      <c r="C1186" s="132" t="s">
        <v>872</v>
      </c>
      <c r="D1186" s="132" t="s">
        <v>159</v>
      </c>
      <c r="E1186" s="133" t="s">
        <v>873</v>
      </c>
      <c r="F1186" s="134" t="s">
        <v>874</v>
      </c>
      <c r="G1186" s="135" t="s">
        <v>210</v>
      </c>
      <c r="H1186" s="136">
        <v>1762.5360000000001</v>
      </c>
      <c r="I1186" s="137">
        <v>24.6</v>
      </c>
      <c r="J1186" s="138">
        <f>ROUND(I1186*H1186,2)</f>
        <v>43358.39</v>
      </c>
      <c r="K1186" s="134" t="s">
        <v>163</v>
      </c>
      <c r="L1186" s="33"/>
      <c r="M1186" s="139" t="s">
        <v>19</v>
      </c>
      <c r="N1186" s="140" t="s">
        <v>46</v>
      </c>
      <c r="P1186" s="141">
        <f>O1186*H1186</f>
        <v>0</v>
      </c>
      <c r="Q1186" s="141">
        <v>0</v>
      </c>
      <c r="R1186" s="141">
        <f>Q1186*H1186</f>
        <v>0</v>
      </c>
      <c r="S1186" s="141">
        <v>1.6E-2</v>
      </c>
      <c r="T1186" s="142">
        <f>S1186*H1186</f>
        <v>28.200576000000002</v>
      </c>
      <c r="AR1186" s="143" t="s">
        <v>164</v>
      </c>
      <c r="AT1186" s="143" t="s">
        <v>159</v>
      </c>
      <c r="AU1186" s="143" t="s">
        <v>84</v>
      </c>
      <c r="AY1186" s="18" t="s">
        <v>157</v>
      </c>
      <c r="BE1186" s="144">
        <f>IF(N1186="základní",J1186,0)</f>
        <v>43358.39</v>
      </c>
      <c r="BF1186" s="144">
        <f>IF(N1186="snížená",J1186,0)</f>
        <v>0</v>
      </c>
      <c r="BG1186" s="144">
        <f>IF(N1186="zákl. přenesená",J1186,0)</f>
        <v>0</v>
      </c>
      <c r="BH1186" s="144">
        <f>IF(N1186="sníž. přenesená",J1186,0)</f>
        <v>0</v>
      </c>
      <c r="BI1186" s="144">
        <f>IF(N1186="nulová",J1186,0)</f>
        <v>0</v>
      </c>
      <c r="BJ1186" s="18" t="s">
        <v>82</v>
      </c>
      <c r="BK1186" s="144">
        <f>ROUND(I1186*H1186,2)</f>
        <v>43358.39</v>
      </c>
      <c r="BL1186" s="18" t="s">
        <v>164</v>
      </c>
      <c r="BM1186" s="143" t="s">
        <v>875</v>
      </c>
    </row>
    <row r="1187" spans="2:65" s="1" customFormat="1" ht="19.5">
      <c r="B1187" s="33"/>
      <c r="D1187" s="145" t="s">
        <v>166</v>
      </c>
      <c r="F1187" s="146" t="s">
        <v>876</v>
      </c>
      <c r="I1187" s="147"/>
      <c r="L1187" s="33"/>
      <c r="M1187" s="148"/>
      <c r="T1187" s="54"/>
      <c r="AT1187" s="18" t="s">
        <v>166</v>
      </c>
      <c r="AU1187" s="18" t="s">
        <v>84</v>
      </c>
    </row>
    <row r="1188" spans="2:65" s="1" customFormat="1" ht="11.25">
      <c r="B1188" s="33"/>
      <c r="D1188" s="149" t="s">
        <v>167</v>
      </c>
      <c r="F1188" s="150" t="s">
        <v>877</v>
      </c>
      <c r="I1188" s="147"/>
      <c r="L1188" s="33"/>
      <c r="M1188" s="148"/>
      <c r="T1188" s="54"/>
      <c r="AT1188" s="18" t="s">
        <v>167</v>
      </c>
      <c r="AU1188" s="18" t="s">
        <v>84</v>
      </c>
    </row>
    <row r="1189" spans="2:65" s="12" customFormat="1" ht="11.25">
      <c r="B1189" s="151"/>
      <c r="D1189" s="145" t="s">
        <v>169</v>
      </c>
      <c r="E1189" s="152" t="s">
        <v>19</v>
      </c>
      <c r="F1189" s="153" t="s">
        <v>289</v>
      </c>
      <c r="H1189" s="152" t="s">
        <v>19</v>
      </c>
      <c r="I1189" s="154"/>
      <c r="L1189" s="151"/>
      <c r="M1189" s="155"/>
      <c r="T1189" s="156"/>
      <c r="AT1189" s="152" t="s">
        <v>169</v>
      </c>
      <c r="AU1189" s="152" t="s">
        <v>84</v>
      </c>
      <c r="AV1189" s="12" t="s">
        <v>82</v>
      </c>
      <c r="AW1189" s="12" t="s">
        <v>36</v>
      </c>
      <c r="AX1189" s="12" t="s">
        <v>75</v>
      </c>
      <c r="AY1189" s="152" t="s">
        <v>157</v>
      </c>
    </row>
    <row r="1190" spans="2:65" s="12" customFormat="1" ht="11.25">
      <c r="B1190" s="151"/>
      <c r="D1190" s="145" t="s">
        <v>169</v>
      </c>
      <c r="E1190" s="152" t="s">
        <v>19</v>
      </c>
      <c r="F1190" s="153" t="s">
        <v>290</v>
      </c>
      <c r="H1190" s="152" t="s">
        <v>19</v>
      </c>
      <c r="I1190" s="154"/>
      <c r="L1190" s="151"/>
      <c r="M1190" s="155"/>
      <c r="T1190" s="156"/>
      <c r="AT1190" s="152" t="s">
        <v>169</v>
      </c>
      <c r="AU1190" s="152" t="s">
        <v>84</v>
      </c>
      <c r="AV1190" s="12" t="s">
        <v>82</v>
      </c>
      <c r="AW1190" s="12" t="s">
        <v>36</v>
      </c>
      <c r="AX1190" s="12" t="s">
        <v>75</v>
      </c>
      <c r="AY1190" s="152" t="s">
        <v>157</v>
      </c>
    </row>
    <row r="1191" spans="2:65" s="13" customFormat="1" ht="11.25">
      <c r="B1191" s="157"/>
      <c r="D1191" s="145" t="s">
        <v>169</v>
      </c>
      <c r="E1191" s="158" t="s">
        <v>19</v>
      </c>
      <c r="F1191" s="159" t="s">
        <v>291</v>
      </c>
      <c r="H1191" s="160">
        <v>154.54400000000001</v>
      </c>
      <c r="I1191" s="161"/>
      <c r="L1191" s="157"/>
      <c r="M1191" s="162"/>
      <c r="T1191" s="163"/>
      <c r="AT1191" s="158" t="s">
        <v>169</v>
      </c>
      <c r="AU1191" s="158" t="s">
        <v>84</v>
      </c>
      <c r="AV1191" s="13" t="s">
        <v>84</v>
      </c>
      <c r="AW1191" s="13" t="s">
        <v>36</v>
      </c>
      <c r="AX1191" s="13" t="s">
        <v>75</v>
      </c>
      <c r="AY1191" s="158" t="s">
        <v>157</v>
      </c>
    </row>
    <row r="1192" spans="2:65" s="12" customFormat="1" ht="11.25">
      <c r="B1192" s="151"/>
      <c r="D1192" s="145" t="s">
        <v>169</v>
      </c>
      <c r="E1192" s="152" t="s">
        <v>19</v>
      </c>
      <c r="F1192" s="153" t="s">
        <v>265</v>
      </c>
      <c r="H1192" s="152" t="s">
        <v>19</v>
      </c>
      <c r="I1192" s="154"/>
      <c r="L1192" s="151"/>
      <c r="M1192" s="155"/>
      <c r="T1192" s="156"/>
      <c r="AT1192" s="152" t="s">
        <v>169</v>
      </c>
      <c r="AU1192" s="152" t="s">
        <v>84</v>
      </c>
      <c r="AV1192" s="12" t="s">
        <v>82</v>
      </c>
      <c r="AW1192" s="12" t="s">
        <v>36</v>
      </c>
      <c r="AX1192" s="12" t="s">
        <v>75</v>
      </c>
      <c r="AY1192" s="152" t="s">
        <v>157</v>
      </c>
    </row>
    <row r="1193" spans="2:65" s="13" customFormat="1" ht="11.25">
      <c r="B1193" s="157"/>
      <c r="D1193" s="145" t="s">
        <v>169</v>
      </c>
      <c r="E1193" s="158" t="s">
        <v>19</v>
      </c>
      <c r="F1193" s="159" t="s">
        <v>266</v>
      </c>
      <c r="H1193" s="160">
        <v>89.620999999999995</v>
      </c>
      <c r="I1193" s="161"/>
      <c r="L1193" s="157"/>
      <c r="M1193" s="162"/>
      <c r="T1193" s="163"/>
      <c r="AT1193" s="158" t="s">
        <v>169</v>
      </c>
      <c r="AU1193" s="158" t="s">
        <v>84</v>
      </c>
      <c r="AV1193" s="13" t="s">
        <v>84</v>
      </c>
      <c r="AW1193" s="13" t="s">
        <v>36</v>
      </c>
      <c r="AX1193" s="13" t="s">
        <v>75</v>
      </c>
      <c r="AY1193" s="158" t="s">
        <v>157</v>
      </c>
    </row>
    <row r="1194" spans="2:65" s="12" customFormat="1" ht="11.25">
      <c r="B1194" s="151"/>
      <c r="D1194" s="145" t="s">
        <v>169</v>
      </c>
      <c r="E1194" s="152" t="s">
        <v>19</v>
      </c>
      <c r="F1194" s="153" t="s">
        <v>556</v>
      </c>
      <c r="H1194" s="152" t="s">
        <v>19</v>
      </c>
      <c r="I1194" s="154"/>
      <c r="L1194" s="151"/>
      <c r="M1194" s="155"/>
      <c r="T1194" s="156"/>
      <c r="AT1194" s="152" t="s">
        <v>169</v>
      </c>
      <c r="AU1194" s="152" t="s">
        <v>84</v>
      </c>
      <c r="AV1194" s="12" t="s">
        <v>82</v>
      </c>
      <c r="AW1194" s="12" t="s">
        <v>36</v>
      </c>
      <c r="AX1194" s="12" t="s">
        <v>75</v>
      </c>
      <c r="AY1194" s="152" t="s">
        <v>157</v>
      </c>
    </row>
    <row r="1195" spans="2:65" s="13" customFormat="1" ht="11.25">
      <c r="B1195" s="157"/>
      <c r="D1195" s="145" t="s">
        <v>169</v>
      </c>
      <c r="E1195" s="158" t="s">
        <v>19</v>
      </c>
      <c r="F1195" s="159" t="s">
        <v>557</v>
      </c>
      <c r="H1195" s="160">
        <v>1470.662</v>
      </c>
      <c r="I1195" s="161"/>
      <c r="L1195" s="157"/>
      <c r="M1195" s="162"/>
      <c r="T1195" s="163"/>
      <c r="AT1195" s="158" t="s">
        <v>169</v>
      </c>
      <c r="AU1195" s="158" t="s">
        <v>84</v>
      </c>
      <c r="AV1195" s="13" t="s">
        <v>84</v>
      </c>
      <c r="AW1195" s="13" t="s">
        <v>36</v>
      </c>
      <c r="AX1195" s="13" t="s">
        <v>75</v>
      </c>
      <c r="AY1195" s="158" t="s">
        <v>157</v>
      </c>
    </row>
    <row r="1196" spans="2:65" s="12" customFormat="1" ht="11.25">
      <c r="B1196" s="151"/>
      <c r="D1196" s="145" t="s">
        <v>169</v>
      </c>
      <c r="E1196" s="152" t="s">
        <v>19</v>
      </c>
      <c r="F1196" s="153" t="s">
        <v>558</v>
      </c>
      <c r="H1196" s="152" t="s">
        <v>19</v>
      </c>
      <c r="I1196" s="154"/>
      <c r="L1196" s="151"/>
      <c r="M1196" s="155"/>
      <c r="T1196" s="156"/>
      <c r="AT1196" s="152" t="s">
        <v>169</v>
      </c>
      <c r="AU1196" s="152" t="s">
        <v>84</v>
      </c>
      <c r="AV1196" s="12" t="s">
        <v>82</v>
      </c>
      <c r="AW1196" s="12" t="s">
        <v>36</v>
      </c>
      <c r="AX1196" s="12" t="s">
        <v>75</v>
      </c>
      <c r="AY1196" s="152" t="s">
        <v>157</v>
      </c>
    </row>
    <row r="1197" spans="2:65" s="13" customFormat="1" ht="11.25">
      <c r="B1197" s="157"/>
      <c r="D1197" s="145" t="s">
        <v>169</v>
      </c>
      <c r="E1197" s="158" t="s">
        <v>19</v>
      </c>
      <c r="F1197" s="159" t="s">
        <v>559</v>
      </c>
      <c r="H1197" s="160">
        <v>47.709000000000003</v>
      </c>
      <c r="I1197" s="161"/>
      <c r="L1197" s="157"/>
      <c r="M1197" s="162"/>
      <c r="T1197" s="163"/>
      <c r="AT1197" s="158" t="s">
        <v>169</v>
      </c>
      <c r="AU1197" s="158" t="s">
        <v>84</v>
      </c>
      <c r="AV1197" s="13" t="s">
        <v>84</v>
      </c>
      <c r="AW1197" s="13" t="s">
        <v>36</v>
      </c>
      <c r="AX1197" s="13" t="s">
        <v>75</v>
      </c>
      <c r="AY1197" s="158" t="s">
        <v>157</v>
      </c>
    </row>
    <row r="1198" spans="2:65" s="14" customFormat="1" ht="11.25">
      <c r="B1198" s="164"/>
      <c r="D1198" s="145" t="s">
        <v>169</v>
      </c>
      <c r="E1198" s="165" t="s">
        <v>19</v>
      </c>
      <c r="F1198" s="166" t="s">
        <v>173</v>
      </c>
      <c r="H1198" s="167">
        <v>1762.5360000000001</v>
      </c>
      <c r="I1198" s="168"/>
      <c r="L1198" s="164"/>
      <c r="M1198" s="169"/>
      <c r="T1198" s="170"/>
      <c r="AT1198" s="165" t="s">
        <v>169</v>
      </c>
      <c r="AU1198" s="165" t="s">
        <v>84</v>
      </c>
      <c r="AV1198" s="14" t="s">
        <v>164</v>
      </c>
      <c r="AW1198" s="14" t="s">
        <v>36</v>
      </c>
      <c r="AX1198" s="14" t="s">
        <v>82</v>
      </c>
      <c r="AY1198" s="165" t="s">
        <v>157</v>
      </c>
    </row>
    <row r="1199" spans="2:65" s="11" customFormat="1" ht="22.9" customHeight="1">
      <c r="B1199" s="120"/>
      <c r="D1199" s="121" t="s">
        <v>74</v>
      </c>
      <c r="E1199" s="130" t="s">
        <v>878</v>
      </c>
      <c r="F1199" s="130" t="s">
        <v>879</v>
      </c>
      <c r="I1199" s="123"/>
      <c r="J1199" s="131">
        <f>BK1199</f>
        <v>102735.69</v>
      </c>
      <c r="L1199" s="120"/>
      <c r="M1199" s="125"/>
      <c r="P1199" s="126">
        <f>SUM(P1200:P1215)</f>
        <v>0</v>
      </c>
      <c r="R1199" s="126">
        <f>SUM(R1200:R1215)</f>
        <v>0</v>
      </c>
      <c r="T1199" s="127">
        <f>SUM(T1200:T1215)</f>
        <v>0</v>
      </c>
      <c r="AR1199" s="121" t="s">
        <v>82</v>
      </c>
      <c r="AT1199" s="128" t="s">
        <v>74</v>
      </c>
      <c r="AU1199" s="128" t="s">
        <v>82</v>
      </c>
      <c r="AY1199" s="121" t="s">
        <v>157</v>
      </c>
      <c r="BK1199" s="129">
        <f>SUM(BK1200:BK1215)</f>
        <v>102735.69</v>
      </c>
    </row>
    <row r="1200" spans="2:65" s="1" customFormat="1" ht="21.75" customHeight="1">
      <c r="B1200" s="33"/>
      <c r="C1200" s="132" t="s">
        <v>880</v>
      </c>
      <c r="D1200" s="132" t="s">
        <v>159</v>
      </c>
      <c r="E1200" s="133" t="s">
        <v>881</v>
      </c>
      <c r="F1200" s="134" t="s">
        <v>882</v>
      </c>
      <c r="G1200" s="135" t="s">
        <v>198</v>
      </c>
      <c r="H1200" s="136">
        <v>66.611999999999995</v>
      </c>
      <c r="I1200" s="137">
        <v>390</v>
      </c>
      <c r="J1200" s="138">
        <f>ROUND(I1200*H1200,2)</f>
        <v>25978.68</v>
      </c>
      <c r="K1200" s="134" t="s">
        <v>163</v>
      </c>
      <c r="L1200" s="33"/>
      <c r="M1200" s="139" t="s">
        <v>19</v>
      </c>
      <c r="N1200" s="140" t="s">
        <v>46</v>
      </c>
      <c r="P1200" s="141">
        <f>O1200*H1200</f>
        <v>0</v>
      </c>
      <c r="Q1200" s="141">
        <v>0</v>
      </c>
      <c r="R1200" s="141">
        <f>Q1200*H1200</f>
        <v>0</v>
      </c>
      <c r="S1200" s="141">
        <v>0</v>
      </c>
      <c r="T1200" s="142">
        <f>S1200*H1200</f>
        <v>0</v>
      </c>
      <c r="AR1200" s="143" t="s">
        <v>164</v>
      </c>
      <c r="AT1200" s="143" t="s">
        <v>159</v>
      </c>
      <c r="AU1200" s="143" t="s">
        <v>84</v>
      </c>
      <c r="AY1200" s="18" t="s">
        <v>157</v>
      </c>
      <c r="BE1200" s="144">
        <f>IF(N1200="základní",J1200,0)</f>
        <v>25978.68</v>
      </c>
      <c r="BF1200" s="144">
        <f>IF(N1200="snížená",J1200,0)</f>
        <v>0</v>
      </c>
      <c r="BG1200" s="144">
        <f>IF(N1200="zákl. přenesená",J1200,0)</f>
        <v>0</v>
      </c>
      <c r="BH1200" s="144">
        <f>IF(N1200="sníž. přenesená",J1200,0)</f>
        <v>0</v>
      </c>
      <c r="BI1200" s="144">
        <f>IF(N1200="nulová",J1200,0)</f>
        <v>0</v>
      </c>
      <c r="BJ1200" s="18" t="s">
        <v>82</v>
      </c>
      <c r="BK1200" s="144">
        <f>ROUND(I1200*H1200,2)</f>
        <v>25978.68</v>
      </c>
      <c r="BL1200" s="18" t="s">
        <v>164</v>
      </c>
      <c r="BM1200" s="143" t="s">
        <v>883</v>
      </c>
    </row>
    <row r="1201" spans="2:65" s="1" customFormat="1" ht="19.5">
      <c r="B1201" s="33"/>
      <c r="D1201" s="145" t="s">
        <v>166</v>
      </c>
      <c r="F1201" s="146" t="s">
        <v>884</v>
      </c>
      <c r="I1201" s="147"/>
      <c r="L1201" s="33"/>
      <c r="M1201" s="148"/>
      <c r="T1201" s="54"/>
      <c r="AT1201" s="18" t="s">
        <v>166</v>
      </c>
      <c r="AU1201" s="18" t="s">
        <v>84</v>
      </c>
    </row>
    <row r="1202" spans="2:65" s="1" customFormat="1" ht="11.25">
      <c r="B1202" s="33"/>
      <c r="D1202" s="149" t="s">
        <v>167</v>
      </c>
      <c r="F1202" s="150" t="s">
        <v>885</v>
      </c>
      <c r="I1202" s="147"/>
      <c r="L1202" s="33"/>
      <c r="M1202" s="148"/>
      <c r="T1202" s="54"/>
      <c r="AT1202" s="18" t="s">
        <v>167</v>
      </c>
      <c r="AU1202" s="18" t="s">
        <v>84</v>
      </c>
    </row>
    <row r="1203" spans="2:65" s="1" customFormat="1" ht="16.5" customHeight="1">
      <c r="B1203" s="33"/>
      <c r="C1203" s="132" t="s">
        <v>886</v>
      </c>
      <c r="D1203" s="132" t="s">
        <v>159</v>
      </c>
      <c r="E1203" s="133" t="s">
        <v>887</v>
      </c>
      <c r="F1203" s="134" t="s">
        <v>888</v>
      </c>
      <c r="G1203" s="135" t="s">
        <v>198</v>
      </c>
      <c r="H1203" s="136">
        <v>66.611999999999995</v>
      </c>
      <c r="I1203" s="137">
        <v>314</v>
      </c>
      <c r="J1203" s="138">
        <f>ROUND(I1203*H1203,2)</f>
        <v>20916.169999999998</v>
      </c>
      <c r="K1203" s="134" t="s">
        <v>163</v>
      </c>
      <c r="L1203" s="33"/>
      <c r="M1203" s="139" t="s">
        <v>19</v>
      </c>
      <c r="N1203" s="140" t="s">
        <v>46</v>
      </c>
      <c r="P1203" s="141">
        <f>O1203*H1203</f>
        <v>0</v>
      </c>
      <c r="Q1203" s="141">
        <v>0</v>
      </c>
      <c r="R1203" s="141">
        <f>Q1203*H1203</f>
        <v>0</v>
      </c>
      <c r="S1203" s="141">
        <v>0</v>
      </c>
      <c r="T1203" s="142">
        <f>S1203*H1203</f>
        <v>0</v>
      </c>
      <c r="AR1203" s="143" t="s">
        <v>164</v>
      </c>
      <c r="AT1203" s="143" t="s">
        <v>159</v>
      </c>
      <c r="AU1203" s="143" t="s">
        <v>84</v>
      </c>
      <c r="AY1203" s="18" t="s">
        <v>157</v>
      </c>
      <c r="BE1203" s="144">
        <f>IF(N1203="základní",J1203,0)</f>
        <v>20916.169999999998</v>
      </c>
      <c r="BF1203" s="144">
        <f>IF(N1203="snížená",J1203,0)</f>
        <v>0</v>
      </c>
      <c r="BG1203" s="144">
        <f>IF(N1203="zákl. přenesená",J1203,0)</f>
        <v>0</v>
      </c>
      <c r="BH1203" s="144">
        <f>IF(N1203="sníž. přenesená",J1203,0)</f>
        <v>0</v>
      </c>
      <c r="BI1203" s="144">
        <f>IF(N1203="nulová",J1203,0)</f>
        <v>0</v>
      </c>
      <c r="BJ1203" s="18" t="s">
        <v>82</v>
      </c>
      <c r="BK1203" s="144">
        <f>ROUND(I1203*H1203,2)</f>
        <v>20916.169999999998</v>
      </c>
      <c r="BL1203" s="18" t="s">
        <v>164</v>
      </c>
      <c r="BM1203" s="143" t="s">
        <v>889</v>
      </c>
    </row>
    <row r="1204" spans="2:65" s="1" customFormat="1" ht="11.25">
      <c r="B1204" s="33"/>
      <c r="D1204" s="145" t="s">
        <v>166</v>
      </c>
      <c r="F1204" s="146" t="s">
        <v>890</v>
      </c>
      <c r="I1204" s="147"/>
      <c r="L1204" s="33"/>
      <c r="M1204" s="148"/>
      <c r="T1204" s="54"/>
      <c r="AT1204" s="18" t="s">
        <v>166</v>
      </c>
      <c r="AU1204" s="18" t="s">
        <v>84</v>
      </c>
    </row>
    <row r="1205" spans="2:65" s="1" customFormat="1" ht="11.25">
      <c r="B1205" s="33"/>
      <c r="D1205" s="149" t="s">
        <v>167</v>
      </c>
      <c r="F1205" s="150" t="s">
        <v>891</v>
      </c>
      <c r="I1205" s="147"/>
      <c r="L1205" s="33"/>
      <c r="M1205" s="148"/>
      <c r="T1205" s="54"/>
      <c r="AT1205" s="18" t="s">
        <v>167</v>
      </c>
      <c r="AU1205" s="18" t="s">
        <v>84</v>
      </c>
    </row>
    <row r="1206" spans="2:65" s="1" customFormat="1" ht="16.5" customHeight="1">
      <c r="B1206" s="33"/>
      <c r="C1206" s="132" t="s">
        <v>892</v>
      </c>
      <c r="D1206" s="132" t="s">
        <v>159</v>
      </c>
      <c r="E1206" s="133" t="s">
        <v>893</v>
      </c>
      <c r="F1206" s="134" t="s">
        <v>894</v>
      </c>
      <c r="G1206" s="135" t="s">
        <v>198</v>
      </c>
      <c r="H1206" s="136">
        <v>1265.6279999999999</v>
      </c>
      <c r="I1206" s="137">
        <v>13.7</v>
      </c>
      <c r="J1206" s="138">
        <f>ROUND(I1206*H1206,2)</f>
        <v>17339.099999999999</v>
      </c>
      <c r="K1206" s="134" t="s">
        <v>163</v>
      </c>
      <c r="L1206" s="33"/>
      <c r="M1206" s="139" t="s">
        <v>19</v>
      </c>
      <c r="N1206" s="140" t="s">
        <v>46</v>
      </c>
      <c r="P1206" s="141">
        <f>O1206*H1206</f>
        <v>0</v>
      </c>
      <c r="Q1206" s="141">
        <v>0</v>
      </c>
      <c r="R1206" s="141">
        <f>Q1206*H1206</f>
        <v>0</v>
      </c>
      <c r="S1206" s="141">
        <v>0</v>
      </c>
      <c r="T1206" s="142">
        <f>S1206*H1206</f>
        <v>0</v>
      </c>
      <c r="AR1206" s="143" t="s">
        <v>164</v>
      </c>
      <c r="AT1206" s="143" t="s">
        <v>159</v>
      </c>
      <c r="AU1206" s="143" t="s">
        <v>84</v>
      </c>
      <c r="AY1206" s="18" t="s">
        <v>157</v>
      </c>
      <c r="BE1206" s="144">
        <f>IF(N1206="základní",J1206,0)</f>
        <v>17339.099999999999</v>
      </c>
      <c r="BF1206" s="144">
        <f>IF(N1206="snížená",J1206,0)</f>
        <v>0</v>
      </c>
      <c r="BG1206" s="144">
        <f>IF(N1206="zákl. přenesená",J1206,0)</f>
        <v>0</v>
      </c>
      <c r="BH1206" s="144">
        <f>IF(N1206="sníž. přenesená",J1206,0)</f>
        <v>0</v>
      </c>
      <c r="BI1206" s="144">
        <f>IF(N1206="nulová",J1206,0)</f>
        <v>0</v>
      </c>
      <c r="BJ1206" s="18" t="s">
        <v>82</v>
      </c>
      <c r="BK1206" s="144">
        <f>ROUND(I1206*H1206,2)</f>
        <v>17339.099999999999</v>
      </c>
      <c r="BL1206" s="18" t="s">
        <v>164</v>
      </c>
      <c r="BM1206" s="143" t="s">
        <v>895</v>
      </c>
    </row>
    <row r="1207" spans="2:65" s="1" customFormat="1" ht="19.5">
      <c r="B1207" s="33"/>
      <c r="D1207" s="145" t="s">
        <v>166</v>
      </c>
      <c r="F1207" s="146" t="s">
        <v>896</v>
      </c>
      <c r="I1207" s="147"/>
      <c r="L1207" s="33"/>
      <c r="M1207" s="148"/>
      <c r="T1207" s="54"/>
      <c r="AT1207" s="18" t="s">
        <v>166</v>
      </c>
      <c r="AU1207" s="18" t="s">
        <v>84</v>
      </c>
    </row>
    <row r="1208" spans="2:65" s="1" customFormat="1" ht="11.25">
      <c r="B1208" s="33"/>
      <c r="D1208" s="149" t="s">
        <v>167</v>
      </c>
      <c r="F1208" s="150" t="s">
        <v>897</v>
      </c>
      <c r="I1208" s="147"/>
      <c r="L1208" s="33"/>
      <c r="M1208" s="148"/>
      <c r="T1208" s="54"/>
      <c r="AT1208" s="18" t="s">
        <v>167</v>
      </c>
      <c r="AU1208" s="18" t="s">
        <v>84</v>
      </c>
    </row>
    <row r="1209" spans="2:65" s="13" customFormat="1" ht="11.25">
      <c r="B1209" s="157"/>
      <c r="D1209" s="145" t="s">
        <v>169</v>
      </c>
      <c r="F1209" s="159" t="s">
        <v>898</v>
      </c>
      <c r="H1209" s="160">
        <v>1265.6279999999999</v>
      </c>
      <c r="I1209" s="161"/>
      <c r="L1209" s="157"/>
      <c r="M1209" s="162"/>
      <c r="T1209" s="163"/>
      <c r="AT1209" s="158" t="s">
        <v>169</v>
      </c>
      <c r="AU1209" s="158" t="s">
        <v>84</v>
      </c>
      <c r="AV1209" s="13" t="s">
        <v>84</v>
      </c>
      <c r="AW1209" s="13" t="s">
        <v>4</v>
      </c>
      <c r="AX1209" s="13" t="s">
        <v>82</v>
      </c>
      <c r="AY1209" s="158" t="s">
        <v>157</v>
      </c>
    </row>
    <row r="1210" spans="2:65" s="1" customFormat="1" ht="16.5" customHeight="1">
      <c r="B1210" s="33"/>
      <c r="C1210" s="132" t="s">
        <v>899</v>
      </c>
      <c r="D1210" s="132" t="s">
        <v>159</v>
      </c>
      <c r="E1210" s="133" t="s">
        <v>900</v>
      </c>
      <c r="F1210" s="134" t="s">
        <v>901</v>
      </c>
      <c r="G1210" s="135" t="s">
        <v>198</v>
      </c>
      <c r="H1210" s="136">
        <v>66.611999999999995</v>
      </c>
      <c r="I1210" s="137">
        <v>128</v>
      </c>
      <c r="J1210" s="138">
        <f>ROUND(I1210*H1210,2)</f>
        <v>8526.34</v>
      </c>
      <c r="K1210" s="134" t="s">
        <v>163</v>
      </c>
      <c r="L1210" s="33"/>
      <c r="M1210" s="139" t="s">
        <v>19</v>
      </c>
      <c r="N1210" s="140" t="s">
        <v>46</v>
      </c>
      <c r="P1210" s="141">
        <f>O1210*H1210</f>
        <v>0</v>
      </c>
      <c r="Q1210" s="141">
        <v>0</v>
      </c>
      <c r="R1210" s="141">
        <f>Q1210*H1210</f>
        <v>0</v>
      </c>
      <c r="S1210" s="141">
        <v>0</v>
      </c>
      <c r="T1210" s="142">
        <f>S1210*H1210</f>
        <v>0</v>
      </c>
      <c r="AR1210" s="143" t="s">
        <v>164</v>
      </c>
      <c r="AT1210" s="143" t="s">
        <v>159</v>
      </c>
      <c r="AU1210" s="143" t="s">
        <v>84</v>
      </c>
      <c r="AY1210" s="18" t="s">
        <v>157</v>
      </c>
      <c r="BE1210" s="144">
        <f>IF(N1210="základní",J1210,0)</f>
        <v>8526.34</v>
      </c>
      <c r="BF1210" s="144">
        <f>IF(N1210="snížená",J1210,0)</f>
        <v>0</v>
      </c>
      <c r="BG1210" s="144">
        <f>IF(N1210="zákl. přenesená",J1210,0)</f>
        <v>0</v>
      </c>
      <c r="BH1210" s="144">
        <f>IF(N1210="sníž. přenesená",J1210,0)</f>
        <v>0</v>
      </c>
      <c r="BI1210" s="144">
        <f>IF(N1210="nulová",J1210,0)</f>
        <v>0</v>
      </c>
      <c r="BJ1210" s="18" t="s">
        <v>82</v>
      </c>
      <c r="BK1210" s="144">
        <f>ROUND(I1210*H1210,2)</f>
        <v>8526.34</v>
      </c>
      <c r="BL1210" s="18" t="s">
        <v>164</v>
      </c>
      <c r="BM1210" s="143" t="s">
        <v>902</v>
      </c>
    </row>
    <row r="1211" spans="2:65" s="1" customFormat="1" ht="11.25">
      <c r="B1211" s="33"/>
      <c r="D1211" s="145" t="s">
        <v>166</v>
      </c>
      <c r="F1211" s="146" t="s">
        <v>903</v>
      </c>
      <c r="I1211" s="147"/>
      <c r="L1211" s="33"/>
      <c r="M1211" s="148"/>
      <c r="T1211" s="54"/>
      <c r="AT1211" s="18" t="s">
        <v>166</v>
      </c>
      <c r="AU1211" s="18" t="s">
        <v>84</v>
      </c>
    </row>
    <row r="1212" spans="2:65" s="1" customFormat="1" ht="11.25">
      <c r="B1212" s="33"/>
      <c r="D1212" s="149" t="s">
        <v>167</v>
      </c>
      <c r="F1212" s="150" t="s">
        <v>904</v>
      </c>
      <c r="I1212" s="147"/>
      <c r="L1212" s="33"/>
      <c r="M1212" s="148"/>
      <c r="T1212" s="54"/>
      <c r="AT1212" s="18" t="s">
        <v>167</v>
      </c>
      <c r="AU1212" s="18" t="s">
        <v>84</v>
      </c>
    </row>
    <row r="1213" spans="2:65" s="1" customFormat="1" ht="24.2" customHeight="1">
      <c r="B1213" s="33"/>
      <c r="C1213" s="132" t="s">
        <v>698</v>
      </c>
      <c r="D1213" s="132" t="s">
        <v>159</v>
      </c>
      <c r="E1213" s="133" t="s">
        <v>905</v>
      </c>
      <c r="F1213" s="134" t="s">
        <v>906</v>
      </c>
      <c r="G1213" s="135" t="s">
        <v>198</v>
      </c>
      <c r="H1213" s="136">
        <v>66.611999999999995</v>
      </c>
      <c r="I1213" s="137">
        <v>450</v>
      </c>
      <c r="J1213" s="138">
        <f>ROUND(I1213*H1213,2)</f>
        <v>29975.4</v>
      </c>
      <c r="K1213" s="134" t="s">
        <v>163</v>
      </c>
      <c r="L1213" s="33"/>
      <c r="M1213" s="139" t="s">
        <v>19</v>
      </c>
      <c r="N1213" s="140" t="s">
        <v>46</v>
      </c>
      <c r="P1213" s="141">
        <f>O1213*H1213</f>
        <v>0</v>
      </c>
      <c r="Q1213" s="141">
        <v>0</v>
      </c>
      <c r="R1213" s="141">
        <f>Q1213*H1213</f>
        <v>0</v>
      </c>
      <c r="S1213" s="141">
        <v>0</v>
      </c>
      <c r="T1213" s="142">
        <f>S1213*H1213</f>
        <v>0</v>
      </c>
      <c r="AR1213" s="143" t="s">
        <v>164</v>
      </c>
      <c r="AT1213" s="143" t="s">
        <v>159</v>
      </c>
      <c r="AU1213" s="143" t="s">
        <v>84</v>
      </c>
      <c r="AY1213" s="18" t="s">
        <v>157</v>
      </c>
      <c r="BE1213" s="144">
        <f>IF(N1213="základní",J1213,0)</f>
        <v>29975.4</v>
      </c>
      <c r="BF1213" s="144">
        <f>IF(N1213="snížená",J1213,0)</f>
        <v>0</v>
      </c>
      <c r="BG1213" s="144">
        <f>IF(N1213="zákl. přenesená",J1213,0)</f>
        <v>0</v>
      </c>
      <c r="BH1213" s="144">
        <f>IF(N1213="sníž. přenesená",J1213,0)</f>
        <v>0</v>
      </c>
      <c r="BI1213" s="144">
        <f>IF(N1213="nulová",J1213,0)</f>
        <v>0</v>
      </c>
      <c r="BJ1213" s="18" t="s">
        <v>82</v>
      </c>
      <c r="BK1213" s="144">
        <f>ROUND(I1213*H1213,2)</f>
        <v>29975.4</v>
      </c>
      <c r="BL1213" s="18" t="s">
        <v>164</v>
      </c>
      <c r="BM1213" s="143" t="s">
        <v>907</v>
      </c>
    </row>
    <row r="1214" spans="2:65" s="1" customFormat="1" ht="19.5">
      <c r="B1214" s="33"/>
      <c r="D1214" s="145" t="s">
        <v>166</v>
      </c>
      <c r="F1214" s="146" t="s">
        <v>908</v>
      </c>
      <c r="I1214" s="147"/>
      <c r="L1214" s="33"/>
      <c r="M1214" s="148"/>
      <c r="T1214" s="54"/>
      <c r="AT1214" s="18" t="s">
        <v>166</v>
      </c>
      <c r="AU1214" s="18" t="s">
        <v>84</v>
      </c>
    </row>
    <row r="1215" spans="2:65" s="1" customFormat="1" ht="11.25">
      <c r="B1215" s="33"/>
      <c r="D1215" s="149" t="s">
        <v>167</v>
      </c>
      <c r="F1215" s="150" t="s">
        <v>909</v>
      </c>
      <c r="I1215" s="147"/>
      <c r="L1215" s="33"/>
      <c r="M1215" s="148"/>
      <c r="T1215" s="54"/>
      <c r="AT1215" s="18" t="s">
        <v>167</v>
      </c>
      <c r="AU1215" s="18" t="s">
        <v>84</v>
      </c>
    </row>
    <row r="1216" spans="2:65" s="11" customFormat="1" ht="22.9" customHeight="1">
      <c r="B1216" s="120"/>
      <c r="D1216" s="121" t="s">
        <v>74</v>
      </c>
      <c r="E1216" s="130" t="s">
        <v>910</v>
      </c>
      <c r="F1216" s="130" t="s">
        <v>911</v>
      </c>
      <c r="I1216" s="123"/>
      <c r="J1216" s="131">
        <f>BK1216</f>
        <v>66226.929999999993</v>
      </c>
      <c r="L1216" s="120"/>
      <c r="M1216" s="125"/>
      <c r="P1216" s="126">
        <f>SUM(P1217:P1219)</f>
        <v>0</v>
      </c>
      <c r="R1216" s="126">
        <f>SUM(R1217:R1219)</f>
        <v>0</v>
      </c>
      <c r="T1216" s="127">
        <f>SUM(T1217:T1219)</f>
        <v>0</v>
      </c>
      <c r="AR1216" s="121" t="s">
        <v>82</v>
      </c>
      <c r="AT1216" s="128" t="s">
        <v>74</v>
      </c>
      <c r="AU1216" s="128" t="s">
        <v>82</v>
      </c>
      <c r="AY1216" s="121" t="s">
        <v>157</v>
      </c>
      <c r="BK1216" s="129">
        <f>SUM(BK1217:BK1219)</f>
        <v>66226.929999999993</v>
      </c>
    </row>
    <row r="1217" spans="2:65" s="1" customFormat="1" ht="16.5" customHeight="1">
      <c r="B1217" s="33"/>
      <c r="C1217" s="132" t="s">
        <v>767</v>
      </c>
      <c r="D1217" s="132" t="s">
        <v>159</v>
      </c>
      <c r="E1217" s="133" t="s">
        <v>912</v>
      </c>
      <c r="F1217" s="134" t="s">
        <v>913</v>
      </c>
      <c r="G1217" s="135" t="s">
        <v>198</v>
      </c>
      <c r="H1217" s="136">
        <v>172.018</v>
      </c>
      <c r="I1217" s="137">
        <v>385</v>
      </c>
      <c r="J1217" s="138">
        <f>ROUND(I1217*H1217,2)</f>
        <v>66226.929999999993</v>
      </c>
      <c r="K1217" s="134" t="s">
        <v>163</v>
      </c>
      <c r="L1217" s="33"/>
      <c r="M1217" s="139" t="s">
        <v>19</v>
      </c>
      <c r="N1217" s="140" t="s">
        <v>46</v>
      </c>
      <c r="P1217" s="141">
        <f>O1217*H1217</f>
        <v>0</v>
      </c>
      <c r="Q1217" s="141">
        <v>0</v>
      </c>
      <c r="R1217" s="141">
        <f>Q1217*H1217</f>
        <v>0</v>
      </c>
      <c r="S1217" s="141">
        <v>0</v>
      </c>
      <c r="T1217" s="142">
        <f>S1217*H1217</f>
        <v>0</v>
      </c>
      <c r="AR1217" s="143" t="s">
        <v>164</v>
      </c>
      <c r="AT1217" s="143" t="s">
        <v>159</v>
      </c>
      <c r="AU1217" s="143" t="s">
        <v>84</v>
      </c>
      <c r="AY1217" s="18" t="s">
        <v>157</v>
      </c>
      <c r="BE1217" s="144">
        <f>IF(N1217="základní",J1217,0)</f>
        <v>66226.929999999993</v>
      </c>
      <c r="BF1217" s="144">
        <f>IF(N1217="snížená",J1217,0)</f>
        <v>0</v>
      </c>
      <c r="BG1217" s="144">
        <f>IF(N1217="zákl. přenesená",J1217,0)</f>
        <v>0</v>
      </c>
      <c r="BH1217" s="144">
        <f>IF(N1217="sníž. přenesená",J1217,0)</f>
        <v>0</v>
      </c>
      <c r="BI1217" s="144">
        <f>IF(N1217="nulová",J1217,0)</f>
        <v>0</v>
      </c>
      <c r="BJ1217" s="18" t="s">
        <v>82</v>
      </c>
      <c r="BK1217" s="144">
        <f>ROUND(I1217*H1217,2)</f>
        <v>66226.929999999993</v>
      </c>
      <c r="BL1217" s="18" t="s">
        <v>164</v>
      </c>
      <c r="BM1217" s="143" t="s">
        <v>914</v>
      </c>
    </row>
    <row r="1218" spans="2:65" s="1" customFormat="1" ht="19.5">
      <c r="B1218" s="33"/>
      <c r="D1218" s="145" t="s">
        <v>166</v>
      </c>
      <c r="F1218" s="146" t="s">
        <v>915</v>
      </c>
      <c r="I1218" s="147"/>
      <c r="L1218" s="33"/>
      <c r="M1218" s="148"/>
      <c r="T1218" s="54"/>
      <c r="AT1218" s="18" t="s">
        <v>166</v>
      </c>
      <c r="AU1218" s="18" t="s">
        <v>84</v>
      </c>
    </row>
    <row r="1219" spans="2:65" s="1" customFormat="1" ht="11.25">
      <c r="B1219" s="33"/>
      <c r="D1219" s="149" t="s">
        <v>167</v>
      </c>
      <c r="F1219" s="150" t="s">
        <v>916</v>
      </c>
      <c r="I1219" s="147"/>
      <c r="L1219" s="33"/>
      <c r="M1219" s="148"/>
      <c r="T1219" s="54"/>
      <c r="AT1219" s="18" t="s">
        <v>167</v>
      </c>
      <c r="AU1219" s="18" t="s">
        <v>84</v>
      </c>
    </row>
    <row r="1220" spans="2:65" s="11" customFormat="1" ht="25.9" customHeight="1">
      <c r="B1220" s="120"/>
      <c r="D1220" s="121" t="s">
        <v>74</v>
      </c>
      <c r="E1220" s="122" t="s">
        <v>917</v>
      </c>
      <c r="F1220" s="122" t="s">
        <v>918</v>
      </c>
      <c r="I1220" s="123"/>
      <c r="J1220" s="124">
        <f>BK1220</f>
        <v>468105.83</v>
      </c>
      <c r="L1220" s="120"/>
      <c r="M1220" s="125"/>
      <c r="P1220" s="126">
        <f>P1221+P1262+P1288+P1312+P1332+P1380</f>
        <v>0</v>
      </c>
      <c r="R1220" s="126">
        <f>R1221+R1262+R1288+R1312+R1332+R1380</f>
        <v>2.6527824999999998</v>
      </c>
      <c r="T1220" s="127">
        <f>T1221+T1262+T1288+T1312+T1332+T1380</f>
        <v>0.28176000000000001</v>
      </c>
      <c r="AR1220" s="121" t="s">
        <v>84</v>
      </c>
      <c r="AT1220" s="128" t="s">
        <v>74</v>
      </c>
      <c r="AU1220" s="128" t="s">
        <v>75</v>
      </c>
      <c r="AY1220" s="121" t="s">
        <v>157</v>
      </c>
      <c r="BK1220" s="129">
        <f>BK1221+BK1262+BK1288+BK1312+BK1332+BK1380</f>
        <v>468105.83</v>
      </c>
    </row>
    <row r="1221" spans="2:65" s="11" customFormat="1" ht="22.9" customHeight="1">
      <c r="B1221" s="120"/>
      <c r="D1221" s="121" t="s">
        <v>74</v>
      </c>
      <c r="E1221" s="130" t="s">
        <v>919</v>
      </c>
      <c r="F1221" s="130" t="s">
        <v>920</v>
      </c>
      <c r="I1221" s="123"/>
      <c r="J1221" s="131">
        <f>BK1221</f>
        <v>45209.82</v>
      </c>
      <c r="L1221" s="120"/>
      <c r="M1221" s="125"/>
      <c r="P1221" s="126">
        <f>SUM(P1222:P1261)</f>
        <v>0</v>
      </c>
      <c r="R1221" s="126">
        <f>SUM(R1222:R1261)</f>
        <v>0.43505319999999997</v>
      </c>
      <c r="T1221" s="127">
        <f>SUM(T1222:T1261)</f>
        <v>0</v>
      </c>
      <c r="AR1221" s="121" t="s">
        <v>84</v>
      </c>
      <c r="AT1221" s="128" t="s">
        <v>74</v>
      </c>
      <c r="AU1221" s="128" t="s">
        <v>82</v>
      </c>
      <c r="AY1221" s="121" t="s">
        <v>157</v>
      </c>
      <c r="BK1221" s="129">
        <f>SUM(BK1222:BK1261)</f>
        <v>45209.82</v>
      </c>
    </row>
    <row r="1222" spans="2:65" s="1" customFormat="1" ht="16.5" customHeight="1">
      <c r="B1222" s="33"/>
      <c r="C1222" s="132" t="s">
        <v>801</v>
      </c>
      <c r="D1222" s="132" t="s">
        <v>159</v>
      </c>
      <c r="E1222" s="133" t="s">
        <v>921</v>
      </c>
      <c r="F1222" s="134" t="s">
        <v>922</v>
      </c>
      <c r="G1222" s="135" t="s">
        <v>210</v>
      </c>
      <c r="H1222" s="136">
        <v>56.078000000000003</v>
      </c>
      <c r="I1222" s="137">
        <v>28.4</v>
      </c>
      <c r="J1222" s="138">
        <f>ROUND(I1222*H1222,2)</f>
        <v>1592.62</v>
      </c>
      <c r="K1222" s="134" t="s">
        <v>163</v>
      </c>
      <c r="L1222" s="33"/>
      <c r="M1222" s="139" t="s">
        <v>19</v>
      </c>
      <c r="N1222" s="140" t="s">
        <v>46</v>
      </c>
      <c r="P1222" s="141">
        <f>O1222*H1222</f>
        <v>0</v>
      </c>
      <c r="Q1222" s="141">
        <v>0</v>
      </c>
      <c r="R1222" s="141">
        <f>Q1222*H1222</f>
        <v>0</v>
      </c>
      <c r="S1222" s="141">
        <v>0</v>
      </c>
      <c r="T1222" s="142">
        <f>S1222*H1222</f>
        <v>0</v>
      </c>
      <c r="AR1222" s="143" t="s">
        <v>283</v>
      </c>
      <c r="AT1222" s="143" t="s">
        <v>159</v>
      </c>
      <c r="AU1222" s="143" t="s">
        <v>84</v>
      </c>
      <c r="AY1222" s="18" t="s">
        <v>157</v>
      </c>
      <c r="BE1222" s="144">
        <f>IF(N1222="základní",J1222,0)</f>
        <v>1592.62</v>
      </c>
      <c r="BF1222" s="144">
        <f>IF(N1222="snížená",J1222,0)</f>
        <v>0</v>
      </c>
      <c r="BG1222" s="144">
        <f>IF(N1222="zákl. přenesená",J1222,0)</f>
        <v>0</v>
      </c>
      <c r="BH1222" s="144">
        <f>IF(N1222="sníž. přenesená",J1222,0)</f>
        <v>0</v>
      </c>
      <c r="BI1222" s="144">
        <f>IF(N1222="nulová",J1222,0)</f>
        <v>0</v>
      </c>
      <c r="BJ1222" s="18" t="s">
        <v>82</v>
      </c>
      <c r="BK1222" s="144">
        <f>ROUND(I1222*H1222,2)</f>
        <v>1592.62</v>
      </c>
      <c r="BL1222" s="18" t="s">
        <v>283</v>
      </c>
      <c r="BM1222" s="143" t="s">
        <v>923</v>
      </c>
    </row>
    <row r="1223" spans="2:65" s="1" customFormat="1" ht="11.25">
      <c r="B1223" s="33"/>
      <c r="D1223" s="145" t="s">
        <v>166</v>
      </c>
      <c r="F1223" s="146" t="s">
        <v>924</v>
      </c>
      <c r="I1223" s="147"/>
      <c r="L1223" s="33"/>
      <c r="M1223" s="148"/>
      <c r="T1223" s="54"/>
      <c r="AT1223" s="18" t="s">
        <v>166</v>
      </c>
      <c r="AU1223" s="18" t="s">
        <v>84</v>
      </c>
    </row>
    <row r="1224" spans="2:65" s="1" customFormat="1" ht="11.25">
      <c r="B1224" s="33"/>
      <c r="D1224" s="149" t="s">
        <v>167</v>
      </c>
      <c r="F1224" s="150" t="s">
        <v>925</v>
      </c>
      <c r="I1224" s="147"/>
      <c r="L1224" s="33"/>
      <c r="M1224" s="148"/>
      <c r="T1224" s="54"/>
      <c r="AT1224" s="18" t="s">
        <v>167</v>
      </c>
      <c r="AU1224" s="18" t="s">
        <v>84</v>
      </c>
    </row>
    <row r="1225" spans="2:65" s="12" customFormat="1" ht="11.25">
      <c r="B1225" s="151"/>
      <c r="D1225" s="145" t="s">
        <v>169</v>
      </c>
      <c r="E1225" s="152" t="s">
        <v>19</v>
      </c>
      <c r="F1225" s="153" t="s">
        <v>566</v>
      </c>
      <c r="H1225" s="152" t="s">
        <v>19</v>
      </c>
      <c r="I1225" s="154"/>
      <c r="L1225" s="151"/>
      <c r="M1225" s="155"/>
      <c r="T1225" s="156"/>
      <c r="AT1225" s="152" t="s">
        <v>169</v>
      </c>
      <c r="AU1225" s="152" t="s">
        <v>84</v>
      </c>
      <c r="AV1225" s="12" t="s">
        <v>82</v>
      </c>
      <c r="AW1225" s="12" t="s">
        <v>36</v>
      </c>
      <c r="AX1225" s="12" t="s">
        <v>75</v>
      </c>
      <c r="AY1225" s="152" t="s">
        <v>157</v>
      </c>
    </row>
    <row r="1226" spans="2:65" s="13" customFormat="1" ht="11.25">
      <c r="B1226" s="157"/>
      <c r="D1226" s="145" t="s">
        <v>169</v>
      </c>
      <c r="E1226" s="158" t="s">
        <v>19</v>
      </c>
      <c r="F1226" s="159" t="s">
        <v>241</v>
      </c>
      <c r="H1226" s="160">
        <v>56.078000000000003</v>
      </c>
      <c r="I1226" s="161"/>
      <c r="L1226" s="157"/>
      <c r="M1226" s="162"/>
      <c r="T1226" s="163"/>
      <c r="AT1226" s="158" t="s">
        <v>169</v>
      </c>
      <c r="AU1226" s="158" t="s">
        <v>84</v>
      </c>
      <c r="AV1226" s="13" t="s">
        <v>84</v>
      </c>
      <c r="AW1226" s="13" t="s">
        <v>36</v>
      </c>
      <c r="AX1226" s="13" t="s">
        <v>75</v>
      </c>
      <c r="AY1226" s="158" t="s">
        <v>157</v>
      </c>
    </row>
    <row r="1227" spans="2:65" s="14" customFormat="1" ht="11.25">
      <c r="B1227" s="164"/>
      <c r="D1227" s="145" t="s">
        <v>169</v>
      </c>
      <c r="E1227" s="165" t="s">
        <v>19</v>
      </c>
      <c r="F1227" s="166" t="s">
        <v>173</v>
      </c>
      <c r="H1227" s="167">
        <v>56.078000000000003</v>
      </c>
      <c r="I1227" s="168"/>
      <c r="L1227" s="164"/>
      <c r="M1227" s="169"/>
      <c r="T1227" s="170"/>
      <c r="AT1227" s="165" t="s">
        <v>169</v>
      </c>
      <c r="AU1227" s="165" t="s">
        <v>84</v>
      </c>
      <c r="AV1227" s="14" t="s">
        <v>164</v>
      </c>
      <c r="AW1227" s="14" t="s">
        <v>36</v>
      </c>
      <c r="AX1227" s="14" t="s">
        <v>82</v>
      </c>
      <c r="AY1227" s="165" t="s">
        <v>157</v>
      </c>
    </row>
    <row r="1228" spans="2:65" s="1" customFormat="1" ht="16.5" customHeight="1">
      <c r="B1228" s="33"/>
      <c r="C1228" s="171" t="s">
        <v>926</v>
      </c>
      <c r="D1228" s="171" t="s">
        <v>228</v>
      </c>
      <c r="E1228" s="172" t="s">
        <v>927</v>
      </c>
      <c r="F1228" s="173" t="s">
        <v>928</v>
      </c>
      <c r="G1228" s="174" t="s">
        <v>198</v>
      </c>
      <c r="H1228" s="175">
        <v>2.4E-2</v>
      </c>
      <c r="I1228" s="176">
        <v>85700</v>
      </c>
      <c r="J1228" s="177">
        <f>ROUND(I1228*H1228,2)</f>
        <v>2056.8000000000002</v>
      </c>
      <c r="K1228" s="173" t="s">
        <v>163</v>
      </c>
      <c r="L1228" s="178"/>
      <c r="M1228" s="179" t="s">
        <v>19</v>
      </c>
      <c r="N1228" s="180" t="s">
        <v>46</v>
      </c>
      <c r="P1228" s="141">
        <f>O1228*H1228</f>
        <v>0</v>
      </c>
      <c r="Q1228" s="141">
        <v>1</v>
      </c>
      <c r="R1228" s="141">
        <f>Q1228*H1228</f>
        <v>2.4E-2</v>
      </c>
      <c r="S1228" s="141">
        <v>0</v>
      </c>
      <c r="T1228" s="142">
        <f>S1228*H1228</f>
        <v>0</v>
      </c>
      <c r="AR1228" s="143" t="s">
        <v>419</v>
      </c>
      <c r="AT1228" s="143" t="s">
        <v>228</v>
      </c>
      <c r="AU1228" s="143" t="s">
        <v>84</v>
      </c>
      <c r="AY1228" s="18" t="s">
        <v>157</v>
      </c>
      <c r="BE1228" s="144">
        <f>IF(N1228="základní",J1228,0)</f>
        <v>2056.8000000000002</v>
      </c>
      <c r="BF1228" s="144">
        <f>IF(N1228="snížená",J1228,0)</f>
        <v>0</v>
      </c>
      <c r="BG1228" s="144">
        <f>IF(N1228="zákl. přenesená",J1228,0)</f>
        <v>0</v>
      </c>
      <c r="BH1228" s="144">
        <f>IF(N1228="sníž. přenesená",J1228,0)</f>
        <v>0</v>
      </c>
      <c r="BI1228" s="144">
        <f>IF(N1228="nulová",J1228,0)</f>
        <v>0</v>
      </c>
      <c r="BJ1228" s="18" t="s">
        <v>82</v>
      </c>
      <c r="BK1228" s="144">
        <f>ROUND(I1228*H1228,2)</f>
        <v>2056.8000000000002</v>
      </c>
      <c r="BL1228" s="18" t="s">
        <v>283</v>
      </c>
      <c r="BM1228" s="143" t="s">
        <v>929</v>
      </c>
    </row>
    <row r="1229" spans="2:65" s="1" customFormat="1" ht="11.25">
      <c r="B1229" s="33"/>
      <c r="D1229" s="145" t="s">
        <v>166</v>
      </c>
      <c r="F1229" s="146" t="s">
        <v>928</v>
      </c>
      <c r="I1229" s="147"/>
      <c r="L1229" s="33"/>
      <c r="M1229" s="148"/>
      <c r="T1229" s="54"/>
      <c r="AT1229" s="18" t="s">
        <v>166</v>
      </c>
      <c r="AU1229" s="18" t="s">
        <v>84</v>
      </c>
    </row>
    <row r="1230" spans="2:65" s="1" customFormat="1" ht="19.5">
      <c r="B1230" s="33"/>
      <c r="D1230" s="145" t="s">
        <v>298</v>
      </c>
      <c r="F1230" s="181" t="s">
        <v>930</v>
      </c>
      <c r="I1230" s="147"/>
      <c r="L1230" s="33"/>
      <c r="M1230" s="148"/>
      <c r="T1230" s="54"/>
      <c r="AT1230" s="18" t="s">
        <v>298</v>
      </c>
      <c r="AU1230" s="18" t="s">
        <v>84</v>
      </c>
    </row>
    <row r="1231" spans="2:65" s="12" customFormat="1" ht="11.25">
      <c r="B1231" s="151"/>
      <c r="D1231" s="145" t="s">
        <v>169</v>
      </c>
      <c r="E1231" s="152" t="s">
        <v>19</v>
      </c>
      <c r="F1231" s="153" t="s">
        <v>566</v>
      </c>
      <c r="H1231" s="152" t="s">
        <v>19</v>
      </c>
      <c r="I1231" s="154"/>
      <c r="L1231" s="151"/>
      <c r="M1231" s="155"/>
      <c r="T1231" s="156"/>
      <c r="AT1231" s="152" t="s">
        <v>169</v>
      </c>
      <c r="AU1231" s="152" t="s">
        <v>84</v>
      </c>
      <c r="AV1231" s="12" t="s">
        <v>82</v>
      </c>
      <c r="AW1231" s="12" t="s">
        <v>36</v>
      </c>
      <c r="AX1231" s="12" t="s">
        <v>75</v>
      </c>
      <c r="AY1231" s="152" t="s">
        <v>157</v>
      </c>
    </row>
    <row r="1232" spans="2:65" s="13" customFormat="1" ht="11.25">
      <c r="B1232" s="157"/>
      <c r="D1232" s="145" t="s">
        <v>169</v>
      </c>
      <c r="E1232" s="158" t="s">
        <v>19</v>
      </c>
      <c r="F1232" s="159" t="s">
        <v>931</v>
      </c>
      <c r="H1232" s="160">
        <v>2.1999999999999999E-2</v>
      </c>
      <c r="I1232" s="161"/>
      <c r="L1232" s="157"/>
      <c r="M1232" s="162"/>
      <c r="T1232" s="163"/>
      <c r="AT1232" s="158" t="s">
        <v>169</v>
      </c>
      <c r="AU1232" s="158" t="s">
        <v>84</v>
      </c>
      <c r="AV1232" s="13" t="s">
        <v>84</v>
      </c>
      <c r="AW1232" s="13" t="s">
        <v>36</v>
      </c>
      <c r="AX1232" s="13" t="s">
        <v>75</v>
      </c>
      <c r="AY1232" s="158" t="s">
        <v>157</v>
      </c>
    </row>
    <row r="1233" spans="2:65" s="14" customFormat="1" ht="11.25">
      <c r="B1233" s="164"/>
      <c r="D1233" s="145" t="s">
        <v>169</v>
      </c>
      <c r="E1233" s="165" t="s">
        <v>19</v>
      </c>
      <c r="F1233" s="166" t="s">
        <v>173</v>
      </c>
      <c r="H1233" s="167">
        <v>2.1999999999999999E-2</v>
      </c>
      <c r="I1233" s="168"/>
      <c r="L1233" s="164"/>
      <c r="M1233" s="169"/>
      <c r="T1233" s="170"/>
      <c r="AT1233" s="165" t="s">
        <v>169</v>
      </c>
      <c r="AU1233" s="165" t="s">
        <v>84</v>
      </c>
      <c r="AV1233" s="14" t="s">
        <v>164</v>
      </c>
      <c r="AW1233" s="14" t="s">
        <v>36</v>
      </c>
      <c r="AX1233" s="14" t="s">
        <v>82</v>
      </c>
      <c r="AY1233" s="165" t="s">
        <v>157</v>
      </c>
    </row>
    <row r="1234" spans="2:65" s="13" customFormat="1" ht="11.25">
      <c r="B1234" s="157"/>
      <c r="D1234" s="145" t="s">
        <v>169</v>
      </c>
      <c r="F1234" s="159" t="s">
        <v>932</v>
      </c>
      <c r="H1234" s="160">
        <v>2.4E-2</v>
      </c>
      <c r="I1234" s="161"/>
      <c r="L1234" s="157"/>
      <c r="M1234" s="162"/>
      <c r="T1234" s="163"/>
      <c r="AT1234" s="158" t="s">
        <v>169</v>
      </c>
      <c r="AU1234" s="158" t="s">
        <v>84</v>
      </c>
      <c r="AV1234" s="13" t="s">
        <v>84</v>
      </c>
      <c r="AW1234" s="13" t="s">
        <v>4</v>
      </c>
      <c r="AX1234" s="13" t="s">
        <v>82</v>
      </c>
      <c r="AY1234" s="158" t="s">
        <v>157</v>
      </c>
    </row>
    <row r="1235" spans="2:65" s="1" customFormat="1" ht="16.5" customHeight="1">
      <c r="B1235" s="33"/>
      <c r="C1235" s="132" t="s">
        <v>933</v>
      </c>
      <c r="D1235" s="132" t="s">
        <v>159</v>
      </c>
      <c r="E1235" s="133" t="s">
        <v>934</v>
      </c>
      <c r="F1235" s="134" t="s">
        <v>935</v>
      </c>
      <c r="G1235" s="135" t="s">
        <v>210</v>
      </c>
      <c r="H1235" s="136">
        <v>56.078000000000003</v>
      </c>
      <c r="I1235" s="137">
        <v>142</v>
      </c>
      <c r="J1235" s="138">
        <f>ROUND(I1235*H1235,2)</f>
        <v>7963.08</v>
      </c>
      <c r="K1235" s="134" t="s">
        <v>163</v>
      </c>
      <c r="L1235" s="33"/>
      <c r="M1235" s="139" t="s">
        <v>19</v>
      </c>
      <c r="N1235" s="140" t="s">
        <v>46</v>
      </c>
      <c r="P1235" s="141">
        <f>O1235*H1235</f>
        <v>0</v>
      </c>
      <c r="Q1235" s="141">
        <v>4.0000000000000002E-4</v>
      </c>
      <c r="R1235" s="141">
        <f>Q1235*H1235</f>
        <v>2.2431200000000002E-2</v>
      </c>
      <c r="S1235" s="141">
        <v>0</v>
      </c>
      <c r="T1235" s="142">
        <f>S1235*H1235</f>
        <v>0</v>
      </c>
      <c r="AR1235" s="143" t="s">
        <v>283</v>
      </c>
      <c r="AT1235" s="143" t="s">
        <v>159</v>
      </c>
      <c r="AU1235" s="143" t="s">
        <v>84</v>
      </c>
      <c r="AY1235" s="18" t="s">
        <v>157</v>
      </c>
      <c r="BE1235" s="144">
        <f>IF(N1235="základní",J1235,0)</f>
        <v>7963.08</v>
      </c>
      <c r="BF1235" s="144">
        <f>IF(N1235="snížená",J1235,0)</f>
        <v>0</v>
      </c>
      <c r="BG1235" s="144">
        <f>IF(N1235="zákl. přenesená",J1235,0)</f>
        <v>0</v>
      </c>
      <c r="BH1235" s="144">
        <f>IF(N1235="sníž. přenesená",J1235,0)</f>
        <v>0</v>
      </c>
      <c r="BI1235" s="144">
        <f>IF(N1235="nulová",J1235,0)</f>
        <v>0</v>
      </c>
      <c r="BJ1235" s="18" t="s">
        <v>82</v>
      </c>
      <c r="BK1235" s="144">
        <f>ROUND(I1235*H1235,2)</f>
        <v>7963.08</v>
      </c>
      <c r="BL1235" s="18" t="s">
        <v>283</v>
      </c>
      <c r="BM1235" s="143" t="s">
        <v>936</v>
      </c>
    </row>
    <row r="1236" spans="2:65" s="1" customFormat="1" ht="11.25">
      <c r="B1236" s="33"/>
      <c r="D1236" s="145" t="s">
        <v>166</v>
      </c>
      <c r="F1236" s="146" t="s">
        <v>937</v>
      </c>
      <c r="I1236" s="147"/>
      <c r="L1236" s="33"/>
      <c r="M1236" s="148"/>
      <c r="T1236" s="54"/>
      <c r="AT1236" s="18" t="s">
        <v>166</v>
      </c>
      <c r="AU1236" s="18" t="s">
        <v>84</v>
      </c>
    </row>
    <row r="1237" spans="2:65" s="1" customFormat="1" ht="11.25">
      <c r="B1237" s="33"/>
      <c r="D1237" s="149" t="s">
        <v>167</v>
      </c>
      <c r="F1237" s="150" t="s">
        <v>938</v>
      </c>
      <c r="I1237" s="147"/>
      <c r="L1237" s="33"/>
      <c r="M1237" s="148"/>
      <c r="T1237" s="54"/>
      <c r="AT1237" s="18" t="s">
        <v>167</v>
      </c>
      <c r="AU1237" s="18" t="s">
        <v>84</v>
      </c>
    </row>
    <row r="1238" spans="2:65" s="12" customFormat="1" ht="11.25">
      <c r="B1238" s="151"/>
      <c r="D1238" s="145" t="s">
        <v>169</v>
      </c>
      <c r="E1238" s="152" t="s">
        <v>19</v>
      </c>
      <c r="F1238" s="153" t="s">
        <v>566</v>
      </c>
      <c r="H1238" s="152" t="s">
        <v>19</v>
      </c>
      <c r="I1238" s="154"/>
      <c r="L1238" s="151"/>
      <c r="M1238" s="155"/>
      <c r="T1238" s="156"/>
      <c r="AT1238" s="152" t="s">
        <v>169</v>
      </c>
      <c r="AU1238" s="152" t="s">
        <v>84</v>
      </c>
      <c r="AV1238" s="12" t="s">
        <v>82</v>
      </c>
      <c r="AW1238" s="12" t="s">
        <v>36</v>
      </c>
      <c r="AX1238" s="12" t="s">
        <v>75</v>
      </c>
      <c r="AY1238" s="152" t="s">
        <v>157</v>
      </c>
    </row>
    <row r="1239" spans="2:65" s="13" customFormat="1" ht="11.25">
      <c r="B1239" s="157"/>
      <c r="D1239" s="145" t="s">
        <v>169</v>
      </c>
      <c r="E1239" s="158" t="s">
        <v>19</v>
      </c>
      <c r="F1239" s="159" t="s">
        <v>241</v>
      </c>
      <c r="H1239" s="160">
        <v>56.078000000000003</v>
      </c>
      <c r="I1239" s="161"/>
      <c r="L1239" s="157"/>
      <c r="M1239" s="162"/>
      <c r="T1239" s="163"/>
      <c r="AT1239" s="158" t="s">
        <v>169</v>
      </c>
      <c r="AU1239" s="158" t="s">
        <v>84</v>
      </c>
      <c r="AV1239" s="13" t="s">
        <v>84</v>
      </c>
      <c r="AW1239" s="13" t="s">
        <v>36</v>
      </c>
      <c r="AX1239" s="13" t="s">
        <v>75</v>
      </c>
      <c r="AY1239" s="158" t="s">
        <v>157</v>
      </c>
    </row>
    <row r="1240" spans="2:65" s="14" customFormat="1" ht="11.25">
      <c r="B1240" s="164"/>
      <c r="D1240" s="145" t="s">
        <v>169</v>
      </c>
      <c r="E1240" s="165" t="s">
        <v>19</v>
      </c>
      <c r="F1240" s="166" t="s">
        <v>173</v>
      </c>
      <c r="H1240" s="167">
        <v>56.078000000000003</v>
      </c>
      <c r="I1240" s="168"/>
      <c r="L1240" s="164"/>
      <c r="M1240" s="169"/>
      <c r="T1240" s="170"/>
      <c r="AT1240" s="165" t="s">
        <v>169</v>
      </c>
      <c r="AU1240" s="165" t="s">
        <v>84</v>
      </c>
      <c r="AV1240" s="14" t="s">
        <v>164</v>
      </c>
      <c r="AW1240" s="14" t="s">
        <v>36</v>
      </c>
      <c r="AX1240" s="14" t="s">
        <v>82</v>
      </c>
      <c r="AY1240" s="165" t="s">
        <v>157</v>
      </c>
    </row>
    <row r="1241" spans="2:65" s="1" customFormat="1" ht="24.2" customHeight="1">
      <c r="B1241" s="33"/>
      <c r="C1241" s="171" t="s">
        <v>939</v>
      </c>
      <c r="D1241" s="171" t="s">
        <v>228</v>
      </c>
      <c r="E1241" s="172" t="s">
        <v>940</v>
      </c>
      <c r="F1241" s="173" t="s">
        <v>941</v>
      </c>
      <c r="G1241" s="174" t="s">
        <v>210</v>
      </c>
      <c r="H1241" s="175">
        <v>64.489999999999995</v>
      </c>
      <c r="I1241" s="176">
        <v>190</v>
      </c>
      <c r="J1241" s="177">
        <f>ROUND(I1241*H1241,2)</f>
        <v>12253.1</v>
      </c>
      <c r="K1241" s="173" t="s">
        <v>163</v>
      </c>
      <c r="L1241" s="178"/>
      <c r="M1241" s="179" t="s">
        <v>19</v>
      </c>
      <c r="N1241" s="180" t="s">
        <v>46</v>
      </c>
      <c r="P1241" s="141">
        <f>O1241*H1241</f>
        <v>0</v>
      </c>
      <c r="Q1241" s="141">
        <v>5.4000000000000003E-3</v>
      </c>
      <c r="R1241" s="141">
        <f>Q1241*H1241</f>
        <v>0.348246</v>
      </c>
      <c r="S1241" s="141">
        <v>0</v>
      </c>
      <c r="T1241" s="142">
        <f>S1241*H1241</f>
        <v>0</v>
      </c>
      <c r="AR1241" s="143" t="s">
        <v>419</v>
      </c>
      <c r="AT1241" s="143" t="s">
        <v>228</v>
      </c>
      <c r="AU1241" s="143" t="s">
        <v>84</v>
      </c>
      <c r="AY1241" s="18" t="s">
        <v>157</v>
      </c>
      <c r="BE1241" s="144">
        <f>IF(N1241="základní",J1241,0)</f>
        <v>12253.1</v>
      </c>
      <c r="BF1241" s="144">
        <f>IF(N1241="snížená",J1241,0)</f>
        <v>0</v>
      </c>
      <c r="BG1241" s="144">
        <f>IF(N1241="zákl. přenesená",J1241,0)</f>
        <v>0</v>
      </c>
      <c r="BH1241" s="144">
        <f>IF(N1241="sníž. přenesená",J1241,0)</f>
        <v>0</v>
      </c>
      <c r="BI1241" s="144">
        <f>IF(N1241="nulová",J1241,0)</f>
        <v>0</v>
      </c>
      <c r="BJ1241" s="18" t="s">
        <v>82</v>
      </c>
      <c r="BK1241" s="144">
        <f>ROUND(I1241*H1241,2)</f>
        <v>12253.1</v>
      </c>
      <c r="BL1241" s="18" t="s">
        <v>283</v>
      </c>
      <c r="BM1241" s="143" t="s">
        <v>942</v>
      </c>
    </row>
    <row r="1242" spans="2:65" s="1" customFormat="1" ht="19.5">
      <c r="B1242" s="33"/>
      <c r="D1242" s="145" t="s">
        <v>166</v>
      </c>
      <c r="F1242" s="146" t="s">
        <v>941</v>
      </c>
      <c r="I1242" s="147"/>
      <c r="L1242" s="33"/>
      <c r="M1242" s="148"/>
      <c r="T1242" s="54"/>
      <c r="AT1242" s="18" t="s">
        <v>166</v>
      </c>
      <c r="AU1242" s="18" t="s">
        <v>84</v>
      </c>
    </row>
    <row r="1243" spans="2:65" s="12" customFormat="1" ht="11.25">
      <c r="B1243" s="151"/>
      <c r="D1243" s="145" t="s">
        <v>169</v>
      </c>
      <c r="E1243" s="152" t="s">
        <v>19</v>
      </c>
      <c r="F1243" s="153" t="s">
        <v>566</v>
      </c>
      <c r="H1243" s="152" t="s">
        <v>19</v>
      </c>
      <c r="I1243" s="154"/>
      <c r="L1243" s="151"/>
      <c r="M1243" s="155"/>
      <c r="T1243" s="156"/>
      <c r="AT1243" s="152" t="s">
        <v>169</v>
      </c>
      <c r="AU1243" s="152" t="s">
        <v>84</v>
      </c>
      <c r="AV1243" s="12" t="s">
        <v>82</v>
      </c>
      <c r="AW1243" s="12" t="s">
        <v>36</v>
      </c>
      <c r="AX1243" s="12" t="s">
        <v>75</v>
      </c>
      <c r="AY1243" s="152" t="s">
        <v>157</v>
      </c>
    </row>
    <row r="1244" spans="2:65" s="13" customFormat="1" ht="11.25">
      <c r="B1244" s="157"/>
      <c r="D1244" s="145" t="s">
        <v>169</v>
      </c>
      <c r="E1244" s="158" t="s">
        <v>19</v>
      </c>
      <c r="F1244" s="159" t="s">
        <v>241</v>
      </c>
      <c r="H1244" s="160">
        <v>56.078000000000003</v>
      </c>
      <c r="I1244" s="161"/>
      <c r="L1244" s="157"/>
      <c r="M1244" s="162"/>
      <c r="T1244" s="163"/>
      <c r="AT1244" s="158" t="s">
        <v>169</v>
      </c>
      <c r="AU1244" s="158" t="s">
        <v>84</v>
      </c>
      <c r="AV1244" s="13" t="s">
        <v>84</v>
      </c>
      <c r="AW1244" s="13" t="s">
        <v>36</v>
      </c>
      <c r="AX1244" s="13" t="s">
        <v>75</v>
      </c>
      <c r="AY1244" s="158" t="s">
        <v>157</v>
      </c>
    </row>
    <row r="1245" spans="2:65" s="14" customFormat="1" ht="11.25">
      <c r="B1245" s="164"/>
      <c r="D1245" s="145" t="s">
        <v>169</v>
      </c>
      <c r="E1245" s="165" t="s">
        <v>19</v>
      </c>
      <c r="F1245" s="166" t="s">
        <v>173</v>
      </c>
      <c r="H1245" s="167">
        <v>56.078000000000003</v>
      </c>
      <c r="I1245" s="168"/>
      <c r="L1245" s="164"/>
      <c r="M1245" s="169"/>
      <c r="T1245" s="170"/>
      <c r="AT1245" s="165" t="s">
        <v>169</v>
      </c>
      <c r="AU1245" s="165" t="s">
        <v>84</v>
      </c>
      <c r="AV1245" s="14" t="s">
        <v>164</v>
      </c>
      <c r="AW1245" s="14" t="s">
        <v>36</v>
      </c>
      <c r="AX1245" s="14" t="s">
        <v>82</v>
      </c>
      <c r="AY1245" s="165" t="s">
        <v>157</v>
      </c>
    </row>
    <row r="1246" spans="2:65" s="13" customFormat="1" ht="11.25">
      <c r="B1246" s="157"/>
      <c r="D1246" s="145" t="s">
        <v>169</v>
      </c>
      <c r="F1246" s="159" t="s">
        <v>943</v>
      </c>
      <c r="H1246" s="160">
        <v>64.489999999999995</v>
      </c>
      <c r="I1246" s="161"/>
      <c r="L1246" s="157"/>
      <c r="M1246" s="162"/>
      <c r="T1246" s="163"/>
      <c r="AT1246" s="158" t="s">
        <v>169</v>
      </c>
      <c r="AU1246" s="158" t="s">
        <v>84</v>
      </c>
      <c r="AV1246" s="13" t="s">
        <v>84</v>
      </c>
      <c r="AW1246" s="13" t="s">
        <v>4</v>
      </c>
      <c r="AX1246" s="13" t="s">
        <v>82</v>
      </c>
      <c r="AY1246" s="158" t="s">
        <v>157</v>
      </c>
    </row>
    <row r="1247" spans="2:65" s="1" customFormat="1" ht="16.5" customHeight="1">
      <c r="B1247" s="33"/>
      <c r="C1247" s="132" t="s">
        <v>944</v>
      </c>
      <c r="D1247" s="132" t="s">
        <v>159</v>
      </c>
      <c r="E1247" s="133" t="s">
        <v>945</v>
      </c>
      <c r="F1247" s="134" t="s">
        <v>946</v>
      </c>
      <c r="G1247" s="135" t="s">
        <v>210</v>
      </c>
      <c r="H1247" s="136">
        <v>56.078000000000003</v>
      </c>
      <c r="I1247" s="137">
        <v>125</v>
      </c>
      <c r="J1247" s="138">
        <f>ROUND(I1247*H1247,2)</f>
        <v>7009.75</v>
      </c>
      <c r="K1247" s="134" t="s">
        <v>163</v>
      </c>
      <c r="L1247" s="33"/>
      <c r="M1247" s="139" t="s">
        <v>19</v>
      </c>
      <c r="N1247" s="140" t="s">
        <v>46</v>
      </c>
      <c r="P1247" s="141">
        <f>O1247*H1247</f>
        <v>0</v>
      </c>
      <c r="Q1247" s="141">
        <v>4.0000000000000002E-4</v>
      </c>
      <c r="R1247" s="141">
        <f>Q1247*H1247</f>
        <v>2.2431200000000002E-2</v>
      </c>
      <c r="S1247" s="141">
        <v>0</v>
      </c>
      <c r="T1247" s="142">
        <f>S1247*H1247</f>
        <v>0</v>
      </c>
      <c r="AR1247" s="143" t="s">
        <v>283</v>
      </c>
      <c r="AT1247" s="143" t="s">
        <v>159</v>
      </c>
      <c r="AU1247" s="143" t="s">
        <v>84</v>
      </c>
      <c r="AY1247" s="18" t="s">
        <v>157</v>
      </c>
      <c r="BE1247" s="144">
        <f>IF(N1247="základní",J1247,0)</f>
        <v>7009.75</v>
      </c>
      <c r="BF1247" s="144">
        <f>IF(N1247="snížená",J1247,0)</f>
        <v>0</v>
      </c>
      <c r="BG1247" s="144">
        <f>IF(N1247="zákl. přenesená",J1247,0)</f>
        <v>0</v>
      </c>
      <c r="BH1247" s="144">
        <f>IF(N1247="sníž. přenesená",J1247,0)</f>
        <v>0</v>
      </c>
      <c r="BI1247" s="144">
        <f>IF(N1247="nulová",J1247,0)</f>
        <v>0</v>
      </c>
      <c r="BJ1247" s="18" t="s">
        <v>82</v>
      </c>
      <c r="BK1247" s="144">
        <f>ROUND(I1247*H1247,2)</f>
        <v>7009.75</v>
      </c>
      <c r="BL1247" s="18" t="s">
        <v>283</v>
      </c>
      <c r="BM1247" s="143" t="s">
        <v>947</v>
      </c>
    </row>
    <row r="1248" spans="2:65" s="1" customFormat="1" ht="19.5">
      <c r="B1248" s="33"/>
      <c r="D1248" s="145" t="s">
        <v>166</v>
      </c>
      <c r="F1248" s="146" t="s">
        <v>948</v>
      </c>
      <c r="I1248" s="147"/>
      <c r="L1248" s="33"/>
      <c r="M1248" s="148"/>
      <c r="T1248" s="54"/>
      <c r="AT1248" s="18" t="s">
        <v>166</v>
      </c>
      <c r="AU1248" s="18" t="s">
        <v>84</v>
      </c>
    </row>
    <row r="1249" spans="2:65" s="1" customFormat="1" ht="11.25">
      <c r="B1249" s="33"/>
      <c r="D1249" s="149" t="s">
        <v>167</v>
      </c>
      <c r="F1249" s="150" t="s">
        <v>949</v>
      </c>
      <c r="I1249" s="147"/>
      <c r="L1249" s="33"/>
      <c r="M1249" s="148"/>
      <c r="T1249" s="54"/>
      <c r="AT1249" s="18" t="s">
        <v>167</v>
      </c>
      <c r="AU1249" s="18" t="s">
        <v>84</v>
      </c>
    </row>
    <row r="1250" spans="2:65" s="12" customFormat="1" ht="11.25">
      <c r="B1250" s="151"/>
      <c r="D1250" s="145" t="s">
        <v>169</v>
      </c>
      <c r="E1250" s="152" t="s">
        <v>19</v>
      </c>
      <c r="F1250" s="153" t="s">
        <v>566</v>
      </c>
      <c r="H1250" s="152" t="s">
        <v>19</v>
      </c>
      <c r="I1250" s="154"/>
      <c r="L1250" s="151"/>
      <c r="M1250" s="155"/>
      <c r="T1250" s="156"/>
      <c r="AT1250" s="152" t="s">
        <v>169</v>
      </c>
      <c r="AU1250" s="152" t="s">
        <v>84</v>
      </c>
      <c r="AV1250" s="12" t="s">
        <v>82</v>
      </c>
      <c r="AW1250" s="12" t="s">
        <v>36</v>
      </c>
      <c r="AX1250" s="12" t="s">
        <v>75</v>
      </c>
      <c r="AY1250" s="152" t="s">
        <v>157</v>
      </c>
    </row>
    <row r="1251" spans="2:65" s="13" customFormat="1" ht="11.25">
      <c r="B1251" s="157"/>
      <c r="D1251" s="145" t="s">
        <v>169</v>
      </c>
      <c r="E1251" s="158" t="s">
        <v>19</v>
      </c>
      <c r="F1251" s="159" t="s">
        <v>241</v>
      </c>
      <c r="H1251" s="160">
        <v>56.078000000000003</v>
      </c>
      <c r="I1251" s="161"/>
      <c r="L1251" s="157"/>
      <c r="M1251" s="162"/>
      <c r="T1251" s="163"/>
      <c r="AT1251" s="158" t="s">
        <v>169</v>
      </c>
      <c r="AU1251" s="158" t="s">
        <v>84</v>
      </c>
      <c r="AV1251" s="13" t="s">
        <v>84</v>
      </c>
      <c r="AW1251" s="13" t="s">
        <v>36</v>
      </c>
      <c r="AX1251" s="13" t="s">
        <v>75</v>
      </c>
      <c r="AY1251" s="158" t="s">
        <v>157</v>
      </c>
    </row>
    <row r="1252" spans="2:65" s="14" customFormat="1" ht="11.25">
      <c r="B1252" s="164"/>
      <c r="D1252" s="145" t="s">
        <v>169</v>
      </c>
      <c r="E1252" s="165" t="s">
        <v>19</v>
      </c>
      <c r="F1252" s="166" t="s">
        <v>173</v>
      </c>
      <c r="H1252" s="167">
        <v>56.078000000000003</v>
      </c>
      <c r="I1252" s="168"/>
      <c r="L1252" s="164"/>
      <c r="M1252" s="169"/>
      <c r="T1252" s="170"/>
      <c r="AT1252" s="165" t="s">
        <v>169</v>
      </c>
      <c r="AU1252" s="165" t="s">
        <v>84</v>
      </c>
      <c r="AV1252" s="14" t="s">
        <v>164</v>
      </c>
      <c r="AW1252" s="14" t="s">
        <v>36</v>
      </c>
      <c r="AX1252" s="14" t="s">
        <v>82</v>
      </c>
      <c r="AY1252" s="165" t="s">
        <v>157</v>
      </c>
    </row>
    <row r="1253" spans="2:65" s="1" customFormat="1" ht="16.5" customHeight="1">
      <c r="B1253" s="33"/>
      <c r="C1253" s="132" t="s">
        <v>950</v>
      </c>
      <c r="D1253" s="132" t="s">
        <v>159</v>
      </c>
      <c r="E1253" s="133" t="s">
        <v>951</v>
      </c>
      <c r="F1253" s="134" t="s">
        <v>952</v>
      </c>
      <c r="G1253" s="135" t="s">
        <v>412</v>
      </c>
      <c r="H1253" s="136">
        <v>112.155</v>
      </c>
      <c r="I1253" s="137">
        <v>123</v>
      </c>
      <c r="J1253" s="138">
        <f>ROUND(I1253*H1253,2)</f>
        <v>13795.07</v>
      </c>
      <c r="K1253" s="134" t="s">
        <v>163</v>
      </c>
      <c r="L1253" s="33"/>
      <c r="M1253" s="139" t="s">
        <v>19</v>
      </c>
      <c r="N1253" s="140" t="s">
        <v>46</v>
      </c>
      <c r="P1253" s="141">
        <f>O1253*H1253</f>
        <v>0</v>
      </c>
      <c r="Q1253" s="141">
        <v>1.6000000000000001E-4</v>
      </c>
      <c r="R1253" s="141">
        <f>Q1253*H1253</f>
        <v>1.79448E-2</v>
      </c>
      <c r="S1253" s="141">
        <v>0</v>
      </c>
      <c r="T1253" s="142">
        <f>S1253*H1253</f>
        <v>0</v>
      </c>
      <c r="AR1253" s="143" t="s">
        <v>283</v>
      </c>
      <c r="AT1253" s="143" t="s">
        <v>159</v>
      </c>
      <c r="AU1253" s="143" t="s">
        <v>84</v>
      </c>
      <c r="AY1253" s="18" t="s">
        <v>157</v>
      </c>
      <c r="BE1253" s="144">
        <f>IF(N1253="základní",J1253,0)</f>
        <v>13795.07</v>
      </c>
      <c r="BF1253" s="144">
        <f>IF(N1253="snížená",J1253,0)</f>
        <v>0</v>
      </c>
      <c r="BG1253" s="144">
        <f>IF(N1253="zákl. přenesená",J1253,0)</f>
        <v>0</v>
      </c>
      <c r="BH1253" s="144">
        <f>IF(N1253="sníž. přenesená",J1253,0)</f>
        <v>0</v>
      </c>
      <c r="BI1253" s="144">
        <f>IF(N1253="nulová",J1253,0)</f>
        <v>0</v>
      </c>
      <c r="BJ1253" s="18" t="s">
        <v>82</v>
      </c>
      <c r="BK1253" s="144">
        <f>ROUND(I1253*H1253,2)</f>
        <v>13795.07</v>
      </c>
      <c r="BL1253" s="18" t="s">
        <v>283</v>
      </c>
      <c r="BM1253" s="143" t="s">
        <v>953</v>
      </c>
    </row>
    <row r="1254" spans="2:65" s="1" customFormat="1" ht="11.25">
      <c r="B1254" s="33"/>
      <c r="D1254" s="145" t="s">
        <v>166</v>
      </c>
      <c r="F1254" s="146" t="s">
        <v>954</v>
      </c>
      <c r="I1254" s="147"/>
      <c r="L1254" s="33"/>
      <c r="M1254" s="148"/>
      <c r="T1254" s="54"/>
      <c r="AT1254" s="18" t="s">
        <v>166</v>
      </c>
      <c r="AU1254" s="18" t="s">
        <v>84</v>
      </c>
    </row>
    <row r="1255" spans="2:65" s="1" customFormat="1" ht="11.25">
      <c r="B1255" s="33"/>
      <c r="D1255" s="149" t="s">
        <v>167</v>
      </c>
      <c r="F1255" s="150" t="s">
        <v>955</v>
      </c>
      <c r="I1255" s="147"/>
      <c r="L1255" s="33"/>
      <c r="M1255" s="148"/>
      <c r="T1255" s="54"/>
      <c r="AT1255" s="18" t="s">
        <v>167</v>
      </c>
      <c r="AU1255" s="18" t="s">
        <v>84</v>
      </c>
    </row>
    <row r="1256" spans="2:65" s="12" customFormat="1" ht="11.25">
      <c r="B1256" s="151"/>
      <c r="D1256" s="145" t="s">
        <v>169</v>
      </c>
      <c r="E1256" s="152" t="s">
        <v>19</v>
      </c>
      <c r="F1256" s="153" t="s">
        <v>566</v>
      </c>
      <c r="H1256" s="152" t="s">
        <v>19</v>
      </c>
      <c r="I1256" s="154"/>
      <c r="L1256" s="151"/>
      <c r="M1256" s="155"/>
      <c r="T1256" s="156"/>
      <c r="AT1256" s="152" t="s">
        <v>169</v>
      </c>
      <c r="AU1256" s="152" t="s">
        <v>84</v>
      </c>
      <c r="AV1256" s="12" t="s">
        <v>82</v>
      </c>
      <c r="AW1256" s="12" t="s">
        <v>36</v>
      </c>
      <c r="AX1256" s="12" t="s">
        <v>75</v>
      </c>
      <c r="AY1256" s="152" t="s">
        <v>157</v>
      </c>
    </row>
    <row r="1257" spans="2:65" s="13" customFormat="1" ht="11.25">
      <c r="B1257" s="157"/>
      <c r="D1257" s="145" t="s">
        <v>169</v>
      </c>
      <c r="E1257" s="158" t="s">
        <v>19</v>
      </c>
      <c r="F1257" s="159" t="s">
        <v>956</v>
      </c>
      <c r="H1257" s="160">
        <v>112.155</v>
      </c>
      <c r="I1257" s="161"/>
      <c r="L1257" s="157"/>
      <c r="M1257" s="162"/>
      <c r="T1257" s="163"/>
      <c r="AT1257" s="158" t="s">
        <v>169</v>
      </c>
      <c r="AU1257" s="158" t="s">
        <v>84</v>
      </c>
      <c r="AV1257" s="13" t="s">
        <v>84</v>
      </c>
      <c r="AW1257" s="13" t="s">
        <v>36</v>
      </c>
      <c r="AX1257" s="13" t="s">
        <v>75</v>
      </c>
      <c r="AY1257" s="158" t="s">
        <v>157</v>
      </c>
    </row>
    <row r="1258" spans="2:65" s="14" customFormat="1" ht="11.25">
      <c r="B1258" s="164"/>
      <c r="D1258" s="145" t="s">
        <v>169</v>
      </c>
      <c r="E1258" s="165" t="s">
        <v>19</v>
      </c>
      <c r="F1258" s="166" t="s">
        <v>173</v>
      </c>
      <c r="H1258" s="167">
        <v>112.155</v>
      </c>
      <c r="I1258" s="168"/>
      <c r="L1258" s="164"/>
      <c r="M1258" s="169"/>
      <c r="T1258" s="170"/>
      <c r="AT1258" s="165" t="s">
        <v>169</v>
      </c>
      <c r="AU1258" s="165" t="s">
        <v>84</v>
      </c>
      <c r="AV1258" s="14" t="s">
        <v>164</v>
      </c>
      <c r="AW1258" s="14" t="s">
        <v>36</v>
      </c>
      <c r="AX1258" s="14" t="s">
        <v>82</v>
      </c>
      <c r="AY1258" s="165" t="s">
        <v>157</v>
      </c>
    </row>
    <row r="1259" spans="2:65" s="1" customFormat="1" ht="16.5" customHeight="1">
      <c r="B1259" s="33"/>
      <c r="C1259" s="132" t="s">
        <v>957</v>
      </c>
      <c r="D1259" s="132" t="s">
        <v>159</v>
      </c>
      <c r="E1259" s="133" t="s">
        <v>958</v>
      </c>
      <c r="F1259" s="134" t="s">
        <v>959</v>
      </c>
      <c r="G1259" s="135" t="s">
        <v>198</v>
      </c>
      <c r="H1259" s="136">
        <v>0.435</v>
      </c>
      <c r="I1259" s="137">
        <v>1240</v>
      </c>
      <c r="J1259" s="138">
        <f>ROUND(I1259*H1259,2)</f>
        <v>539.4</v>
      </c>
      <c r="K1259" s="134" t="s">
        <v>163</v>
      </c>
      <c r="L1259" s="33"/>
      <c r="M1259" s="139" t="s">
        <v>19</v>
      </c>
      <c r="N1259" s="140" t="s">
        <v>46</v>
      </c>
      <c r="P1259" s="141">
        <f>O1259*H1259</f>
        <v>0</v>
      </c>
      <c r="Q1259" s="141">
        <v>0</v>
      </c>
      <c r="R1259" s="141">
        <f>Q1259*H1259</f>
        <v>0</v>
      </c>
      <c r="S1259" s="141">
        <v>0</v>
      </c>
      <c r="T1259" s="142">
        <f>S1259*H1259</f>
        <v>0</v>
      </c>
      <c r="AR1259" s="143" t="s">
        <v>283</v>
      </c>
      <c r="AT1259" s="143" t="s">
        <v>159</v>
      </c>
      <c r="AU1259" s="143" t="s">
        <v>84</v>
      </c>
      <c r="AY1259" s="18" t="s">
        <v>157</v>
      </c>
      <c r="BE1259" s="144">
        <f>IF(N1259="základní",J1259,0)</f>
        <v>539.4</v>
      </c>
      <c r="BF1259" s="144">
        <f>IF(N1259="snížená",J1259,0)</f>
        <v>0</v>
      </c>
      <c r="BG1259" s="144">
        <f>IF(N1259="zákl. přenesená",J1259,0)</f>
        <v>0</v>
      </c>
      <c r="BH1259" s="144">
        <f>IF(N1259="sníž. přenesená",J1259,0)</f>
        <v>0</v>
      </c>
      <c r="BI1259" s="144">
        <f>IF(N1259="nulová",J1259,0)</f>
        <v>0</v>
      </c>
      <c r="BJ1259" s="18" t="s">
        <v>82</v>
      </c>
      <c r="BK1259" s="144">
        <f>ROUND(I1259*H1259,2)</f>
        <v>539.4</v>
      </c>
      <c r="BL1259" s="18" t="s">
        <v>283</v>
      </c>
      <c r="BM1259" s="143" t="s">
        <v>960</v>
      </c>
    </row>
    <row r="1260" spans="2:65" s="1" customFormat="1" ht="19.5">
      <c r="B1260" s="33"/>
      <c r="D1260" s="145" t="s">
        <v>166</v>
      </c>
      <c r="F1260" s="146" t="s">
        <v>961</v>
      </c>
      <c r="I1260" s="147"/>
      <c r="L1260" s="33"/>
      <c r="M1260" s="148"/>
      <c r="T1260" s="54"/>
      <c r="AT1260" s="18" t="s">
        <v>166</v>
      </c>
      <c r="AU1260" s="18" t="s">
        <v>84</v>
      </c>
    </row>
    <row r="1261" spans="2:65" s="1" customFormat="1" ht="11.25">
      <c r="B1261" s="33"/>
      <c r="D1261" s="149" t="s">
        <v>167</v>
      </c>
      <c r="F1261" s="150" t="s">
        <v>962</v>
      </c>
      <c r="I1261" s="147"/>
      <c r="L1261" s="33"/>
      <c r="M1261" s="148"/>
      <c r="T1261" s="54"/>
      <c r="AT1261" s="18" t="s">
        <v>167</v>
      </c>
      <c r="AU1261" s="18" t="s">
        <v>84</v>
      </c>
    </row>
    <row r="1262" spans="2:65" s="11" customFormat="1" ht="22.9" customHeight="1">
      <c r="B1262" s="120"/>
      <c r="D1262" s="121" t="s">
        <v>74</v>
      </c>
      <c r="E1262" s="130" t="s">
        <v>963</v>
      </c>
      <c r="F1262" s="130" t="s">
        <v>964</v>
      </c>
      <c r="I1262" s="123"/>
      <c r="J1262" s="131">
        <f>BK1262</f>
        <v>1718.49</v>
      </c>
      <c r="L1262" s="120"/>
      <c r="M1262" s="125"/>
      <c r="P1262" s="126">
        <f>SUM(P1263:P1287)</f>
        <v>0</v>
      </c>
      <c r="R1262" s="126">
        <f>SUM(R1263:R1287)</f>
        <v>3.0336000000000002E-2</v>
      </c>
      <c r="T1262" s="127">
        <f>SUM(T1263:T1287)</f>
        <v>0</v>
      </c>
      <c r="AR1262" s="121" t="s">
        <v>84</v>
      </c>
      <c r="AT1262" s="128" t="s">
        <v>74</v>
      </c>
      <c r="AU1262" s="128" t="s">
        <v>82</v>
      </c>
      <c r="AY1262" s="121" t="s">
        <v>157</v>
      </c>
      <c r="BK1262" s="129">
        <f>SUM(BK1263:BK1287)</f>
        <v>1718.49</v>
      </c>
    </row>
    <row r="1263" spans="2:65" s="1" customFormat="1" ht="16.5" customHeight="1">
      <c r="B1263" s="33"/>
      <c r="C1263" s="132" t="s">
        <v>965</v>
      </c>
      <c r="D1263" s="132" t="s">
        <v>159</v>
      </c>
      <c r="E1263" s="133" t="s">
        <v>966</v>
      </c>
      <c r="F1263" s="134" t="s">
        <v>967</v>
      </c>
      <c r="G1263" s="135" t="s">
        <v>210</v>
      </c>
      <c r="H1263" s="136">
        <v>3.85</v>
      </c>
      <c r="I1263" s="137">
        <v>28.4</v>
      </c>
      <c r="J1263" s="138">
        <f>ROUND(I1263*H1263,2)</f>
        <v>109.34</v>
      </c>
      <c r="K1263" s="134" t="s">
        <v>163</v>
      </c>
      <c r="L1263" s="33"/>
      <c r="M1263" s="139" t="s">
        <v>19</v>
      </c>
      <c r="N1263" s="140" t="s">
        <v>46</v>
      </c>
      <c r="P1263" s="141">
        <f>O1263*H1263</f>
        <v>0</v>
      </c>
      <c r="Q1263" s="141">
        <v>0</v>
      </c>
      <c r="R1263" s="141">
        <f>Q1263*H1263</f>
        <v>0</v>
      </c>
      <c r="S1263" s="141">
        <v>0</v>
      </c>
      <c r="T1263" s="142">
        <f>S1263*H1263</f>
        <v>0</v>
      </c>
      <c r="AR1263" s="143" t="s">
        <v>283</v>
      </c>
      <c r="AT1263" s="143" t="s">
        <v>159</v>
      </c>
      <c r="AU1263" s="143" t="s">
        <v>84</v>
      </c>
      <c r="AY1263" s="18" t="s">
        <v>157</v>
      </c>
      <c r="BE1263" s="144">
        <f>IF(N1263="základní",J1263,0)</f>
        <v>109.34</v>
      </c>
      <c r="BF1263" s="144">
        <f>IF(N1263="snížená",J1263,0)</f>
        <v>0</v>
      </c>
      <c r="BG1263" s="144">
        <f>IF(N1263="zákl. přenesená",J1263,0)</f>
        <v>0</v>
      </c>
      <c r="BH1263" s="144">
        <f>IF(N1263="sníž. přenesená",J1263,0)</f>
        <v>0</v>
      </c>
      <c r="BI1263" s="144">
        <f>IF(N1263="nulová",J1263,0)</f>
        <v>0</v>
      </c>
      <c r="BJ1263" s="18" t="s">
        <v>82</v>
      </c>
      <c r="BK1263" s="144">
        <f>ROUND(I1263*H1263,2)</f>
        <v>109.34</v>
      </c>
      <c r="BL1263" s="18" t="s">
        <v>283</v>
      </c>
      <c r="BM1263" s="143" t="s">
        <v>968</v>
      </c>
    </row>
    <row r="1264" spans="2:65" s="1" customFormat="1" ht="11.25">
      <c r="B1264" s="33"/>
      <c r="D1264" s="145" t="s">
        <v>166</v>
      </c>
      <c r="F1264" s="146" t="s">
        <v>969</v>
      </c>
      <c r="I1264" s="147"/>
      <c r="L1264" s="33"/>
      <c r="M1264" s="148"/>
      <c r="T1264" s="54"/>
      <c r="AT1264" s="18" t="s">
        <v>166</v>
      </c>
      <c r="AU1264" s="18" t="s">
        <v>84</v>
      </c>
    </row>
    <row r="1265" spans="2:65" s="1" customFormat="1" ht="11.25">
      <c r="B1265" s="33"/>
      <c r="D1265" s="149" t="s">
        <v>167</v>
      </c>
      <c r="F1265" s="150" t="s">
        <v>970</v>
      </c>
      <c r="I1265" s="147"/>
      <c r="L1265" s="33"/>
      <c r="M1265" s="148"/>
      <c r="T1265" s="54"/>
      <c r="AT1265" s="18" t="s">
        <v>167</v>
      </c>
      <c r="AU1265" s="18" t="s">
        <v>84</v>
      </c>
    </row>
    <row r="1266" spans="2:65" s="12" customFormat="1" ht="11.25">
      <c r="B1266" s="151"/>
      <c r="D1266" s="145" t="s">
        <v>169</v>
      </c>
      <c r="E1266" s="152" t="s">
        <v>19</v>
      </c>
      <c r="F1266" s="153" t="s">
        <v>823</v>
      </c>
      <c r="H1266" s="152" t="s">
        <v>19</v>
      </c>
      <c r="I1266" s="154"/>
      <c r="L1266" s="151"/>
      <c r="M1266" s="155"/>
      <c r="T1266" s="156"/>
      <c r="AT1266" s="152" t="s">
        <v>169</v>
      </c>
      <c r="AU1266" s="152" t="s">
        <v>84</v>
      </c>
      <c r="AV1266" s="12" t="s">
        <v>82</v>
      </c>
      <c r="AW1266" s="12" t="s">
        <v>36</v>
      </c>
      <c r="AX1266" s="12" t="s">
        <v>75</v>
      </c>
      <c r="AY1266" s="152" t="s">
        <v>157</v>
      </c>
    </row>
    <row r="1267" spans="2:65" s="12" customFormat="1" ht="11.25">
      <c r="B1267" s="151"/>
      <c r="D1267" s="145" t="s">
        <v>169</v>
      </c>
      <c r="E1267" s="152" t="s">
        <v>19</v>
      </c>
      <c r="F1267" s="153" t="s">
        <v>824</v>
      </c>
      <c r="H1267" s="152" t="s">
        <v>19</v>
      </c>
      <c r="I1267" s="154"/>
      <c r="L1267" s="151"/>
      <c r="M1267" s="155"/>
      <c r="T1267" s="156"/>
      <c r="AT1267" s="152" t="s">
        <v>169</v>
      </c>
      <c r="AU1267" s="152" t="s">
        <v>84</v>
      </c>
      <c r="AV1267" s="12" t="s">
        <v>82</v>
      </c>
      <c r="AW1267" s="12" t="s">
        <v>36</v>
      </c>
      <c r="AX1267" s="12" t="s">
        <v>75</v>
      </c>
      <c r="AY1267" s="152" t="s">
        <v>157</v>
      </c>
    </row>
    <row r="1268" spans="2:65" s="13" customFormat="1" ht="11.25">
      <c r="B1268" s="157"/>
      <c r="D1268" s="145" t="s">
        <v>169</v>
      </c>
      <c r="E1268" s="158" t="s">
        <v>19</v>
      </c>
      <c r="F1268" s="159" t="s">
        <v>825</v>
      </c>
      <c r="H1268" s="160">
        <v>3.85</v>
      </c>
      <c r="I1268" s="161"/>
      <c r="L1268" s="157"/>
      <c r="M1268" s="162"/>
      <c r="T1268" s="163"/>
      <c r="AT1268" s="158" t="s">
        <v>169</v>
      </c>
      <c r="AU1268" s="158" t="s">
        <v>84</v>
      </c>
      <c r="AV1268" s="13" t="s">
        <v>84</v>
      </c>
      <c r="AW1268" s="13" t="s">
        <v>36</v>
      </c>
      <c r="AX1268" s="13" t="s">
        <v>82</v>
      </c>
      <c r="AY1268" s="158" t="s">
        <v>157</v>
      </c>
    </row>
    <row r="1269" spans="2:65" s="1" customFormat="1" ht="16.5" customHeight="1">
      <c r="B1269" s="33"/>
      <c r="C1269" s="132" t="s">
        <v>971</v>
      </c>
      <c r="D1269" s="132" t="s">
        <v>159</v>
      </c>
      <c r="E1269" s="133" t="s">
        <v>972</v>
      </c>
      <c r="F1269" s="134" t="s">
        <v>973</v>
      </c>
      <c r="G1269" s="135" t="s">
        <v>210</v>
      </c>
      <c r="H1269" s="136">
        <v>3.85</v>
      </c>
      <c r="I1269" s="137">
        <v>135</v>
      </c>
      <c r="J1269" s="138">
        <f>ROUND(I1269*H1269,2)</f>
        <v>519.75</v>
      </c>
      <c r="K1269" s="134" t="s">
        <v>163</v>
      </c>
      <c r="L1269" s="33"/>
      <c r="M1269" s="139" t="s">
        <v>19</v>
      </c>
      <c r="N1269" s="140" t="s">
        <v>46</v>
      </c>
      <c r="P1269" s="141">
        <f>O1269*H1269</f>
        <v>0</v>
      </c>
      <c r="Q1269" s="141">
        <v>8.8000000000000003E-4</v>
      </c>
      <c r="R1269" s="141">
        <f>Q1269*H1269</f>
        <v>3.3880000000000004E-3</v>
      </c>
      <c r="S1269" s="141">
        <v>0</v>
      </c>
      <c r="T1269" s="142">
        <f>S1269*H1269</f>
        <v>0</v>
      </c>
      <c r="AR1269" s="143" t="s">
        <v>283</v>
      </c>
      <c r="AT1269" s="143" t="s">
        <v>159</v>
      </c>
      <c r="AU1269" s="143" t="s">
        <v>84</v>
      </c>
      <c r="AY1269" s="18" t="s">
        <v>157</v>
      </c>
      <c r="BE1269" s="144">
        <f>IF(N1269="základní",J1269,0)</f>
        <v>519.75</v>
      </c>
      <c r="BF1269" s="144">
        <f>IF(N1269="snížená",J1269,0)</f>
        <v>0</v>
      </c>
      <c r="BG1269" s="144">
        <f>IF(N1269="zákl. přenesená",J1269,0)</f>
        <v>0</v>
      </c>
      <c r="BH1269" s="144">
        <f>IF(N1269="sníž. přenesená",J1269,0)</f>
        <v>0</v>
      </c>
      <c r="BI1269" s="144">
        <f>IF(N1269="nulová",J1269,0)</f>
        <v>0</v>
      </c>
      <c r="BJ1269" s="18" t="s">
        <v>82</v>
      </c>
      <c r="BK1269" s="144">
        <f>ROUND(I1269*H1269,2)</f>
        <v>519.75</v>
      </c>
      <c r="BL1269" s="18" t="s">
        <v>283</v>
      </c>
      <c r="BM1269" s="143" t="s">
        <v>974</v>
      </c>
    </row>
    <row r="1270" spans="2:65" s="1" customFormat="1" ht="11.25">
      <c r="B1270" s="33"/>
      <c r="D1270" s="145" t="s">
        <v>166</v>
      </c>
      <c r="F1270" s="146" t="s">
        <v>975</v>
      </c>
      <c r="I1270" s="147"/>
      <c r="L1270" s="33"/>
      <c r="M1270" s="148"/>
      <c r="T1270" s="54"/>
      <c r="AT1270" s="18" t="s">
        <v>166</v>
      </c>
      <c r="AU1270" s="18" t="s">
        <v>84</v>
      </c>
    </row>
    <row r="1271" spans="2:65" s="1" customFormat="1" ht="11.25">
      <c r="B1271" s="33"/>
      <c r="D1271" s="149" t="s">
        <v>167</v>
      </c>
      <c r="F1271" s="150" t="s">
        <v>976</v>
      </c>
      <c r="I1271" s="147"/>
      <c r="L1271" s="33"/>
      <c r="M1271" s="148"/>
      <c r="T1271" s="54"/>
      <c r="AT1271" s="18" t="s">
        <v>167</v>
      </c>
      <c r="AU1271" s="18" t="s">
        <v>84</v>
      </c>
    </row>
    <row r="1272" spans="2:65" s="12" customFormat="1" ht="11.25">
      <c r="B1272" s="151"/>
      <c r="D1272" s="145" t="s">
        <v>169</v>
      </c>
      <c r="E1272" s="152" t="s">
        <v>19</v>
      </c>
      <c r="F1272" s="153" t="s">
        <v>823</v>
      </c>
      <c r="H1272" s="152" t="s">
        <v>19</v>
      </c>
      <c r="I1272" s="154"/>
      <c r="L1272" s="151"/>
      <c r="M1272" s="155"/>
      <c r="T1272" s="156"/>
      <c r="AT1272" s="152" t="s">
        <v>169</v>
      </c>
      <c r="AU1272" s="152" t="s">
        <v>84</v>
      </c>
      <c r="AV1272" s="12" t="s">
        <v>82</v>
      </c>
      <c r="AW1272" s="12" t="s">
        <v>36</v>
      </c>
      <c r="AX1272" s="12" t="s">
        <v>75</v>
      </c>
      <c r="AY1272" s="152" t="s">
        <v>157</v>
      </c>
    </row>
    <row r="1273" spans="2:65" s="12" customFormat="1" ht="11.25">
      <c r="B1273" s="151"/>
      <c r="D1273" s="145" t="s">
        <v>169</v>
      </c>
      <c r="E1273" s="152" t="s">
        <v>19</v>
      </c>
      <c r="F1273" s="153" t="s">
        <v>824</v>
      </c>
      <c r="H1273" s="152" t="s">
        <v>19</v>
      </c>
      <c r="I1273" s="154"/>
      <c r="L1273" s="151"/>
      <c r="M1273" s="155"/>
      <c r="T1273" s="156"/>
      <c r="AT1273" s="152" t="s">
        <v>169</v>
      </c>
      <c r="AU1273" s="152" t="s">
        <v>84</v>
      </c>
      <c r="AV1273" s="12" t="s">
        <v>82</v>
      </c>
      <c r="AW1273" s="12" t="s">
        <v>36</v>
      </c>
      <c r="AX1273" s="12" t="s">
        <v>75</v>
      </c>
      <c r="AY1273" s="152" t="s">
        <v>157</v>
      </c>
    </row>
    <row r="1274" spans="2:65" s="13" customFormat="1" ht="11.25">
      <c r="B1274" s="157"/>
      <c r="D1274" s="145" t="s">
        <v>169</v>
      </c>
      <c r="E1274" s="158" t="s">
        <v>19</v>
      </c>
      <c r="F1274" s="159" t="s">
        <v>825</v>
      </c>
      <c r="H1274" s="160">
        <v>3.85</v>
      </c>
      <c r="I1274" s="161"/>
      <c r="L1274" s="157"/>
      <c r="M1274" s="162"/>
      <c r="T1274" s="163"/>
      <c r="AT1274" s="158" t="s">
        <v>169</v>
      </c>
      <c r="AU1274" s="158" t="s">
        <v>84</v>
      </c>
      <c r="AV1274" s="13" t="s">
        <v>84</v>
      </c>
      <c r="AW1274" s="13" t="s">
        <v>36</v>
      </c>
      <c r="AX1274" s="13" t="s">
        <v>82</v>
      </c>
      <c r="AY1274" s="158" t="s">
        <v>157</v>
      </c>
    </row>
    <row r="1275" spans="2:65" s="1" customFormat="1" ht="16.5" customHeight="1">
      <c r="B1275" s="33"/>
      <c r="C1275" s="171" t="s">
        <v>977</v>
      </c>
      <c r="D1275" s="171" t="s">
        <v>228</v>
      </c>
      <c r="E1275" s="172" t="s">
        <v>927</v>
      </c>
      <c r="F1275" s="173" t="s">
        <v>928</v>
      </c>
      <c r="G1275" s="174" t="s">
        <v>198</v>
      </c>
      <c r="H1275" s="175">
        <v>2E-3</v>
      </c>
      <c r="I1275" s="176">
        <v>85700</v>
      </c>
      <c r="J1275" s="177">
        <f>ROUND(I1275*H1275,2)</f>
        <v>171.4</v>
      </c>
      <c r="K1275" s="173" t="s">
        <v>163</v>
      </c>
      <c r="L1275" s="178"/>
      <c r="M1275" s="179" t="s">
        <v>19</v>
      </c>
      <c r="N1275" s="180" t="s">
        <v>46</v>
      </c>
      <c r="P1275" s="141">
        <f>O1275*H1275</f>
        <v>0</v>
      </c>
      <c r="Q1275" s="141">
        <v>1</v>
      </c>
      <c r="R1275" s="141">
        <f>Q1275*H1275</f>
        <v>2E-3</v>
      </c>
      <c r="S1275" s="141">
        <v>0</v>
      </c>
      <c r="T1275" s="142">
        <f>S1275*H1275</f>
        <v>0</v>
      </c>
      <c r="AR1275" s="143" t="s">
        <v>419</v>
      </c>
      <c r="AT1275" s="143" t="s">
        <v>228</v>
      </c>
      <c r="AU1275" s="143" t="s">
        <v>84</v>
      </c>
      <c r="AY1275" s="18" t="s">
        <v>157</v>
      </c>
      <c r="BE1275" s="144">
        <f>IF(N1275="základní",J1275,0)</f>
        <v>171.4</v>
      </c>
      <c r="BF1275" s="144">
        <f>IF(N1275="snížená",J1275,0)</f>
        <v>0</v>
      </c>
      <c r="BG1275" s="144">
        <f>IF(N1275="zákl. přenesená",J1275,0)</f>
        <v>0</v>
      </c>
      <c r="BH1275" s="144">
        <f>IF(N1275="sníž. přenesená",J1275,0)</f>
        <v>0</v>
      </c>
      <c r="BI1275" s="144">
        <f>IF(N1275="nulová",J1275,0)</f>
        <v>0</v>
      </c>
      <c r="BJ1275" s="18" t="s">
        <v>82</v>
      </c>
      <c r="BK1275" s="144">
        <f>ROUND(I1275*H1275,2)</f>
        <v>171.4</v>
      </c>
      <c r="BL1275" s="18" t="s">
        <v>283</v>
      </c>
      <c r="BM1275" s="143" t="s">
        <v>978</v>
      </c>
    </row>
    <row r="1276" spans="2:65" s="1" customFormat="1" ht="11.25">
      <c r="B1276" s="33"/>
      <c r="D1276" s="145" t="s">
        <v>166</v>
      </c>
      <c r="F1276" s="146" t="s">
        <v>928</v>
      </c>
      <c r="I1276" s="147"/>
      <c r="L1276" s="33"/>
      <c r="M1276" s="148"/>
      <c r="T1276" s="54"/>
      <c r="AT1276" s="18" t="s">
        <v>166</v>
      </c>
      <c r="AU1276" s="18" t="s">
        <v>84</v>
      </c>
    </row>
    <row r="1277" spans="2:65" s="12" customFormat="1" ht="11.25">
      <c r="B1277" s="151"/>
      <c r="D1277" s="145" t="s">
        <v>169</v>
      </c>
      <c r="E1277" s="152" t="s">
        <v>19</v>
      </c>
      <c r="F1277" s="153" t="s">
        <v>823</v>
      </c>
      <c r="H1277" s="152" t="s">
        <v>19</v>
      </c>
      <c r="I1277" s="154"/>
      <c r="L1277" s="151"/>
      <c r="M1277" s="155"/>
      <c r="T1277" s="156"/>
      <c r="AT1277" s="152" t="s">
        <v>169</v>
      </c>
      <c r="AU1277" s="152" t="s">
        <v>84</v>
      </c>
      <c r="AV1277" s="12" t="s">
        <v>82</v>
      </c>
      <c r="AW1277" s="12" t="s">
        <v>36</v>
      </c>
      <c r="AX1277" s="12" t="s">
        <v>75</v>
      </c>
      <c r="AY1277" s="152" t="s">
        <v>157</v>
      </c>
    </row>
    <row r="1278" spans="2:65" s="12" customFormat="1" ht="11.25">
      <c r="B1278" s="151"/>
      <c r="D1278" s="145" t="s">
        <v>169</v>
      </c>
      <c r="E1278" s="152" t="s">
        <v>19</v>
      </c>
      <c r="F1278" s="153" t="s">
        <v>824</v>
      </c>
      <c r="H1278" s="152" t="s">
        <v>19</v>
      </c>
      <c r="I1278" s="154"/>
      <c r="L1278" s="151"/>
      <c r="M1278" s="155"/>
      <c r="T1278" s="156"/>
      <c r="AT1278" s="152" t="s">
        <v>169</v>
      </c>
      <c r="AU1278" s="152" t="s">
        <v>84</v>
      </c>
      <c r="AV1278" s="12" t="s">
        <v>82</v>
      </c>
      <c r="AW1278" s="12" t="s">
        <v>36</v>
      </c>
      <c r="AX1278" s="12" t="s">
        <v>75</v>
      </c>
      <c r="AY1278" s="152" t="s">
        <v>157</v>
      </c>
    </row>
    <row r="1279" spans="2:65" s="13" customFormat="1" ht="11.25">
      <c r="B1279" s="157"/>
      <c r="D1279" s="145" t="s">
        <v>169</v>
      </c>
      <c r="E1279" s="158" t="s">
        <v>19</v>
      </c>
      <c r="F1279" s="159" t="s">
        <v>979</v>
      </c>
      <c r="H1279" s="160">
        <v>2E-3</v>
      </c>
      <c r="I1279" s="161"/>
      <c r="L1279" s="157"/>
      <c r="M1279" s="162"/>
      <c r="T1279" s="163"/>
      <c r="AT1279" s="158" t="s">
        <v>169</v>
      </c>
      <c r="AU1279" s="158" t="s">
        <v>84</v>
      </c>
      <c r="AV1279" s="13" t="s">
        <v>84</v>
      </c>
      <c r="AW1279" s="13" t="s">
        <v>36</v>
      </c>
      <c r="AX1279" s="13" t="s">
        <v>82</v>
      </c>
      <c r="AY1279" s="158" t="s">
        <v>157</v>
      </c>
    </row>
    <row r="1280" spans="2:65" s="1" customFormat="1" ht="24.2" customHeight="1">
      <c r="B1280" s="33"/>
      <c r="C1280" s="171" t="s">
        <v>980</v>
      </c>
      <c r="D1280" s="171" t="s">
        <v>228</v>
      </c>
      <c r="E1280" s="172" t="s">
        <v>940</v>
      </c>
      <c r="F1280" s="173" t="s">
        <v>941</v>
      </c>
      <c r="G1280" s="174" t="s">
        <v>210</v>
      </c>
      <c r="H1280" s="175">
        <v>4.62</v>
      </c>
      <c r="I1280" s="176">
        <v>190</v>
      </c>
      <c r="J1280" s="177">
        <f>ROUND(I1280*H1280,2)</f>
        <v>877.8</v>
      </c>
      <c r="K1280" s="173" t="s">
        <v>163</v>
      </c>
      <c r="L1280" s="178"/>
      <c r="M1280" s="179" t="s">
        <v>19</v>
      </c>
      <c r="N1280" s="180" t="s">
        <v>46</v>
      </c>
      <c r="P1280" s="141">
        <f>O1280*H1280</f>
        <v>0</v>
      </c>
      <c r="Q1280" s="141">
        <v>5.4000000000000003E-3</v>
      </c>
      <c r="R1280" s="141">
        <f>Q1280*H1280</f>
        <v>2.4948000000000001E-2</v>
      </c>
      <c r="S1280" s="141">
        <v>0</v>
      </c>
      <c r="T1280" s="142">
        <f>S1280*H1280</f>
        <v>0</v>
      </c>
      <c r="AR1280" s="143" t="s">
        <v>419</v>
      </c>
      <c r="AT1280" s="143" t="s">
        <v>228</v>
      </c>
      <c r="AU1280" s="143" t="s">
        <v>84</v>
      </c>
      <c r="AY1280" s="18" t="s">
        <v>157</v>
      </c>
      <c r="BE1280" s="144">
        <f>IF(N1280="základní",J1280,0)</f>
        <v>877.8</v>
      </c>
      <c r="BF1280" s="144">
        <f>IF(N1280="snížená",J1280,0)</f>
        <v>0</v>
      </c>
      <c r="BG1280" s="144">
        <f>IF(N1280="zákl. přenesená",J1280,0)</f>
        <v>0</v>
      </c>
      <c r="BH1280" s="144">
        <f>IF(N1280="sníž. přenesená",J1280,0)</f>
        <v>0</v>
      </c>
      <c r="BI1280" s="144">
        <f>IF(N1280="nulová",J1280,0)</f>
        <v>0</v>
      </c>
      <c r="BJ1280" s="18" t="s">
        <v>82</v>
      </c>
      <c r="BK1280" s="144">
        <f>ROUND(I1280*H1280,2)</f>
        <v>877.8</v>
      </c>
      <c r="BL1280" s="18" t="s">
        <v>283</v>
      </c>
      <c r="BM1280" s="143" t="s">
        <v>981</v>
      </c>
    </row>
    <row r="1281" spans="2:65" s="1" customFormat="1" ht="19.5">
      <c r="B1281" s="33"/>
      <c r="D1281" s="145" t="s">
        <v>166</v>
      </c>
      <c r="F1281" s="146" t="s">
        <v>941</v>
      </c>
      <c r="I1281" s="147"/>
      <c r="L1281" s="33"/>
      <c r="M1281" s="148"/>
      <c r="T1281" s="54"/>
      <c r="AT1281" s="18" t="s">
        <v>166</v>
      </c>
      <c r="AU1281" s="18" t="s">
        <v>84</v>
      </c>
    </row>
    <row r="1282" spans="2:65" s="12" customFormat="1" ht="11.25">
      <c r="B1282" s="151"/>
      <c r="D1282" s="145" t="s">
        <v>169</v>
      </c>
      <c r="E1282" s="152" t="s">
        <v>19</v>
      </c>
      <c r="F1282" s="153" t="s">
        <v>823</v>
      </c>
      <c r="H1282" s="152" t="s">
        <v>19</v>
      </c>
      <c r="I1282" s="154"/>
      <c r="L1282" s="151"/>
      <c r="M1282" s="155"/>
      <c r="T1282" s="156"/>
      <c r="AT1282" s="152" t="s">
        <v>169</v>
      </c>
      <c r="AU1282" s="152" t="s">
        <v>84</v>
      </c>
      <c r="AV1282" s="12" t="s">
        <v>82</v>
      </c>
      <c r="AW1282" s="12" t="s">
        <v>36</v>
      </c>
      <c r="AX1282" s="12" t="s">
        <v>75</v>
      </c>
      <c r="AY1282" s="152" t="s">
        <v>157</v>
      </c>
    </row>
    <row r="1283" spans="2:65" s="12" customFormat="1" ht="11.25">
      <c r="B1283" s="151"/>
      <c r="D1283" s="145" t="s">
        <v>169</v>
      </c>
      <c r="E1283" s="152" t="s">
        <v>19</v>
      </c>
      <c r="F1283" s="153" t="s">
        <v>824</v>
      </c>
      <c r="H1283" s="152" t="s">
        <v>19</v>
      </c>
      <c r="I1283" s="154"/>
      <c r="L1283" s="151"/>
      <c r="M1283" s="155"/>
      <c r="T1283" s="156"/>
      <c r="AT1283" s="152" t="s">
        <v>169</v>
      </c>
      <c r="AU1283" s="152" t="s">
        <v>84</v>
      </c>
      <c r="AV1283" s="12" t="s">
        <v>82</v>
      </c>
      <c r="AW1283" s="12" t="s">
        <v>36</v>
      </c>
      <c r="AX1283" s="12" t="s">
        <v>75</v>
      </c>
      <c r="AY1283" s="152" t="s">
        <v>157</v>
      </c>
    </row>
    <row r="1284" spans="2:65" s="13" customFormat="1" ht="11.25">
      <c r="B1284" s="157"/>
      <c r="D1284" s="145" t="s">
        <v>169</v>
      </c>
      <c r="E1284" s="158" t="s">
        <v>19</v>
      </c>
      <c r="F1284" s="159" t="s">
        <v>982</v>
      </c>
      <c r="H1284" s="160">
        <v>4.62</v>
      </c>
      <c r="I1284" s="161"/>
      <c r="L1284" s="157"/>
      <c r="M1284" s="162"/>
      <c r="T1284" s="163"/>
      <c r="AT1284" s="158" t="s">
        <v>169</v>
      </c>
      <c r="AU1284" s="158" t="s">
        <v>84</v>
      </c>
      <c r="AV1284" s="13" t="s">
        <v>84</v>
      </c>
      <c r="AW1284" s="13" t="s">
        <v>36</v>
      </c>
      <c r="AX1284" s="13" t="s">
        <v>82</v>
      </c>
      <c r="AY1284" s="158" t="s">
        <v>157</v>
      </c>
    </row>
    <row r="1285" spans="2:65" s="1" customFormat="1" ht="16.5" customHeight="1">
      <c r="B1285" s="33"/>
      <c r="C1285" s="132" t="s">
        <v>983</v>
      </c>
      <c r="D1285" s="132" t="s">
        <v>159</v>
      </c>
      <c r="E1285" s="133" t="s">
        <v>984</v>
      </c>
      <c r="F1285" s="134" t="s">
        <v>985</v>
      </c>
      <c r="G1285" s="135" t="s">
        <v>198</v>
      </c>
      <c r="H1285" s="136">
        <v>0.03</v>
      </c>
      <c r="I1285" s="137">
        <v>1340</v>
      </c>
      <c r="J1285" s="138">
        <f>ROUND(I1285*H1285,2)</f>
        <v>40.200000000000003</v>
      </c>
      <c r="K1285" s="134" t="s">
        <v>163</v>
      </c>
      <c r="L1285" s="33"/>
      <c r="M1285" s="139" t="s">
        <v>19</v>
      </c>
      <c r="N1285" s="140" t="s">
        <v>46</v>
      </c>
      <c r="P1285" s="141">
        <f>O1285*H1285</f>
        <v>0</v>
      </c>
      <c r="Q1285" s="141">
        <v>0</v>
      </c>
      <c r="R1285" s="141">
        <f>Q1285*H1285</f>
        <v>0</v>
      </c>
      <c r="S1285" s="141">
        <v>0</v>
      </c>
      <c r="T1285" s="142">
        <f>S1285*H1285</f>
        <v>0</v>
      </c>
      <c r="AR1285" s="143" t="s">
        <v>283</v>
      </c>
      <c r="AT1285" s="143" t="s">
        <v>159</v>
      </c>
      <c r="AU1285" s="143" t="s">
        <v>84</v>
      </c>
      <c r="AY1285" s="18" t="s">
        <v>157</v>
      </c>
      <c r="BE1285" s="144">
        <f>IF(N1285="základní",J1285,0)</f>
        <v>40.200000000000003</v>
      </c>
      <c r="BF1285" s="144">
        <f>IF(N1285="snížená",J1285,0)</f>
        <v>0</v>
      </c>
      <c r="BG1285" s="144">
        <f>IF(N1285="zákl. přenesená",J1285,0)</f>
        <v>0</v>
      </c>
      <c r="BH1285" s="144">
        <f>IF(N1285="sníž. přenesená",J1285,0)</f>
        <v>0</v>
      </c>
      <c r="BI1285" s="144">
        <f>IF(N1285="nulová",J1285,0)</f>
        <v>0</v>
      </c>
      <c r="BJ1285" s="18" t="s">
        <v>82</v>
      </c>
      <c r="BK1285" s="144">
        <f>ROUND(I1285*H1285,2)</f>
        <v>40.200000000000003</v>
      </c>
      <c r="BL1285" s="18" t="s">
        <v>283</v>
      </c>
      <c r="BM1285" s="143" t="s">
        <v>986</v>
      </c>
    </row>
    <row r="1286" spans="2:65" s="1" customFormat="1" ht="19.5">
      <c r="B1286" s="33"/>
      <c r="D1286" s="145" t="s">
        <v>166</v>
      </c>
      <c r="F1286" s="146" t="s">
        <v>987</v>
      </c>
      <c r="I1286" s="147"/>
      <c r="L1286" s="33"/>
      <c r="M1286" s="148"/>
      <c r="T1286" s="54"/>
      <c r="AT1286" s="18" t="s">
        <v>166</v>
      </c>
      <c r="AU1286" s="18" t="s">
        <v>84</v>
      </c>
    </row>
    <row r="1287" spans="2:65" s="1" customFormat="1" ht="11.25">
      <c r="B1287" s="33"/>
      <c r="D1287" s="149" t="s">
        <v>167</v>
      </c>
      <c r="F1287" s="150" t="s">
        <v>988</v>
      </c>
      <c r="I1287" s="147"/>
      <c r="L1287" s="33"/>
      <c r="M1287" s="148"/>
      <c r="T1287" s="54"/>
      <c r="AT1287" s="18" t="s">
        <v>167</v>
      </c>
      <c r="AU1287" s="18" t="s">
        <v>84</v>
      </c>
    </row>
    <row r="1288" spans="2:65" s="11" customFormat="1" ht="22.9" customHeight="1">
      <c r="B1288" s="120"/>
      <c r="D1288" s="121" t="s">
        <v>74</v>
      </c>
      <c r="E1288" s="130" t="s">
        <v>989</v>
      </c>
      <c r="F1288" s="130" t="s">
        <v>990</v>
      </c>
      <c r="I1288" s="123"/>
      <c r="J1288" s="131">
        <f>BK1288</f>
        <v>7047.3499999999995</v>
      </c>
      <c r="L1288" s="120"/>
      <c r="M1288" s="125"/>
      <c r="P1288" s="126">
        <f>SUM(P1289:P1311)</f>
        <v>0</v>
      </c>
      <c r="R1288" s="126">
        <f>SUM(R1289:R1311)</f>
        <v>9.8812799999999992E-2</v>
      </c>
      <c r="T1288" s="127">
        <f>SUM(T1289:T1311)</f>
        <v>0</v>
      </c>
      <c r="AR1288" s="121" t="s">
        <v>84</v>
      </c>
      <c r="AT1288" s="128" t="s">
        <v>74</v>
      </c>
      <c r="AU1288" s="128" t="s">
        <v>82</v>
      </c>
      <c r="AY1288" s="121" t="s">
        <v>157</v>
      </c>
      <c r="BK1288" s="129">
        <f>SUM(BK1289:BK1311)</f>
        <v>7047.3499999999995</v>
      </c>
    </row>
    <row r="1289" spans="2:65" s="1" customFormat="1" ht="16.5" customHeight="1">
      <c r="B1289" s="33"/>
      <c r="C1289" s="132" t="s">
        <v>991</v>
      </c>
      <c r="D1289" s="132" t="s">
        <v>159</v>
      </c>
      <c r="E1289" s="133" t="s">
        <v>992</v>
      </c>
      <c r="F1289" s="134" t="s">
        <v>993</v>
      </c>
      <c r="G1289" s="135" t="s">
        <v>210</v>
      </c>
      <c r="H1289" s="136">
        <v>8.76</v>
      </c>
      <c r="I1289" s="137">
        <v>223</v>
      </c>
      <c r="J1289" s="138">
        <f>ROUND(I1289*H1289,2)</f>
        <v>1953.48</v>
      </c>
      <c r="K1289" s="134" t="s">
        <v>163</v>
      </c>
      <c r="L1289" s="33"/>
      <c r="M1289" s="139" t="s">
        <v>19</v>
      </c>
      <c r="N1289" s="140" t="s">
        <v>46</v>
      </c>
      <c r="P1289" s="141">
        <f>O1289*H1289</f>
        <v>0</v>
      </c>
      <c r="Q1289" s="141">
        <v>6.0000000000000001E-3</v>
      </c>
      <c r="R1289" s="141">
        <f>Q1289*H1289</f>
        <v>5.2560000000000003E-2</v>
      </c>
      <c r="S1289" s="141">
        <v>0</v>
      </c>
      <c r="T1289" s="142">
        <f>S1289*H1289</f>
        <v>0</v>
      </c>
      <c r="AR1289" s="143" t="s">
        <v>283</v>
      </c>
      <c r="AT1289" s="143" t="s">
        <v>159</v>
      </c>
      <c r="AU1289" s="143" t="s">
        <v>84</v>
      </c>
      <c r="AY1289" s="18" t="s">
        <v>157</v>
      </c>
      <c r="BE1289" s="144">
        <f>IF(N1289="základní",J1289,0)</f>
        <v>1953.48</v>
      </c>
      <c r="BF1289" s="144">
        <f>IF(N1289="snížená",J1289,0)</f>
        <v>0</v>
      </c>
      <c r="BG1289" s="144">
        <f>IF(N1289="zákl. přenesená",J1289,0)</f>
        <v>0</v>
      </c>
      <c r="BH1289" s="144">
        <f>IF(N1289="sníž. přenesená",J1289,0)</f>
        <v>0</v>
      </c>
      <c r="BI1289" s="144">
        <f>IF(N1289="nulová",J1289,0)</f>
        <v>0</v>
      </c>
      <c r="BJ1289" s="18" t="s">
        <v>82</v>
      </c>
      <c r="BK1289" s="144">
        <f>ROUND(I1289*H1289,2)</f>
        <v>1953.48</v>
      </c>
      <c r="BL1289" s="18" t="s">
        <v>283</v>
      </c>
      <c r="BM1289" s="143" t="s">
        <v>994</v>
      </c>
    </row>
    <row r="1290" spans="2:65" s="1" customFormat="1" ht="11.25">
      <c r="B1290" s="33"/>
      <c r="D1290" s="145" t="s">
        <v>166</v>
      </c>
      <c r="F1290" s="146" t="s">
        <v>995</v>
      </c>
      <c r="I1290" s="147"/>
      <c r="L1290" s="33"/>
      <c r="M1290" s="148"/>
      <c r="T1290" s="54"/>
      <c r="AT1290" s="18" t="s">
        <v>166</v>
      </c>
      <c r="AU1290" s="18" t="s">
        <v>84</v>
      </c>
    </row>
    <row r="1291" spans="2:65" s="1" customFormat="1" ht="11.25">
      <c r="B1291" s="33"/>
      <c r="D1291" s="149" t="s">
        <v>167</v>
      </c>
      <c r="F1291" s="150" t="s">
        <v>996</v>
      </c>
      <c r="I1291" s="147"/>
      <c r="L1291" s="33"/>
      <c r="M1291" s="148"/>
      <c r="T1291" s="54"/>
      <c r="AT1291" s="18" t="s">
        <v>167</v>
      </c>
      <c r="AU1291" s="18" t="s">
        <v>84</v>
      </c>
    </row>
    <row r="1292" spans="2:65" s="12" customFormat="1" ht="11.25">
      <c r="B1292" s="151"/>
      <c r="D1292" s="145" t="s">
        <v>169</v>
      </c>
      <c r="E1292" s="152" t="s">
        <v>19</v>
      </c>
      <c r="F1292" s="153" t="s">
        <v>997</v>
      </c>
      <c r="H1292" s="152" t="s">
        <v>19</v>
      </c>
      <c r="I1292" s="154"/>
      <c r="L1292" s="151"/>
      <c r="M1292" s="155"/>
      <c r="T1292" s="156"/>
      <c r="AT1292" s="152" t="s">
        <v>169</v>
      </c>
      <c r="AU1292" s="152" t="s">
        <v>84</v>
      </c>
      <c r="AV1292" s="12" t="s">
        <v>82</v>
      </c>
      <c r="AW1292" s="12" t="s">
        <v>36</v>
      </c>
      <c r="AX1292" s="12" t="s">
        <v>75</v>
      </c>
      <c r="AY1292" s="152" t="s">
        <v>157</v>
      </c>
    </row>
    <row r="1293" spans="2:65" s="12" customFormat="1" ht="11.25">
      <c r="B1293" s="151"/>
      <c r="D1293" s="145" t="s">
        <v>169</v>
      </c>
      <c r="E1293" s="152" t="s">
        <v>19</v>
      </c>
      <c r="F1293" s="153" t="s">
        <v>251</v>
      </c>
      <c r="H1293" s="152" t="s">
        <v>19</v>
      </c>
      <c r="I1293" s="154"/>
      <c r="L1293" s="151"/>
      <c r="M1293" s="155"/>
      <c r="T1293" s="156"/>
      <c r="AT1293" s="152" t="s">
        <v>169</v>
      </c>
      <c r="AU1293" s="152" t="s">
        <v>84</v>
      </c>
      <c r="AV1293" s="12" t="s">
        <v>82</v>
      </c>
      <c r="AW1293" s="12" t="s">
        <v>36</v>
      </c>
      <c r="AX1293" s="12" t="s">
        <v>75</v>
      </c>
      <c r="AY1293" s="152" t="s">
        <v>157</v>
      </c>
    </row>
    <row r="1294" spans="2:65" s="13" customFormat="1" ht="11.25">
      <c r="B1294" s="157"/>
      <c r="D1294" s="145" t="s">
        <v>169</v>
      </c>
      <c r="E1294" s="158" t="s">
        <v>19</v>
      </c>
      <c r="F1294" s="159" t="s">
        <v>998</v>
      </c>
      <c r="H1294" s="160">
        <v>1.9350000000000001</v>
      </c>
      <c r="I1294" s="161"/>
      <c r="L1294" s="157"/>
      <c r="M1294" s="162"/>
      <c r="T1294" s="163"/>
      <c r="AT1294" s="158" t="s">
        <v>169</v>
      </c>
      <c r="AU1294" s="158" t="s">
        <v>84</v>
      </c>
      <c r="AV1294" s="13" t="s">
        <v>84</v>
      </c>
      <c r="AW1294" s="13" t="s">
        <v>36</v>
      </c>
      <c r="AX1294" s="13" t="s">
        <v>75</v>
      </c>
      <c r="AY1294" s="158" t="s">
        <v>157</v>
      </c>
    </row>
    <row r="1295" spans="2:65" s="12" customFormat="1" ht="11.25">
      <c r="B1295" s="151"/>
      <c r="D1295" s="145" t="s">
        <v>169</v>
      </c>
      <c r="E1295" s="152" t="s">
        <v>19</v>
      </c>
      <c r="F1295" s="153" t="s">
        <v>999</v>
      </c>
      <c r="H1295" s="152" t="s">
        <v>19</v>
      </c>
      <c r="I1295" s="154"/>
      <c r="L1295" s="151"/>
      <c r="M1295" s="155"/>
      <c r="T1295" s="156"/>
      <c r="AT1295" s="152" t="s">
        <v>169</v>
      </c>
      <c r="AU1295" s="152" t="s">
        <v>84</v>
      </c>
      <c r="AV1295" s="12" t="s">
        <v>82</v>
      </c>
      <c r="AW1295" s="12" t="s">
        <v>36</v>
      </c>
      <c r="AX1295" s="12" t="s">
        <v>75</v>
      </c>
      <c r="AY1295" s="152" t="s">
        <v>157</v>
      </c>
    </row>
    <row r="1296" spans="2:65" s="13" customFormat="1" ht="11.25">
      <c r="B1296" s="157"/>
      <c r="D1296" s="145" t="s">
        <v>169</v>
      </c>
      <c r="E1296" s="158" t="s">
        <v>19</v>
      </c>
      <c r="F1296" s="159" t="s">
        <v>1000</v>
      </c>
      <c r="H1296" s="160">
        <v>2.5649999999999999</v>
      </c>
      <c r="I1296" s="161"/>
      <c r="L1296" s="157"/>
      <c r="M1296" s="162"/>
      <c r="T1296" s="163"/>
      <c r="AT1296" s="158" t="s">
        <v>169</v>
      </c>
      <c r="AU1296" s="158" t="s">
        <v>84</v>
      </c>
      <c r="AV1296" s="13" t="s">
        <v>84</v>
      </c>
      <c r="AW1296" s="13" t="s">
        <v>36</v>
      </c>
      <c r="AX1296" s="13" t="s">
        <v>75</v>
      </c>
      <c r="AY1296" s="158" t="s">
        <v>157</v>
      </c>
    </row>
    <row r="1297" spans="2:65" s="13" customFormat="1" ht="11.25">
      <c r="B1297" s="157"/>
      <c r="D1297" s="145" t="s">
        <v>169</v>
      </c>
      <c r="E1297" s="158" t="s">
        <v>19</v>
      </c>
      <c r="F1297" s="159" t="s">
        <v>1001</v>
      </c>
      <c r="H1297" s="160">
        <v>4.26</v>
      </c>
      <c r="I1297" s="161"/>
      <c r="L1297" s="157"/>
      <c r="M1297" s="162"/>
      <c r="T1297" s="163"/>
      <c r="AT1297" s="158" t="s">
        <v>169</v>
      </c>
      <c r="AU1297" s="158" t="s">
        <v>84</v>
      </c>
      <c r="AV1297" s="13" t="s">
        <v>84</v>
      </c>
      <c r="AW1297" s="13" t="s">
        <v>36</v>
      </c>
      <c r="AX1297" s="13" t="s">
        <v>75</v>
      </c>
      <c r="AY1297" s="158" t="s">
        <v>157</v>
      </c>
    </row>
    <row r="1298" spans="2:65" s="14" customFormat="1" ht="11.25">
      <c r="B1298" s="164"/>
      <c r="D1298" s="145" t="s">
        <v>169</v>
      </c>
      <c r="E1298" s="165" t="s">
        <v>19</v>
      </c>
      <c r="F1298" s="166" t="s">
        <v>173</v>
      </c>
      <c r="H1298" s="167">
        <v>8.76</v>
      </c>
      <c r="I1298" s="168"/>
      <c r="L1298" s="164"/>
      <c r="M1298" s="169"/>
      <c r="T1298" s="170"/>
      <c r="AT1298" s="165" t="s">
        <v>169</v>
      </c>
      <c r="AU1298" s="165" t="s">
        <v>84</v>
      </c>
      <c r="AV1298" s="14" t="s">
        <v>164</v>
      </c>
      <c r="AW1298" s="14" t="s">
        <v>36</v>
      </c>
      <c r="AX1298" s="14" t="s">
        <v>82</v>
      </c>
      <c r="AY1298" s="165" t="s">
        <v>157</v>
      </c>
    </row>
    <row r="1299" spans="2:65" s="1" customFormat="1" ht="16.5" customHeight="1">
      <c r="B1299" s="33"/>
      <c r="C1299" s="171" t="s">
        <v>1002</v>
      </c>
      <c r="D1299" s="171" t="s">
        <v>228</v>
      </c>
      <c r="E1299" s="172" t="s">
        <v>366</v>
      </c>
      <c r="F1299" s="173" t="s">
        <v>367</v>
      </c>
      <c r="G1299" s="174" t="s">
        <v>210</v>
      </c>
      <c r="H1299" s="175">
        <v>9.6359999999999992</v>
      </c>
      <c r="I1299" s="176">
        <v>516.29999999999995</v>
      </c>
      <c r="J1299" s="177">
        <f>ROUND(I1299*H1299,2)</f>
        <v>4975.07</v>
      </c>
      <c r="K1299" s="173" t="s">
        <v>163</v>
      </c>
      <c r="L1299" s="178"/>
      <c r="M1299" s="179" t="s">
        <v>19</v>
      </c>
      <c r="N1299" s="180" t="s">
        <v>46</v>
      </c>
      <c r="P1299" s="141">
        <f>O1299*H1299</f>
        <v>0</v>
      </c>
      <c r="Q1299" s="141">
        <v>4.7999999999999996E-3</v>
      </c>
      <c r="R1299" s="141">
        <f>Q1299*H1299</f>
        <v>4.625279999999999E-2</v>
      </c>
      <c r="S1299" s="141">
        <v>0</v>
      </c>
      <c r="T1299" s="142">
        <f>S1299*H1299</f>
        <v>0</v>
      </c>
      <c r="AR1299" s="143" t="s">
        <v>419</v>
      </c>
      <c r="AT1299" s="143" t="s">
        <v>228</v>
      </c>
      <c r="AU1299" s="143" t="s">
        <v>84</v>
      </c>
      <c r="AY1299" s="18" t="s">
        <v>157</v>
      </c>
      <c r="BE1299" s="144">
        <f>IF(N1299="základní",J1299,0)</f>
        <v>4975.07</v>
      </c>
      <c r="BF1299" s="144">
        <f>IF(N1299="snížená",J1299,0)</f>
        <v>0</v>
      </c>
      <c r="BG1299" s="144">
        <f>IF(N1299="zákl. přenesená",J1299,0)</f>
        <v>0</v>
      </c>
      <c r="BH1299" s="144">
        <f>IF(N1299="sníž. přenesená",J1299,0)</f>
        <v>0</v>
      </c>
      <c r="BI1299" s="144">
        <f>IF(N1299="nulová",J1299,0)</f>
        <v>0</v>
      </c>
      <c r="BJ1299" s="18" t="s">
        <v>82</v>
      </c>
      <c r="BK1299" s="144">
        <f>ROUND(I1299*H1299,2)</f>
        <v>4975.07</v>
      </c>
      <c r="BL1299" s="18" t="s">
        <v>283</v>
      </c>
      <c r="BM1299" s="143" t="s">
        <v>1003</v>
      </c>
    </row>
    <row r="1300" spans="2:65" s="1" customFormat="1" ht="11.25">
      <c r="B1300" s="33"/>
      <c r="D1300" s="145" t="s">
        <v>166</v>
      </c>
      <c r="F1300" s="146" t="s">
        <v>367</v>
      </c>
      <c r="I1300" s="147"/>
      <c r="L1300" s="33"/>
      <c r="M1300" s="148"/>
      <c r="T1300" s="54"/>
      <c r="AT1300" s="18" t="s">
        <v>166</v>
      </c>
      <c r="AU1300" s="18" t="s">
        <v>84</v>
      </c>
    </row>
    <row r="1301" spans="2:65" s="12" customFormat="1" ht="11.25">
      <c r="B1301" s="151"/>
      <c r="D1301" s="145" t="s">
        <v>169</v>
      </c>
      <c r="E1301" s="152" t="s">
        <v>19</v>
      </c>
      <c r="F1301" s="153" t="s">
        <v>997</v>
      </c>
      <c r="H1301" s="152" t="s">
        <v>19</v>
      </c>
      <c r="I1301" s="154"/>
      <c r="L1301" s="151"/>
      <c r="M1301" s="155"/>
      <c r="T1301" s="156"/>
      <c r="AT1301" s="152" t="s">
        <v>169</v>
      </c>
      <c r="AU1301" s="152" t="s">
        <v>84</v>
      </c>
      <c r="AV1301" s="12" t="s">
        <v>82</v>
      </c>
      <c r="AW1301" s="12" t="s">
        <v>36</v>
      </c>
      <c r="AX1301" s="12" t="s">
        <v>75</v>
      </c>
      <c r="AY1301" s="152" t="s">
        <v>157</v>
      </c>
    </row>
    <row r="1302" spans="2:65" s="12" customFormat="1" ht="11.25">
      <c r="B1302" s="151"/>
      <c r="D1302" s="145" t="s">
        <v>169</v>
      </c>
      <c r="E1302" s="152" t="s">
        <v>19</v>
      </c>
      <c r="F1302" s="153" t="s">
        <v>251</v>
      </c>
      <c r="H1302" s="152" t="s">
        <v>19</v>
      </c>
      <c r="I1302" s="154"/>
      <c r="L1302" s="151"/>
      <c r="M1302" s="155"/>
      <c r="T1302" s="156"/>
      <c r="AT1302" s="152" t="s">
        <v>169</v>
      </c>
      <c r="AU1302" s="152" t="s">
        <v>84</v>
      </c>
      <c r="AV1302" s="12" t="s">
        <v>82</v>
      </c>
      <c r="AW1302" s="12" t="s">
        <v>36</v>
      </c>
      <c r="AX1302" s="12" t="s">
        <v>75</v>
      </c>
      <c r="AY1302" s="152" t="s">
        <v>157</v>
      </c>
    </row>
    <row r="1303" spans="2:65" s="13" customFormat="1" ht="11.25">
      <c r="B1303" s="157"/>
      <c r="D1303" s="145" t="s">
        <v>169</v>
      </c>
      <c r="E1303" s="158" t="s">
        <v>19</v>
      </c>
      <c r="F1303" s="159" t="s">
        <v>998</v>
      </c>
      <c r="H1303" s="160">
        <v>1.9350000000000001</v>
      </c>
      <c r="I1303" s="161"/>
      <c r="L1303" s="157"/>
      <c r="M1303" s="162"/>
      <c r="T1303" s="163"/>
      <c r="AT1303" s="158" t="s">
        <v>169</v>
      </c>
      <c r="AU1303" s="158" t="s">
        <v>84</v>
      </c>
      <c r="AV1303" s="13" t="s">
        <v>84</v>
      </c>
      <c r="AW1303" s="13" t="s">
        <v>36</v>
      </c>
      <c r="AX1303" s="13" t="s">
        <v>75</v>
      </c>
      <c r="AY1303" s="158" t="s">
        <v>157</v>
      </c>
    </row>
    <row r="1304" spans="2:65" s="12" customFormat="1" ht="11.25">
      <c r="B1304" s="151"/>
      <c r="D1304" s="145" t="s">
        <v>169</v>
      </c>
      <c r="E1304" s="152" t="s">
        <v>19</v>
      </c>
      <c r="F1304" s="153" t="s">
        <v>999</v>
      </c>
      <c r="H1304" s="152" t="s">
        <v>19</v>
      </c>
      <c r="I1304" s="154"/>
      <c r="L1304" s="151"/>
      <c r="M1304" s="155"/>
      <c r="T1304" s="156"/>
      <c r="AT1304" s="152" t="s">
        <v>169</v>
      </c>
      <c r="AU1304" s="152" t="s">
        <v>84</v>
      </c>
      <c r="AV1304" s="12" t="s">
        <v>82</v>
      </c>
      <c r="AW1304" s="12" t="s">
        <v>36</v>
      </c>
      <c r="AX1304" s="12" t="s">
        <v>75</v>
      </c>
      <c r="AY1304" s="152" t="s">
        <v>157</v>
      </c>
    </row>
    <row r="1305" spans="2:65" s="13" customFormat="1" ht="11.25">
      <c r="B1305" s="157"/>
      <c r="D1305" s="145" t="s">
        <v>169</v>
      </c>
      <c r="E1305" s="158" t="s">
        <v>19</v>
      </c>
      <c r="F1305" s="159" t="s">
        <v>1000</v>
      </c>
      <c r="H1305" s="160">
        <v>2.5649999999999999</v>
      </c>
      <c r="I1305" s="161"/>
      <c r="L1305" s="157"/>
      <c r="M1305" s="162"/>
      <c r="T1305" s="163"/>
      <c r="AT1305" s="158" t="s">
        <v>169</v>
      </c>
      <c r="AU1305" s="158" t="s">
        <v>84</v>
      </c>
      <c r="AV1305" s="13" t="s">
        <v>84</v>
      </c>
      <c r="AW1305" s="13" t="s">
        <v>36</v>
      </c>
      <c r="AX1305" s="13" t="s">
        <v>75</v>
      </c>
      <c r="AY1305" s="158" t="s">
        <v>157</v>
      </c>
    </row>
    <row r="1306" spans="2:65" s="13" customFormat="1" ht="11.25">
      <c r="B1306" s="157"/>
      <c r="D1306" s="145" t="s">
        <v>169</v>
      </c>
      <c r="E1306" s="158" t="s">
        <v>19</v>
      </c>
      <c r="F1306" s="159" t="s">
        <v>1001</v>
      </c>
      <c r="H1306" s="160">
        <v>4.26</v>
      </c>
      <c r="I1306" s="161"/>
      <c r="L1306" s="157"/>
      <c r="M1306" s="162"/>
      <c r="T1306" s="163"/>
      <c r="AT1306" s="158" t="s">
        <v>169</v>
      </c>
      <c r="AU1306" s="158" t="s">
        <v>84</v>
      </c>
      <c r="AV1306" s="13" t="s">
        <v>84</v>
      </c>
      <c r="AW1306" s="13" t="s">
        <v>36</v>
      </c>
      <c r="AX1306" s="13" t="s">
        <v>75</v>
      </c>
      <c r="AY1306" s="158" t="s">
        <v>157</v>
      </c>
    </row>
    <row r="1307" spans="2:65" s="14" customFormat="1" ht="11.25">
      <c r="B1307" s="164"/>
      <c r="D1307" s="145" t="s">
        <v>169</v>
      </c>
      <c r="E1307" s="165" t="s">
        <v>19</v>
      </c>
      <c r="F1307" s="166" t="s">
        <v>173</v>
      </c>
      <c r="H1307" s="167">
        <v>8.76</v>
      </c>
      <c r="I1307" s="168"/>
      <c r="L1307" s="164"/>
      <c r="M1307" s="169"/>
      <c r="T1307" s="170"/>
      <c r="AT1307" s="165" t="s">
        <v>169</v>
      </c>
      <c r="AU1307" s="165" t="s">
        <v>84</v>
      </c>
      <c r="AV1307" s="14" t="s">
        <v>164</v>
      </c>
      <c r="AW1307" s="14" t="s">
        <v>36</v>
      </c>
      <c r="AX1307" s="14" t="s">
        <v>82</v>
      </c>
      <c r="AY1307" s="165" t="s">
        <v>157</v>
      </c>
    </row>
    <row r="1308" spans="2:65" s="13" customFormat="1" ht="11.25">
      <c r="B1308" s="157"/>
      <c r="D1308" s="145" t="s">
        <v>169</v>
      </c>
      <c r="F1308" s="159" t="s">
        <v>1004</v>
      </c>
      <c r="H1308" s="160">
        <v>9.6359999999999992</v>
      </c>
      <c r="I1308" s="161"/>
      <c r="L1308" s="157"/>
      <c r="M1308" s="162"/>
      <c r="T1308" s="163"/>
      <c r="AT1308" s="158" t="s">
        <v>169</v>
      </c>
      <c r="AU1308" s="158" t="s">
        <v>84</v>
      </c>
      <c r="AV1308" s="13" t="s">
        <v>84</v>
      </c>
      <c r="AW1308" s="13" t="s">
        <v>4</v>
      </c>
      <c r="AX1308" s="13" t="s">
        <v>82</v>
      </c>
      <c r="AY1308" s="158" t="s">
        <v>157</v>
      </c>
    </row>
    <row r="1309" spans="2:65" s="1" customFormat="1" ht="16.5" customHeight="1">
      <c r="B1309" s="33"/>
      <c r="C1309" s="132" t="s">
        <v>1005</v>
      </c>
      <c r="D1309" s="132" t="s">
        <v>159</v>
      </c>
      <c r="E1309" s="133" t="s">
        <v>1006</v>
      </c>
      <c r="F1309" s="134" t="s">
        <v>1007</v>
      </c>
      <c r="G1309" s="135" t="s">
        <v>198</v>
      </c>
      <c r="H1309" s="136">
        <v>9.9000000000000005E-2</v>
      </c>
      <c r="I1309" s="137">
        <v>1200</v>
      </c>
      <c r="J1309" s="138">
        <f>ROUND(I1309*H1309,2)</f>
        <v>118.8</v>
      </c>
      <c r="K1309" s="134" t="s">
        <v>163</v>
      </c>
      <c r="L1309" s="33"/>
      <c r="M1309" s="139" t="s">
        <v>19</v>
      </c>
      <c r="N1309" s="140" t="s">
        <v>46</v>
      </c>
      <c r="P1309" s="141">
        <f>O1309*H1309</f>
        <v>0</v>
      </c>
      <c r="Q1309" s="141">
        <v>0</v>
      </c>
      <c r="R1309" s="141">
        <f>Q1309*H1309</f>
        <v>0</v>
      </c>
      <c r="S1309" s="141">
        <v>0</v>
      </c>
      <c r="T1309" s="142">
        <f>S1309*H1309</f>
        <v>0</v>
      </c>
      <c r="AR1309" s="143" t="s">
        <v>283</v>
      </c>
      <c r="AT1309" s="143" t="s">
        <v>159</v>
      </c>
      <c r="AU1309" s="143" t="s">
        <v>84</v>
      </c>
      <c r="AY1309" s="18" t="s">
        <v>157</v>
      </c>
      <c r="BE1309" s="144">
        <f>IF(N1309="základní",J1309,0)</f>
        <v>118.8</v>
      </c>
      <c r="BF1309" s="144">
        <f>IF(N1309="snížená",J1309,0)</f>
        <v>0</v>
      </c>
      <c r="BG1309" s="144">
        <f>IF(N1309="zákl. přenesená",J1309,0)</f>
        <v>0</v>
      </c>
      <c r="BH1309" s="144">
        <f>IF(N1309="sníž. přenesená",J1309,0)</f>
        <v>0</v>
      </c>
      <c r="BI1309" s="144">
        <f>IF(N1309="nulová",J1309,0)</f>
        <v>0</v>
      </c>
      <c r="BJ1309" s="18" t="s">
        <v>82</v>
      </c>
      <c r="BK1309" s="144">
        <f>ROUND(I1309*H1309,2)</f>
        <v>118.8</v>
      </c>
      <c r="BL1309" s="18" t="s">
        <v>283</v>
      </c>
      <c r="BM1309" s="143" t="s">
        <v>1008</v>
      </c>
    </row>
    <row r="1310" spans="2:65" s="1" customFormat="1" ht="19.5">
      <c r="B1310" s="33"/>
      <c r="D1310" s="145" t="s">
        <v>166</v>
      </c>
      <c r="F1310" s="146" t="s">
        <v>1009</v>
      </c>
      <c r="I1310" s="147"/>
      <c r="L1310" s="33"/>
      <c r="M1310" s="148"/>
      <c r="T1310" s="54"/>
      <c r="AT1310" s="18" t="s">
        <v>166</v>
      </c>
      <c r="AU1310" s="18" t="s">
        <v>84</v>
      </c>
    </row>
    <row r="1311" spans="2:65" s="1" customFormat="1" ht="11.25">
      <c r="B1311" s="33"/>
      <c r="D1311" s="149" t="s">
        <v>167</v>
      </c>
      <c r="F1311" s="150" t="s">
        <v>1010</v>
      </c>
      <c r="I1311" s="147"/>
      <c r="L1311" s="33"/>
      <c r="M1311" s="148"/>
      <c r="T1311" s="54"/>
      <c r="AT1311" s="18" t="s">
        <v>167</v>
      </c>
      <c r="AU1311" s="18" t="s">
        <v>84</v>
      </c>
    </row>
    <row r="1312" spans="2:65" s="11" customFormat="1" ht="22.9" customHeight="1">
      <c r="B1312" s="120"/>
      <c r="D1312" s="121" t="s">
        <v>74</v>
      </c>
      <c r="E1312" s="130" t="s">
        <v>1011</v>
      </c>
      <c r="F1312" s="130" t="s">
        <v>1012</v>
      </c>
      <c r="I1312" s="123"/>
      <c r="J1312" s="131">
        <f>BK1312</f>
        <v>17947.55</v>
      </c>
      <c r="L1312" s="120"/>
      <c r="M1312" s="125"/>
      <c r="P1312" s="126">
        <f>SUM(P1313:P1331)</f>
        <v>0</v>
      </c>
      <c r="R1312" s="126">
        <f>SUM(R1313:R1331)</f>
        <v>4.4480000000000006E-2</v>
      </c>
      <c r="T1312" s="127">
        <f>SUM(T1313:T1331)</f>
        <v>0.28176000000000001</v>
      </c>
      <c r="AR1312" s="121" t="s">
        <v>84</v>
      </c>
      <c r="AT1312" s="128" t="s">
        <v>74</v>
      </c>
      <c r="AU1312" s="128" t="s">
        <v>82</v>
      </c>
      <c r="AY1312" s="121" t="s">
        <v>157</v>
      </c>
      <c r="BK1312" s="129">
        <f>SUM(BK1313:BK1331)</f>
        <v>17947.55</v>
      </c>
    </row>
    <row r="1313" spans="2:65" s="1" customFormat="1" ht="16.5" customHeight="1">
      <c r="B1313" s="33"/>
      <c r="C1313" s="132" t="s">
        <v>1013</v>
      </c>
      <c r="D1313" s="132" t="s">
        <v>159</v>
      </c>
      <c r="E1313" s="133" t="s">
        <v>1014</v>
      </c>
      <c r="F1313" s="134" t="s">
        <v>1015</v>
      </c>
      <c r="G1313" s="135" t="s">
        <v>673</v>
      </c>
      <c r="H1313" s="136">
        <v>16</v>
      </c>
      <c r="I1313" s="137">
        <v>610</v>
      </c>
      <c r="J1313" s="138">
        <f>ROUND(I1313*H1313,2)</f>
        <v>9760</v>
      </c>
      <c r="K1313" s="134" t="s">
        <v>163</v>
      </c>
      <c r="L1313" s="33"/>
      <c r="M1313" s="139" t="s">
        <v>19</v>
      </c>
      <c r="N1313" s="140" t="s">
        <v>46</v>
      </c>
      <c r="P1313" s="141">
        <f>O1313*H1313</f>
        <v>0</v>
      </c>
      <c r="Q1313" s="141">
        <v>2.0300000000000001E-3</v>
      </c>
      <c r="R1313" s="141">
        <f>Q1313*H1313</f>
        <v>3.2480000000000002E-2</v>
      </c>
      <c r="S1313" s="141">
        <v>0</v>
      </c>
      <c r="T1313" s="142">
        <f>S1313*H1313</f>
        <v>0</v>
      </c>
      <c r="AR1313" s="143" t="s">
        <v>283</v>
      </c>
      <c r="AT1313" s="143" t="s">
        <v>159</v>
      </c>
      <c r="AU1313" s="143" t="s">
        <v>84</v>
      </c>
      <c r="AY1313" s="18" t="s">
        <v>157</v>
      </c>
      <c r="BE1313" s="144">
        <f>IF(N1313="základní",J1313,0)</f>
        <v>9760</v>
      </c>
      <c r="BF1313" s="144">
        <f>IF(N1313="snížená",J1313,0)</f>
        <v>0</v>
      </c>
      <c r="BG1313" s="144">
        <f>IF(N1313="zákl. přenesená",J1313,0)</f>
        <v>0</v>
      </c>
      <c r="BH1313" s="144">
        <f>IF(N1313="sníž. přenesená",J1313,0)</f>
        <v>0</v>
      </c>
      <c r="BI1313" s="144">
        <f>IF(N1313="nulová",J1313,0)</f>
        <v>0</v>
      </c>
      <c r="BJ1313" s="18" t="s">
        <v>82</v>
      </c>
      <c r="BK1313" s="144">
        <f>ROUND(I1313*H1313,2)</f>
        <v>9760</v>
      </c>
      <c r="BL1313" s="18" t="s">
        <v>283</v>
      </c>
      <c r="BM1313" s="143" t="s">
        <v>1016</v>
      </c>
    </row>
    <row r="1314" spans="2:65" s="1" customFormat="1" ht="11.25">
      <c r="B1314" s="33"/>
      <c r="D1314" s="145" t="s">
        <v>166</v>
      </c>
      <c r="F1314" s="146" t="s">
        <v>1017</v>
      </c>
      <c r="I1314" s="147"/>
      <c r="L1314" s="33"/>
      <c r="M1314" s="148"/>
      <c r="T1314" s="54"/>
      <c r="AT1314" s="18" t="s">
        <v>166</v>
      </c>
      <c r="AU1314" s="18" t="s">
        <v>84</v>
      </c>
    </row>
    <row r="1315" spans="2:65" s="1" customFormat="1" ht="11.25">
      <c r="B1315" s="33"/>
      <c r="D1315" s="149" t="s">
        <v>167</v>
      </c>
      <c r="F1315" s="150" t="s">
        <v>1018</v>
      </c>
      <c r="I1315" s="147"/>
      <c r="L1315" s="33"/>
      <c r="M1315" s="148"/>
      <c r="T1315" s="54"/>
      <c r="AT1315" s="18" t="s">
        <v>167</v>
      </c>
      <c r="AU1315" s="18" t="s">
        <v>84</v>
      </c>
    </row>
    <row r="1316" spans="2:65" s="12" customFormat="1" ht="11.25">
      <c r="B1316" s="151"/>
      <c r="D1316" s="145" t="s">
        <v>169</v>
      </c>
      <c r="E1316" s="152" t="s">
        <v>19</v>
      </c>
      <c r="F1316" s="153" t="s">
        <v>1019</v>
      </c>
      <c r="H1316" s="152" t="s">
        <v>19</v>
      </c>
      <c r="I1316" s="154"/>
      <c r="L1316" s="151"/>
      <c r="M1316" s="155"/>
      <c r="T1316" s="156"/>
      <c r="AT1316" s="152" t="s">
        <v>169</v>
      </c>
      <c r="AU1316" s="152" t="s">
        <v>84</v>
      </c>
      <c r="AV1316" s="12" t="s">
        <v>82</v>
      </c>
      <c r="AW1316" s="12" t="s">
        <v>36</v>
      </c>
      <c r="AX1316" s="12" t="s">
        <v>75</v>
      </c>
      <c r="AY1316" s="152" t="s">
        <v>157</v>
      </c>
    </row>
    <row r="1317" spans="2:65" s="12" customFormat="1" ht="11.25">
      <c r="B1317" s="151"/>
      <c r="D1317" s="145" t="s">
        <v>169</v>
      </c>
      <c r="E1317" s="152" t="s">
        <v>19</v>
      </c>
      <c r="F1317" s="153" t="s">
        <v>1020</v>
      </c>
      <c r="H1317" s="152" t="s">
        <v>19</v>
      </c>
      <c r="I1317" s="154"/>
      <c r="L1317" s="151"/>
      <c r="M1317" s="155"/>
      <c r="T1317" s="156"/>
      <c r="AT1317" s="152" t="s">
        <v>169</v>
      </c>
      <c r="AU1317" s="152" t="s">
        <v>84</v>
      </c>
      <c r="AV1317" s="12" t="s">
        <v>82</v>
      </c>
      <c r="AW1317" s="12" t="s">
        <v>36</v>
      </c>
      <c r="AX1317" s="12" t="s">
        <v>75</v>
      </c>
      <c r="AY1317" s="152" t="s">
        <v>157</v>
      </c>
    </row>
    <row r="1318" spans="2:65" s="13" customFormat="1" ht="11.25">
      <c r="B1318" s="157"/>
      <c r="D1318" s="145" t="s">
        <v>169</v>
      </c>
      <c r="E1318" s="158" t="s">
        <v>19</v>
      </c>
      <c r="F1318" s="159" t="s">
        <v>1021</v>
      </c>
      <c r="H1318" s="160">
        <v>16</v>
      </c>
      <c r="I1318" s="161"/>
      <c r="L1318" s="157"/>
      <c r="M1318" s="162"/>
      <c r="T1318" s="163"/>
      <c r="AT1318" s="158" t="s">
        <v>169</v>
      </c>
      <c r="AU1318" s="158" t="s">
        <v>84</v>
      </c>
      <c r="AV1318" s="13" t="s">
        <v>84</v>
      </c>
      <c r="AW1318" s="13" t="s">
        <v>36</v>
      </c>
      <c r="AX1318" s="13" t="s">
        <v>82</v>
      </c>
      <c r="AY1318" s="158" t="s">
        <v>157</v>
      </c>
    </row>
    <row r="1319" spans="2:65" s="1" customFormat="1" ht="16.5" customHeight="1">
      <c r="B1319" s="33"/>
      <c r="C1319" s="132" t="s">
        <v>1022</v>
      </c>
      <c r="D1319" s="132" t="s">
        <v>159</v>
      </c>
      <c r="E1319" s="133" t="s">
        <v>1023</v>
      </c>
      <c r="F1319" s="134" t="s">
        <v>1024</v>
      </c>
      <c r="G1319" s="135" t="s">
        <v>673</v>
      </c>
      <c r="H1319" s="136">
        <v>8</v>
      </c>
      <c r="I1319" s="137">
        <v>767</v>
      </c>
      <c r="J1319" s="138">
        <f>ROUND(I1319*H1319,2)</f>
        <v>6136</v>
      </c>
      <c r="K1319" s="134" t="s">
        <v>163</v>
      </c>
      <c r="L1319" s="33"/>
      <c r="M1319" s="139" t="s">
        <v>19</v>
      </c>
      <c r="N1319" s="140" t="s">
        <v>46</v>
      </c>
      <c r="P1319" s="141">
        <f>O1319*H1319</f>
        <v>0</v>
      </c>
      <c r="Q1319" s="141">
        <v>1.5E-3</v>
      </c>
      <c r="R1319" s="141">
        <f>Q1319*H1319</f>
        <v>1.2E-2</v>
      </c>
      <c r="S1319" s="141">
        <v>0</v>
      </c>
      <c r="T1319" s="142">
        <f>S1319*H1319</f>
        <v>0</v>
      </c>
      <c r="AR1319" s="143" t="s">
        <v>283</v>
      </c>
      <c r="AT1319" s="143" t="s">
        <v>159</v>
      </c>
      <c r="AU1319" s="143" t="s">
        <v>84</v>
      </c>
      <c r="AY1319" s="18" t="s">
        <v>157</v>
      </c>
      <c r="BE1319" s="144">
        <f>IF(N1319="základní",J1319,0)</f>
        <v>6136</v>
      </c>
      <c r="BF1319" s="144">
        <f>IF(N1319="snížená",J1319,0)</f>
        <v>0</v>
      </c>
      <c r="BG1319" s="144">
        <f>IF(N1319="zákl. přenesená",J1319,0)</f>
        <v>0</v>
      </c>
      <c r="BH1319" s="144">
        <f>IF(N1319="sníž. přenesená",J1319,0)</f>
        <v>0</v>
      </c>
      <c r="BI1319" s="144">
        <f>IF(N1319="nulová",J1319,0)</f>
        <v>0</v>
      </c>
      <c r="BJ1319" s="18" t="s">
        <v>82</v>
      </c>
      <c r="BK1319" s="144">
        <f>ROUND(I1319*H1319,2)</f>
        <v>6136</v>
      </c>
      <c r="BL1319" s="18" t="s">
        <v>283</v>
      </c>
      <c r="BM1319" s="143" t="s">
        <v>1025</v>
      </c>
    </row>
    <row r="1320" spans="2:65" s="1" customFormat="1" ht="11.25">
      <c r="B1320" s="33"/>
      <c r="D1320" s="145" t="s">
        <v>166</v>
      </c>
      <c r="F1320" s="146" t="s">
        <v>1026</v>
      </c>
      <c r="I1320" s="147"/>
      <c r="L1320" s="33"/>
      <c r="M1320" s="148"/>
      <c r="T1320" s="54"/>
      <c r="AT1320" s="18" t="s">
        <v>166</v>
      </c>
      <c r="AU1320" s="18" t="s">
        <v>84</v>
      </c>
    </row>
    <row r="1321" spans="2:65" s="1" customFormat="1" ht="11.25">
      <c r="B1321" s="33"/>
      <c r="D1321" s="149" t="s">
        <v>167</v>
      </c>
      <c r="F1321" s="150" t="s">
        <v>1027</v>
      </c>
      <c r="I1321" s="147"/>
      <c r="L1321" s="33"/>
      <c r="M1321" s="148"/>
      <c r="T1321" s="54"/>
      <c r="AT1321" s="18" t="s">
        <v>167</v>
      </c>
      <c r="AU1321" s="18" t="s">
        <v>84</v>
      </c>
    </row>
    <row r="1322" spans="2:65" s="12" customFormat="1" ht="11.25">
      <c r="B1322" s="151"/>
      <c r="D1322" s="145" t="s">
        <v>169</v>
      </c>
      <c r="E1322" s="152" t="s">
        <v>19</v>
      </c>
      <c r="F1322" s="153" t="s">
        <v>1019</v>
      </c>
      <c r="H1322" s="152" t="s">
        <v>19</v>
      </c>
      <c r="I1322" s="154"/>
      <c r="L1322" s="151"/>
      <c r="M1322" s="155"/>
      <c r="T1322" s="156"/>
      <c r="AT1322" s="152" t="s">
        <v>169</v>
      </c>
      <c r="AU1322" s="152" t="s">
        <v>84</v>
      </c>
      <c r="AV1322" s="12" t="s">
        <v>82</v>
      </c>
      <c r="AW1322" s="12" t="s">
        <v>36</v>
      </c>
      <c r="AX1322" s="12" t="s">
        <v>75</v>
      </c>
      <c r="AY1322" s="152" t="s">
        <v>157</v>
      </c>
    </row>
    <row r="1323" spans="2:65" s="13" customFormat="1" ht="11.25">
      <c r="B1323" s="157"/>
      <c r="D1323" s="145" t="s">
        <v>169</v>
      </c>
      <c r="E1323" s="158" t="s">
        <v>19</v>
      </c>
      <c r="F1323" s="159" t="s">
        <v>215</v>
      </c>
      <c r="H1323" s="160">
        <v>8</v>
      </c>
      <c r="I1323" s="161"/>
      <c r="L1323" s="157"/>
      <c r="M1323" s="162"/>
      <c r="T1323" s="163"/>
      <c r="AT1323" s="158" t="s">
        <v>169</v>
      </c>
      <c r="AU1323" s="158" t="s">
        <v>84</v>
      </c>
      <c r="AV1323" s="13" t="s">
        <v>84</v>
      </c>
      <c r="AW1323" s="13" t="s">
        <v>36</v>
      </c>
      <c r="AX1323" s="13" t="s">
        <v>82</v>
      </c>
      <c r="AY1323" s="158" t="s">
        <v>157</v>
      </c>
    </row>
    <row r="1324" spans="2:65" s="1" customFormat="1" ht="16.5" customHeight="1">
      <c r="B1324" s="33"/>
      <c r="C1324" s="132" t="s">
        <v>1028</v>
      </c>
      <c r="D1324" s="132" t="s">
        <v>159</v>
      </c>
      <c r="E1324" s="133" t="s">
        <v>1029</v>
      </c>
      <c r="F1324" s="134" t="s">
        <v>1030</v>
      </c>
      <c r="G1324" s="135" t="s">
        <v>673</v>
      </c>
      <c r="H1324" s="136">
        <v>8</v>
      </c>
      <c r="I1324" s="137">
        <v>252</v>
      </c>
      <c r="J1324" s="138">
        <f>ROUND(I1324*H1324,2)</f>
        <v>2016</v>
      </c>
      <c r="K1324" s="134" t="s">
        <v>163</v>
      </c>
      <c r="L1324" s="33"/>
      <c r="M1324" s="139" t="s">
        <v>19</v>
      </c>
      <c r="N1324" s="140" t="s">
        <v>46</v>
      </c>
      <c r="P1324" s="141">
        <f>O1324*H1324</f>
        <v>0</v>
      </c>
      <c r="Q1324" s="141">
        <v>0</v>
      </c>
      <c r="R1324" s="141">
        <f>Q1324*H1324</f>
        <v>0</v>
      </c>
      <c r="S1324" s="141">
        <v>3.5220000000000001E-2</v>
      </c>
      <c r="T1324" s="142">
        <f>S1324*H1324</f>
        <v>0.28176000000000001</v>
      </c>
      <c r="AR1324" s="143" t="s">
        <v>283</v>
      </c>
      <c r="AT1324" s="143" t="s">
        <v>159</v>
      </c>
      <c r="AU1324" s="143" t="s">
        <v>84</v>
      </c>
      <c r="AY1324" s="18" t="s">
        <v>157</v>
      </c>
      <c r="BE1324" s="144">
        <f>IF(N1324="základní",J1324,0)</f>
        <v>2016</v>
      </c>
      <c r="BF1324" s="144">
        <f>IF(N1324="snížená",J1324,0)</f>
        <v>0</v>
      </c>
      <c r="BG1324" s="144">
        <f>IF(N1324="zákl. přenesená",J1324,0)</f>
        <v>0</v>
      </c>
      <c r="BH1324" s="144">
        <f>IF(N1324="sníž. přenesená",J1324,0)</f>
        <v>0</v>
      </c>
      <c r="BI1324" s="144">
        <f>IF(N1324="nulová",J1324,0)</f>
        <v>0</v>
      </c>
      <c r="BJ1324" s="18" t="s">
        <v>82</v>
      </c>
      <c r="BK1324" s="144">
        <f>ROUND(I1324*H1324,2)</f>
        <v>2016</v>
      </c>
      <c r="BL1324" s="18" t="s">
        <v>283</v>
      </c>
      <c r="BM1324" s="143" t="s">
        <v>1031</v>
      </c>
    </row>
    <row r="1325" spans="2:65" s="1" customFormat="1" ht="11.25">
      <c r="B1325" s="33"/>
      <c r="D1325" s="145" t="s">
        <v>166</v>
      </c>
      <c r="F1325" s="146" t="s">
        <v>1032</v>
      </c>
      <c r="I1325" s="147"/>
      <c r="L1325" s="33"/>
      <c r="M1325" s="148"/>
      <c r="T1325" s="54"/>
      <c r="AT1325" s="18" t="s">
        <v>166</v>
      </c>
      <c r="AU1325" s="18" t="s">
        <v>84</v>
      </c>
    </row>
    <row r="1326" spans="2:65" s="1" customFormat="1" ht="11.25">
      <c r="B1326" s="33"/>
      <c r="D1326" s="149" t="s">
        <v>167</v>
      </c>
      <c r="F1326" s="150" t="s">
        <v>1033</v>
      </c>
      <c r="I1326" s="147"/>
      <c r="L1326" s="33"/>
      <c r="M1326" s="148"/>
      <c r="T1326" s="54"/>
      <c r="AT1326" s="18" t="s">
        <v>167</v>
      </c>
      <c r="AU1326" s="18" t="s">
        <v>84</v>
      </c>
    </row>
    <row r="1327" spans="2:65" s="12" customFormat="1" ht="11.25">
      <c r="B1327" s="151"/>
      <c r="D1327" s="145" t="s">
        <v>169</v>
      </c>
      <c r="E1327" s="152" t="s">
        <v>19</v>
      </c>
      <c r="F1327" s="153" t="s">
        <v>856</v>
      </c>
      <c r="H1327" s="152" t="s">
        <v>19</v>
      </c>
      <c r="I1327" s="154"/>
      <c r="L1327" s="151"/>
      <c r="M1327" s="155"/>
      <c r="T1327" s="156"/>
      <c r="AT1327" s="152" t="s">
        <v>169</v>
      </c>
      <c r="AU1327" s="152" t="s">
        <v>84</v>
      </c>
      <c r="AV1327" s="12" t="s">
        <v>82</v>
      </c>
      <c r="AW1327" s="12" t="s">
        <v>36</v>
      </c>
      <c r="AX1327" s="12" t="s">
        <v>75</v>
      </c>
      <c r="AY1327" s="152" t="s">
        <v>157</v>
      </c>
    </row>
    <row r="1328" spans="2:65" s="13" customFormat="1" ht="11.25">
      <c r="B1328" s="157"/>
      <c r="D1328" s="145" t="s">
        <v>169</v>
      </c>
      <c r="E1328" s="158" t="s">
        <v>19</v>
      </c>
      <c r="F1328" s="159" t="s">
        <v>215</v>
      </c>
      <c r="H1328" s="160">
        <v>8</v>
      </c>
      <c r="I1328" s="161"/>
      <c r="L1328" s="157"/>
      <c r="M1328" s="162"/>
      <c r="T1328" s="163"/>
      <c r="AT1328" s="158" t="s">
        <v>169</v>
      </c>
      <c r="AU1328" s="158" t="s">
        <v>84</v>
      </c>
      <c r="AV1328" s="13" t="s">
        <v>84</v>
      </c>
      <c r="AW1328" s="13" t="s">
        <v>36</v>
      </c>
      <c r="AX1328" s="13" t="s">
        <v>82</v>
      </c>
      <c r="AY1328" s="158" t="s">
        <v>157</v>
      </c>
    </row>
    <row r="1329" spans="2:65" s="1" customFormat="1" ht="16.5" customHeight="1">
      <c r="B1329" s="33"/>
      <c r="C1329" s="132" t="s">
        <v>1034</v>
      </c>
      <c r="D1329" s="132" t="s">
        <v>159</v>
      </c>
      <c r="E1329" s="133" t="s">
        <v>1035</v>
      </c>
      <c r="F1329" s="134" t="s">
        <v>1036</v>
      </c>
      <c r="G1329" s="135" t="s">
        <v>198</v>
      </c>
      <c r="H1329" s="136">
        <v>4.3999999999999997E-2</v>
      </c>
      <c r="I1329" s="137">
        <v>808</v>
      </c>
      <c r="J1329" s="138">
        <f>ROUND(I1329*H1329,2)</f>
        <v>35.549999999999997</v>
      </c>
      <c r="K1329" s="134" t="s">
        <v>163</v>
      </c>
      <c r="L1329" s="33"/>
      <c r="M1329" s="139" t="s">
        <v>19</v>
      </c>
      <c r="N1329" s="140" t="s">
        <v>46</v>
      </c>
      <c r="P1329" s="141">
        <f>O1329*H1329</f>
        <v>0</v>
      </c>
      <c r="Q1329" s="141">
        <v>0</v>
      </c>
      <c r="R1329" s="141">
        <f>Q1329*H1329</f>
        <v>0</v>
      </c>
      <c r="S1329" s="141">
        <v>0</v>
      </c>
      <c r="T1329" s="142">
        <f>S1329*H1329</f>
        <v>0</v>
      </c>
      <c r="AR1329" s="143" t="s">
        <v>283</v>
      </c>
      <c r="AT1329" s="143" t="s">
        <v>159</v>
      </c>
      <c r="AU1329" s="143" t="s">
        <v>84</v>
      </c>
      <c r="AY1329" s="18" t="s">
        <v>157</v>
      </c>
      <c r="BE1329" s="144">
        <f>IF(N1329="základní",J1329,0)</f>
        <v>35.549999999999997</v>
      </c>
      <c r="BF1329" s="144">
        <f>IF(N1329="snížená",J1329,0)</f>
        <v>0</v>
      </c>
      <c r="BG1329" s="144">
        <f>IF(N1329="zákl. přenesená",J1329,0)</f>
        <v>0</v>
      </c>
      <c r="BH1329" s="144">
        <f>IF(N1329="sníž. přenesená",J1329,0)</f>
        <v>0</v>
      </c>
      <c r="BI1329" s="144">
        <f>IF(N1329="nulová",J1329,0)</f>
        <v>0</v>
      </c>
      <c r="BJ1329" s="18" t="s">
        <v>82</v>
      </c>
      <c r="BK1329" s="144">
        <f>ROUND(I1329*H1329,2)</f>
        <v>35.549999999999997</v>
      </c>
      <c r="BL1329" s="18" t="s">
        <v>283</v>
      </c>
      <c r="BM1329" s="143" t="s">
        <v>1037</v>
      </c>
    </row>
    <row r="1330" spans="2:65" s="1" customFormat="1" ht="19.5">
      <c r="B1330" s="33"/>
      <c r="D1330" s="145" t="s">
        <v>166</v>
      </c>
      <c r="F1330" s="146" t="s">
        <v>1038</v>
      </c>
      <c r="I1330" s="147"/>
      <c r="L1330" s="33"/>
      <c r="M1330" s="148"/>
      <c r="T1330" s="54"/>
      <c r="AT1330" s="18" t="s">
        <v>166</v>
      </c>
      <c r="AU1330" s="18" t="s">
        <v>84</v>
      </c>
    </row>
    <row r="1331" spans="2:65" s="1" customFormat="1" ht="11.25">
      <c r="B1331" s="33"/>
      <c r="D1331" s="149" t="s">
        <v>167</v>
      </c>
      <c r="F1331" s="150" t="s">
        <v>1039</v>
      </c>
      <c r="I1331" s="147"/>
      <c r="L1331" s="33"/>
      <c r="M1331" s="148"/>
      <c r="T1331" s="54"/>
      <c r="AT1331" s="18" t="s">
        <v>167</v>
      </c>
      <c r="AU1331" s="18" t="s">
        <v>84</v>
      </c>
    </row>
    <row r="1332" spans="2:65" s="11" customFormat="1" ht="22.9" customHeight="1">
      <c r="B1332" s="120"/>
      <c r="D1332" s="121" t="s">
        <v>74</v>
      </c>
      <c r="E1332" s="130" t="s">
        <v>1040</v>
      </c>
      <c r="F1332" s="130" t="s">
        <v>1041</v>
      </c>
      <c r="I1332" s="123"/>
      <c r="J1332" s="131">
        <f>BK1332</f>
        <v>388888.7</v>
      </c>
      <c r="L1332" s="120"/>
      <c r="M1332" s="125"/>
      <c r="P1332" s="126">
        <f>SUM(P1333:P1379)</f>
        <v>0</v>
      </c>
      <c r="R1332" s="126">
        <f>SUM(R1333:R1379)</f>
        <v>2.0378574999999999</v>
      </c>
      <c r="T1332" s="127">
        <f>SUM(T1333:T1379)</f>
        <v>0</v>
      </c>
      <c r="AR1332" s="121" t="s">
        <v>84</v>
      </c>
      <c r="AT1332" s="128" t="s">
        <v>74</v>
      </c>
      <c r="AU1332" s="128" t="s">
        <v>82</v>
      </c>
      <c r="AY1332" s="121" t="s">
        <v>157</v>
      </c>
      <c r="BK1332" s="129">
        <f>SUM(BK1333:BK1379)</f>
        <v>388888.7</v>
      </c>
    </row>
    <row r="1333" spans="2:65" s="1" customFormat="1" ht="21.75" customHeight="1">
      <c r="B1333" s="33"/>
      <c r="C1333" s="132" t="s">
        <v>1042</v>
      </c>
      <c r="D1333" s="132" t="s">
        <v>159</v>
      </c>
      <c r="E1333" s="133" t="s">
        <v>1043</v>
      </c>
      <c r="F1333" s="134" t="s">
        <v>1044</v>
      </c>
      <c r="G1333" s="135" t="s">
        <v>210</v>
      </c>
      <c r="H1333" s="136">
        <v>3.85</v>
      </c>
      <c r="I1333" s="137">
        <v>1450</v>
      </c>
      <c r="J1333" s="138">
        <f>ROUND(I1333*H1333,2)</f>
        <v>5582.5</v>
      </c>
      <c r="K1333" s="134" t="s">
        <v>163</v>
      </c>
      <c r="L1333" s="33"/>
      <c r="M1333" s="139" t="s">
        <v>19</v>
      </c>
      <c r="N1333" s="140" t="s">
        <v>46</v>
      </c>
      <c r="P1333" s="141">
        <f>O1333*H1333</f>
        <v>0</v>
      </c>
      <c r="Q1333" s="141">
        <v>6.6100000000000004E-3</v>
      </c>
      <c r="R1333" s="141">
        <f>Q1333*H1333</f>
        <v>2.5448500000000002E-2</v>
      </c>
      <c r="S1333" s="141">
        <v>0</v>
      </c>
      <c r="T1333" s="142">
        <f>S1333*H1333</f>
        <v>0</v>
      </c>
      <c r="AR1333" s="143" t="s">
        <v>283</v>
      </c>
      <c r="AT1333" s="143" t="s">
        <v>159</v>
      </c>
      <c r="AU1333" s="143" t="s">
        <v>84</v>
      </c>
      <c r="AY1333" s="18" t="s">
        <v>157</v>
      </c>
      <c r="BE1333" s="144">
        <f>IF(N1333="základní",J1333,0)</f>
        <v>5582.5</v>
      </c>
      <c r="BF1333" s="144">
        <f>IF(N1333="snížená",J1333,0)</f>
        <v>0</v>
      </c>
      <c r="BG1333" s="144">
        <f>IF(N1333="zákl. přenesená",J1333,0)</f>
        <v>0</v>
      </c>
      <c r="BH1333" s="144">
        <f>IF(N1333="sníž. přenesená",J1333,0)</f>
        <v>0</v>
      </c>
      <c r="BI1333" s="144">
        <f>IF(N1333="nulová",J1333,0)</f>
        <v>0</v>
      </c>
      <c r="BJ1333" s="18" t="s">
        <v>82</v>
      </c>
      <c r="BK1333" s="144">
        <f>ROUND(I1333*H1333,2)</f>
        <v>5582.5</v>
      </c>
      <c r="BL1333" s="18" t="s">
        <v>283</v>
      </c>
      <c r="BM1333" s="143" t="s">
        <v>1045</v>
      </c>
    </row>
    <row r="1334" spans="2:65" s="1" customFormat="1" ht="19.5">
      <c r="B1334" s="33"/>
      <c r="D1334" s="145" t="s">
        <v>166</v>
      </c>
      <c r="F1334" s="146" t="s">
        <v>1046</v>
      </c>
      <c r="I1334" s="147"/>
      <c r="L1334" s="33"/>
      <c r="M1334" s="148"/>
      <c r="T1334" s="54"/>
      <c r="AT1334" s="18" t="s">
        <v>166</v>
      </c>
      <c r="AU1334" s="18" t="s">
        <v>84</v>
      </c>
    </row>
    <row r="1335" spans="2:65" s="1" customFormat="1" ht="11.25">
      <c r="B1335" s="33"/>
      <c r="D1335" s="149" t="s">
        <v>167</v>
      </c>
      <c r="F1335" s="150" t="s">
        <v>1047</v>
      </c>
      <c r="I1335" s="147"/>
      <c r="L1335" s="33"/>
      <c r="M1335" s="148"/>
      <c r="T1335" s="54"/>
      <c r="AT1335" s="18" t="s">
        <v>167</v>
      </c>
      <c r="AU1335" s="18" t="s">
        <v>84</v>
      </c>
    </row>
    <row r="1336" spans="2:65" s="12" customFormat="1" ht="11.25">
      <c r="B1336" s="151"/>
      <c r="D1336" s="145" t="s">
        <v>169</v>
      </c>
      <c r="E1336" s="152" t="s">
        <v>19</v>
      </c>
      <c r="F1336" s="153" t="s">
        <v>823</v>
      </c>
      <c r="H1336" s="152" t="s">
        <v>19</v>
      </c>
      <c r="I1336" s="154"/>
      <c r="L1336" s="151"/>
      <c r="M1336" s="155"/>
      <c r="T1336" s="156"/>
      <c r="AT1336" s="152" t="s">
        <v>169</v>
      </c>
      <c r="AU1336" s="152" t="s">
        <v>84</v>
      </c>
      <c r="AV1336" s="12" t="s">
        <v>82</v>
      </c>
      <c r="AW1336" s="12" t="s">
        <v>36</v>
      </c>
      <c r="AX1336" s="12" t="s">
        <v>75</v>
      </c>
      <c r="AY1336" s="152" t="s">
        <v>157</v>
      </c>
    </row>
    <row r="1337" spans="2:65" s="12" customFormat="1" ht="11.25">
      <c r="B1337" s="151"/>
      <c r="D1337" s="145" t="s">
        <v>169</v>
      </c>
      <c r="E1337" s="152" t="s">
        <v>19</v>
      </c>
      <c r="F1337" s="153" t="s">
        <v>1048</v>
      </c>
      <c r="H1337" s="152" t="s">
        <v>19</v>
      </c>
      <c r="I1337" s="154"/>
      <c r="L1337" s="151"/>
      <c r="M1337" s="155"/>
      <c r="T1337" s="156"/>
      <c r="AT1337" s="152" t="s">
        <v>169</v>
      </c>
      <c r="AU1337" s="152" t="s">
        <v>84</v>
      </c>
      <c r="AV1337" s="12" t="s">
        <v>82</v>
      </c>
      <c r="AW1337" s="12" t="s">
        <v>36</v>
      </c>
      <c r="AX1337" s="12" t="s">
        <v>75</v>
      </c>
      <c r="AY1337" s="152" t="s">
        <v>157</v>
      </c>
    </row>
    <row r="1338" spans="2:65" s="13" customFormat="1" ht="11.25">
      <c r="B1338" s="157"/>
      <c r="D1338" s="145" t="s">
        <v>169</v>
      </c>
      <c r="E1338" s="158" t="s">
        <v>19</v>
      </c>
      <c r="F1338" s="159" t="s">
        <v>825</v>
      </c>
      <c r="H1338" s="160">
        <v>3.85</v>
      </c>
      <c r="I1338" s="161"/>
      <c r="L1338" s="157"/>
      <c r="M1338" s="162"/>
      <c r="T1338" s="163"/>
      <c r="AT1338" s="158" t="s">
        <v>169</v>
      </c>
      <c r="AU1338" s="158" t="s">
        <v>84</v>
      </c>
      <c r="AV1338" s="13" t="s">
        <v>84</v>
      </c>
      <c r="AW1338" s="13" t="s">
        <v>36</v>
      </c>
      <c r="AX1338" s="13" t="s">
        <v>82</v>
      </c>
      <c r="AY1338" s="158" t="s">
        <v>157</v>
      </c>
    </row>
    <row r="1339" spans="2:65" s="1" customFormat="1" ht="21.75" customHeight="1">
      <c r="B1339" s="33"/>
      <c r="C1339" s="132" t="s">
        <v>1049</v>
      </c>
      <c r="D1339" s="132" t="s">
        <v>159</v>
      </c>
      <c r="E1339" s="133" t="s">
        <v>1050</v>
      </c>
      <c r="F1339" s="134" t="s">
        <v>1051</v>
      </c>
      <c r="G1339" s="135" t="s">
        <v>412</v>
      </c>
      <c r="H1339" s="136">
        <v>5.3</v>
      </c>
      <c r="I1339" s="137">
        <v>625</v>
      </c>
      <c r="J1339" s="138">
        <f>ROUND(I1339*H1339,2)</f>
        <v>3312.5</v>
      </c>
      <c r="K1339" s="134" t="s">
        <v>163</v>
      </c>
      <c r="L1339" s="33"/>
      <c r="M1339" s="139" t="s">
        <v>19</v>
      </c>
      <c r="N1339" s="140" t="s">
        <v>46</v>
      </c>
      <c r="P1339" s="141">
        <f>O1339*H1339</f>
        <v>0</v>
      </c>
      <c r="Q1339" s="141">
        <v>2.9099999999999998E-3</v>
      </c>
      <c r="R1339" s="141">
        <f>Q1339*H1339</f>
        <v>1.5422999999999999E-2</v>
      </c>
      <c r="S1339" s="141">
        <v>0</v>
      </c>
      <c r="T1339" s="142">
        <f>S1339*H1339</f>
        <v>0</v>
      </c>
      <c r="AR1339" s="143" t="s">
        <v>283</v>
      </c>
      <c r="AT1339" s="143" t="s">
        <v>159</v>
      </c>
      <c r="AU1339" s="143" t="s">
        <v>84</v>
      </c>
      <c r="AY1339" s="18" t="s">
        <v>157</v>
      </c>
      <c r="BE1339" s="144">
        <f>IF(N1339="základní",J1339,0)</f>
        <v>3312.5</v>
      </c>
      <c r="BF1339" s="144">
        <f>IF(N1339="snížená",J1339,0)</f>
        <v>0</v>
      </c>
      <c r="BG1339" s="144">
        <f>IF(N1339="zákl. přenesená",J1339,0)</f>
        <v>0</v>
      </c>
      <c r="BH1339" s="144">
        <f>IF(N1339="sníž. přenesená",J1339,0)</f>
        <v>0</v>
      </c>
      <c r="BI1339" s="144">
        <f>IF(N1339="nulová",J1339,0)</f>
        <v>0</v>
      </c>
      <c r="BJ1339" s="18" t="s">
        <v>82</v>
      </c>
      <c r="BK1339" s="144">
        <f>ROUND(I1339*H1339,2)</f>
        <v>3312.5</v>
      </c>
      <c r="BL1339" s="18" t="s">
        <v>283</v>
      </c>
      <c r="BM1339" s="143" t="s">
        <v>1052</v>
      </c>
    </row>
    <row r="1340" spans="2:65" s="1" customFormat="1" ht="11.25">
      <c r="B1340" s="33"/>
      <c r="D1340" s="145" t="s">
        <v>166</v>
      </c>
      <c r="F1340" s="146" t="s">
        <v>1053</v>
      </c>
      <c r="I1340" s="147"/>
      <c r="L1340" s="33"/>
      <c r="M1340" s="148"/>
      <c r="T1340" s="54"/>
      <c r="AT1340" s="18" t="s">
        <v>166</v>
      </c>
      <c r="AU1340" s="18" t="s">
        <v>84</v>
      </c>
    </row>
    <row r="1341" spans="2:65" s="1" customFormat="1" ht="11.25">
      <c r="B1341" s="33"/>
      <c r="D1341" s="149" t="s">
        <v>167</v>
      </c>
      <c r="F1341" s="150" t="s">
        <v>1054</v>
      </c>
      <c r="I1341" s="147"/>
      <c r="L1341" s="33"/>
      <c r="M1341" s="148"/>
      <c r="T1341" s="54"/>
      <c r="AT1341" s="18" t="s">
        <v>167</v>
      </c>
      <c r="AU1341" s="18" t="s">
        <v>84</v>
      </c>
    </row>
    <row r="1342" spans="2:65" s="12" customFormat="1" ht="11.25">
      <c r="B1342" s="151"/>
      <c r="D1342" s="145" t="s">
        <v>169</v>
      </c>
      <c r="E1342" s="152" t="s">
        <v>19</v>
      </c>
      <c r="F1342" s="153" t="s">
        <v>1055</v>
      </c>
      <c r="H1342" s="152" t="s">
        <v>19</v>
      </c>
      <c r="I1342" s="154"/>
      <c r="L1342" s="151"/>
      <c r="M1342" s="155"/>
      <c r="T1342" s="156"/>
      <c r="AT1342" s="152" t="s">
        <v>169</v>
      </c>
      <c r="AU1342" s="152" t="s">
        <v>84</v>
      </c>
      <c r="AV1342" s="12" t="s">
        <v>82</v>
      </c>
      <c r="AW1342" s="12" t="s">
        <v>36</v>
      </c>
      <c r="AX1342" s="12" t="s">
        <v>75</v>
      </c>
      <c r="AY1342" s="152" t="s">
        <v>157</v>
      </c>
    </row>
    <row r="1343" spans="2:65" s="13" customFormat="1" ht="11.25">
      <c r="B1343" s="157"/>
      <c r="D1343" s="145" t="s">
        <v>169</v>
      </c>
      <c r="E1343" s="158" t="s">
        <v>19</v>
      </c>
      <c r="F1343" s="159" t="s">
        <v>834</v>
      </c>
      <c r="H1343" s="160">
        <v>5.3</v>
      </c>
      <c r="I1343" s="161"/>
      <c r="L1343" s="157"/>
      <c r="M1343" s="162"/>
      <c r="T1343" s="163"/>
      <c r="AT1343" s="158" t="s">
        <v>169</v>
      </c>
      <c r="AU1343" s="158" t="s">
        <v>84</v>
      </c>
      <c r="AV1343" s="13" t="s">
        <v>84</v>
      </c>
      <c r="AW1343" s="13" t="s">
        <v>36</v>
      </c>
      <c r="AX1343" s="13" t="s">
        <v>82</v>
      </c>
      <c r="AY1343" s="158" t="s">
        <v>157</v>
      </c>
    </row>
    <row r="1344" spans="2:65" s="1" customFormat="1" ht="16.5" customHeight="1">
      <c r="B1344" s="33"/>
      <c r="C1344" s="132" t="s">
        <v>1056</v>
      </c>
      <c r="D1344" s="132" t="s">
        <v>159</v>
      </c>
      <c r="E1344" s="133" t="s">
        <v>1057</v>
      </c>
      <c r="F1344" s="134" t="s">
        <v>1058</v>
      </c>
      <c r="G1344" s="135" t="s">
        <v>412</v>
      </c>
      <c r="H1344" s="136">
        <v>153.9</v>
      </c>
      <c r="I1344" s="137">
        <v>486</v>
      </c>
      <c r="J1344" s="138">
        <f>ROUND(I1344*H1344,2)</f>
        <v>74795.399999999994</v>
      </c>
      <c r="K1344" s="134" t="s">
        <v>163</v>
      </c>
      <c r="L1344" s="33"/>
      <c r="M1344" s="139" t="s">
        <v>19</v>
      </c>
      <c r="N1344" s="140" t="s">
        <v>46</v>
      </c>
      <c r="P1344" s="141">
        <f>O1344*H1344</f>
        <v>0</v>
      </c>
      <c r="Q1344" s="141">
        <v>4.2900000000000004E-3</v>
      </c>
      <c r="R1344" s="141">
        <f>Q1344*H1344</f>
        <v>0.66023100000000012</v>
      </c>
      <c r="S1344" s="141">
        <v>0</v>
      </c>
      <c r="T1344" s="142">
        <f>S1344*H1344</f>
        <v>0</v>
      </c>
      <c r="AR1344" s="143" t="s">
        <v>283</v>
      </c>
      <c r="AT1344" s="143" t="s">
        <v>159</v>
      </c>
      <c r="AU1344" s="143" t="s">
        <v>84</v>
      </c>
      <c r="AY1344" s="18" t="s">
        <v>157</v>
      </c>
      <c r="BE1344" s="144">
        <f>IF(N1344="základní",J1344,0)</f>
        <v>74795.399999999994</v>
      </c>
      <c r="BF1344" s="144">
        <f>IF(N1344="snížená",J1344,0)</f>
        <v>0</v>
      </c>
      <c r="BG1344" s="144">
        <f>IF(N1344="zákl. přenesená",J1344,0)</f>
        <v>0</v>
      </c>
      <c r="BH1344" s="144">
        <f>IF(N1344="sníž. přenesená",J1344,0)</f>
        <v>0</v>
      </c>
      <c r="BI1344" s="144">
        <f>IF(N1344="nulová",J1344,0)</f>
        <v>0</v>
      </c>
      <c r="BJ1344" s="18" t="s">
        <v>82</v>
      </c>
      <c r="BK1344" s="144">
        <f>ROUND(I1344*H1344,2)</f>
        <v>74795.399999999994</v>
      </c>
      <c r="BL1344" s="18" t="s">
        <v>283</v>
      </c>
      <c r="BM1344" s="143" t="s">
        <v>1059</v>
      </c>
    </row>
    <row r="1345" spans="2:65" s="1" customFormat="1" ht="11.25">
      <c r="B1345" s="33"/>
      <c r="D1345" s="145" t="s">
        <v>166</v>
      </c>
      <c r="F1345" s="146" t="s">
        <v>1060</v>
      </c>
      <c r="I1345" s="147"/>
      <c r="L1345" s="33"/>
      <c r="M1345" s="148"/>
      <c r="T1345" s="54"/>
      <c r="AT1345" s="18" t="s">
        <v>166</v>
      </c>
      <c r="AU1345" s="18" t="s">
        <v>84</v>
      </c>
    </row>
    <row r="1346" spans="2:65" s="1" customFormat="1" ht="11.25">
      <c r="B1346" s="33"/>
      <c r="D1346" s="149" t="s">
        <v>167</v>
      </c>
      <c r="F1346" s="150" t="s">
        <v>1061</v>
      </c>
      <c r="I1346" s="147"/>
      <c r="L1346" s="33"/>
      <c r="M1346" s="148"/>
      <c r="T1346" s="54"/>
      <c r="AT1346" s="18" t="s">
        <v>167</v>
      </c>
      <c r="AU1346" s="18" t="s">
        <v>84</v>
      </c>
    </row>
    <row r="1347" spans="2:65" s="12" customFormat="1" ht="11.25">
      <c r="B1347" s="151"/>
      <c r="D1347" s="145" t="s">
        <v>169</v>
      </c>
      <c r="E1347" s="152" t="s">
        <v>19</v>
      </c>
      <c r="F1347" s="153" t="s">
        <v>289</v>
      </c>
      <c r="H1347" s="152" t="s">
        <v>19</v>
      </c>
      <c r="I1347" s="154"/>
      <c r="L1347" s="151"/>
      <c r="M1347" s="155"/>
      <c r="T1347" s="156"/>
      <c r="AT1347" s="152" t="s">
        <v>169</v>
      </c>
      <c r="AU1347" s="152" t="s">
        <v>84</v>
      </c>
      <c r="AV1347" s="12" t="s">
        <v>82</v>
      </c>
      <c r="AW1347" s="12" t="s">
        <v>36</v>
      </c>
      <c r="AX1347" s="12" t="s">
        <v>75</v>
      </c>
      <c r="AY1347" s="152" t="s">
        <v>157</v>
      </c>
    </row>
    <row r="1348" spans="2:65" s="12" customFormat="1" ht="11.25">
      <c r="B1348" s="151"/>
      <c r="D1348" s="145" t="s">
        <v>169</v>
      </c>
      <c r="E1348" s="152" t="s">
        <v>19</v>
      </c>
      <c r="F1348" s="153" t="s">
        <v>1062</v>
      </c>
      <c r="H1348" s="152" t="s">
        <v>19</v>
      </c>
      <c r="I1348" s="154"/>
      <c r="L1348" s="151"/>
      <c r="M1348" s="155"/>
      <c r="T1348" s="156"/>
      <c r="AT1348" s="152" t="s">
        <v>169</v>
      </c>
      <c r="AU1348" s="152" t="s">
        <v>84</v>
      </c>
      <c r="AV1348" s="12" t="s">
        <v>82</v>
      </c>
      <c r="AW1348" s="12" t="s">
        <v>36</v>
      </c>
      <c r="AX1348" s="12" t="s">
        <v>75</v>
      </c>
      <c r="AY1348" s="152" t="s">
        <v>157</v>
      </c>
    </row>
    <row r="1349" spans="2:65" s="12" customFormat="1" ht="11.25">
      <c r="B1349" s="151"/>
      <c r="D1349" s="145" t="s">
        <v>169</v>
      </c>
      <c r="E1349" s="152" t="s">
        <v>19</v>
      </c>
      <c r="F1349" s="153" t="s">
        <v>316</v>
      </c>
      <c r="H1349" s="152" t="s">
        <v>19</v>
      </c>
      <c r="I1349" s="154"/>
      <c r="L1349" s="151"/>
      <c r="M1349" s="155"/>
      <c r="T1349" s="156"/>
      <c r="AT1349" s="152" t="s">
        <v>169</v>
      </c>
      <c r="AU1349" s="152" t="s">
        <v>84</v>
      </c>
      <c r="AV1349" s="12" t="s">
        <v>82</v>
      </c>
      <c r="AW1349" s="12" t="s">
        <v>36</v>
      </c>
      <c r="AX1349" s="12" t="s">
        <v>75</v>
      </c>
      <c r="AY1349" s="152" t="s">
        <v>157</v>
      </c>
    </row>
    <row r="1350" spans="2:65" s="13" customFormat="1" ht="11.25">
      <c r="B1350" s="157"/>
      <c r="D1350" s="145" t="s">
        <v>169</v>
      </c>
      <c r="E1350" s="158" t="s">
        <v>19</v>
      </c>
      <c r="F1350" s="159" t="s">
        <v>416</v>
      </c>
      <c r="H1350" s="160">
        <v>64.8</v>
      </c>
      <c r="I1350" s="161"/>
      <c r="L1350" s="157"/>
      <c r="M1350" s="162"/>
      <c r="T1350" s="163"/>
      <c r="AT1350" s="158" t="s">
        <v>169</v>
      </c>
      <c r="AU1350" s="158" t="s">
        <v>84</v>
      </c>
      <c r="AV1350" s="13" t="s">
        <v>84</v>
      </c>
      <c r="AW1350" s="13" t="s">
        <v>36</v>
      </c>
      <c r="AX1350" s="13" t="s">
        <v>75</v>
      </c>
      <c r="AY1350" s="158" t="s">
        <v>157</v>
      </c>
    </row>
    <row r="1351" spans="2:65" s="15" customFormat="1" ht="11.25">
      <c r="B1351" s="182"/>
      <c r="D1351" s="145" t="s">
        <v>169</v>
      </c>
      <c r="E1351" s="183" t="s">
        <v>19</v>
      </c>
      <c r="F1351" s="184" t="s">
        <v>321</v>
      </c>
      <c r="H1351" s="185">
        <v>64.8</v>
      </c>
      <c r="I1351" s="186"/>
      <c r="L1351" s="182"/>
      <c r="M1351" s="187"/>
      <c r="T1351" s="188"/>
      <c r="AT1351" s="183" t="s">
        <v>169</v>
      </c>
      <c r="AU1351" s="183" t="s">
        <v>84</v>
      </c>
      <c r="AV1351" s="15" t="s">
        <v>104</v>
      </c>
      <c r="AW1351" s="15" t="s">
        <v>36</v>
      </c>
      <c r="AX1351" s="15" t="s">
        <v>75</v>
      </c>
      <c r="AY1351" s="183" t="s">
        <v>157</v>
      </c>
    </row>
    <row r="1352" spans="2:65" s="12" customFormat="1" ht="11.25">
      <c r="B1352" s="151"/>
      <c r="D1352" s="145" t="s">
        <v>169</v>
      </c>
      <c r="E1352" s="152" t="s">
        <v>19</v>
      </c>
      <c r="F1352" s="153" t="s">
        <v>325</v>
      </c>
      <c r="H1352" s="152" t="s">
        <v>19</v>
      </c>
      <c r="I1352" s="154"/>
      <c r="L1352" s="151"/>
      <c r="M1352" s="155"/>
      <c r="T1352" s="156"/>
      <c r="AT1352" s="152" t="s">
        <v>169</v>
      </c>
      <c r="AU1352" s="152" t="s">
        <v>84</v>
      </c>
      <c r="AV1352" s="12" t="s">
        <v>82</v>
      </c>
      <c r="AW1352" s="12" t="s">
        <v>36</v>
      </c>
      <c r="AX1352" s="12" t="s">
        <v>75</v>
      </c>
      <c r="AY1352" s="152" t="s">
        <v>157</v>
      </c>
    </row>
    <row r="1353" spans="2:65" s="13" customFormat="1" ht="11.25">
      <c r="B1353" s="157"/>
      <c r="D1353" s="145" t="s">
        <v>169</v>
      </c>
      <c r="E1353" s="158" t="s">
        <v>19</v>
      </c>
      <c r="F1353" s="159" t="s">
        <v>417</v>
      </c>
      <c r="H1353" s="160">
        <v>81</v>
      </c>
      <c r="I1353" s="161"/>
      <c r="L1353" s="157"/>
      <c r="M1353" s="162"/>
      <c r="T1353" s="163"/>
      <c r="AT1353" s="158" t="s">
        <v>169</v>
      </c>
      <c r="AU1353" s="158" t="s">
        <v>84</v>
      </c>
      <c r="AV1353" s="13" t="s">
        <v>84</v>
      </c>
      <c r="AW1353" s="13" t="s">
        <v>36</v>
      </c>
      <c r="AX1353" s="13" t="s">
        <v>75</v>
      </c>
      <c r="AY1353" s="158" t="s">
        <v>157</v>
      </c>
    </row>
    <row r="1354" spans="2:65" s="13" customFormat="1" ht="11.25">
      <c r="B1354" s="157"/>
      <c r="D1354" s="145" t="s">
        <v>169</v>
      </c>
      <c r="E1354" s="158" t="s">
        <v>19</v>
      </c>
      <c r="F1354" s="159" t="s">
        <v>418</v>
      </c>
      <c r="H1354" s="160">
        <v>8.1</v>
      </c>
      <c r="I1354" s="161"/>
      <c r="L1354" s="157"/>
      <c r="M1354" s="162"/>
      <c r="T1354" s="163"/>
      <c r="AT1354" s="158" t="s">
        <v>169</v>
      </c>
      <c r="AU1354" s="158" t="s">
        <v>84</v>
      </c>
      <c r="AV1354" s="13" t="s">
        <v>84</v>
      </c>
      <c r="AW1354" s="13" t="s">
        <v>36</v>
      </c>
      <c r="AX1354" s="13" t="s">
        <v>75</v>
      </c>
      <c r="AY1354" s="158" t="s">
        <v>157</v>
      </c>
    </row>
    <row r="1355" spans="2:65" s="15" customFormat="1" ht="11.25">
      <c r="B1355" s="182"/>
      <c r="D1355" s="145" t="s">
        <v>169</v>
      </c>
      <c r="E1355" s="183" t="s">
        <v>19</v>
      </c>
      <c r="F1355" s="184" t="s">
        <v>321</v>
      </c>
      <c r="H1355" s="185">
        <v>89.1</v>
      </c>
      <c r="I1355" s="186"/>
      <c r="L1355" s="182"/>
      <c r="M1355" s="187"/>
      <c r="T1355" s="188"/>
      <c r="AT1355" s="183" t="s">
        <v>169</v>
      </c>
      <c r="AU1355" s="183" t="s">
        <v>84</v>
      </c>
      <c r="AV1355" s="15" t="s">
        <v>104</v>
      </c>
      <c r="AW1355" s="15" t="s">
        <v>36</v>
      </c>
      <c r="AX1355" s="15" t="s">
        <v>75</v>
      </c>
      <c r="AY1355" s="183" t="s">
        <v>157</v>
      </c>
    </row>
    <row r="1356" spans="2:65" s="14" customFormat="1" ht="11.25">
      <c r="B1356" s="164"/>
      <c r="D1356" s="145" t="s">
        <v>169</v>
      </c>
      <c r="E1356" s="165" t="s">
        <v>19</v>
      </c>
      <c r="F1356" s="166" t="s">
        <v>173</v>
      </c>
      <c r="H1356" s="167">
        <v>153.9</v>
      </c>
      <c r="I1356" s="168"/>
      <c r="L1356" s="164"/>
      <c r="M1356" s="169"/>
      <c r="T1356" s="170"/>
      <c r="AT1356" s="165" t="s">
        <v>169</v>
      </c>
      <c r="AU1356" s="165" t="s">
        <v>84</v>
      </c>
      <c r="AV1356" s="14" t="s">
        <v>164</v>
      </c>
      <c r="AW1356" s="14" t="s">
        <v>36</v>
      </c>
      <c r="AX1356" s="14" t="s">
        <v>82</v>
      </c>
      <c r="AY1356" s="165" t="s">
        <v>157</v>
      </c>
    </row>
    <row r="1357" spans="2:65" s="1" customFormat="1" ht="21.75" customHeight="1">
      <c r="B1357" s="33"/>
      <c r="C1357" s="132" t="s">
        <v>1063</v>
      </c>
      <c r="D1357" s="132" t="s">
        <v>159</v>
      </c>
      <c r="E1357" s="133" t="s">
        <v>1064</v>
      </c>
      <c r="F1357" s="134" t="s">
        <v>1065</v>
      </c>
      <c r="G1357" s="135" t="s">
        <v>412</v>
      </c>
      <c r="H1357" s="136">
        <v>128.5</v>
      </c>
      <c r="I1357" s="137">
        <v>385</v>
      </c>
      <c r="J1357" s="138">
        <f>ROUND(I1357*H1357,2)</f>
        <v>49472.5</v>
      </c>
      <c r="K1357" s="134" t="s">
        <v>163</v>
      </c>
      <c r="L1357" s="33"/>
      <c r="M1357" s="139" t="s">
        <v>19</v>
      </c>
      <c r="N1357" s="140" t="s">
        <v>46</v>
      </c>
      <c r="P1357" s="141">
        <f>O1357*H1357</f>
        <v>0</v>
      </c>
      <c r="Q1357" s="141">
        <v>2.8900000000000002E-3</v>
      </c>
      <c r="R1357" s="141">
        <f>Q1357*H1357</f>
        <v>0.371365</v>
      </c>
      <c r="S1357" s="141">
        <v>0</v>
      </c>
      <c r="T1357" s="142">
        <f>S1357*H1357</f>
        <v>0</v>
      </c>
      <c r="AR1357" s="143" t="s">
        <v>283</v>
      </c>
      <c r="AT1357" s="143" t="s">
        <v>159</v>
      </c>
      <c r="AU1357" s="143" t="s">
        <v>84</v>
      </c>
      <c r="AY1357" s="18" t="s">
        <v>157</v>
      </c>
      <c r="BE1357" s="144">
        <f>IF(N1357="základní",J1357,0)</f>
        <v>49472.5</v>
      </c>
      <c r="BF1357" s="144">
        <f>IF(N1357="snížená",J1357,0)</f>
        <v>0</v>
      </c>
      <c r="BG1357" s="144">
        <f>IF(N1357="zákl. přenesená",J1357,0)</f>
        <v>0</v>
      </c>
      <c r="BH1357" s="144">
        <f>IF(N1357="sníž. přenesená",J1357,0)</f>
        <v>0</v>
      </c>
      <c r="BI1357" s="144">
        <f>IF(N1357="nulová",J1357,0)</f>
        <v>0</v>
      </c>
      <c r="BJ1357" s="18" t="s">
        <v>82</v>
      </c>
      <c r="BK1357" s="144">
        <f>ROUND(I1357*H1357,2)</f>
        <v>49472.5</v>
      </c>
      <c r="BL1357" s="18" t="s">
        <v>283</v>
      </c>
      <c r="BM1357" s="143" t="s">
        <v>1066</v>
      </c>
    </row>
    <row r="1358" spans="2:65" s="1" customFormat="1" ht="19.5">
      <c r="B1358" s="33"/>
      <c r="D1358" s="145" t="s">
        <v>166</v>
      </c>
      <c r="F1358" s="146" t="s">
        <v>1067</v>
      </c>
      <c r="I1358" s="147"/>
      <c r="L1358" s="33"/>
      <c r="M1358" s="148"/>
      <c r="T1358" s="54"/>
      <c r="AT1358" s="18" t="s">
        <v>166</v>
      </c>
      <c r="AU1358" s="18" t="s">
        <v>84</v>
      </c>
    </row>
    <row r="1359" spans="2:65" s="1" customFormat="1" ht="11.25">
      <c r="B1359" s="33"/>
      <c r="D1359" s="149" t="s">
        <v>167</v>
      </c>
      <c r="F1359" s="150" t="s">
        <v>1068</v>
      </c>
      <c r="I1359" s="147"/>
      <c r="L1359" s="33"/>
      <c r="M1359" s="148"/>
      <c r="T1359" s="54"/>
      <c r="AT1359" s="18" t="s">
        <v>167</v>
      </c>
      <c r="AU1359" s="18" t="s">
        <v>84</v>
      </c>
    </row>
    <row r="1360" spans="2:65" s="12" customFormat="1" ht="11.25">
      <c r="B1360" s="151"/>
      <c r="D1360" s="145" t="s">
        <v>169</v>
      </c>
      <c r="E1360" s="152" t="s">
        <v>19</v>
      </c>
      <c r="F1360" s="153" t="s">
        <v>1069</v>
      </c>
      <c r="H1360" s="152" t="s">
        <v>19</v>
      </c>
      <c r="I1360" s="154"/>
      <c r="L1360" s="151"/>
      <c r="M1360" s="155"/>
      <c r="T1360" s="156"/>
      <c r="AT1360" s="152" t="s">
        <v>169</v>
      </c>
      <c r="AU1360" s="152" t="s">
        <v>84</v>
      </c>
      <c r="AV1360" s="12" t="s">
        <v>82</v>
      </c>
      <c r="AW1360" s="12" t="s">
        <v>36</v>
      </c>
      <c r="AX1360" s="12" t="s">
        <v>75</v>
      </c>
      <c r="AY1360" s="152" t="s">
        <v>157</v>
      </c>
    </row>
    <row r="1361" spans="2:65" s="13" customFormat="1" ht="11.25">
      <c r="B1361" s="157"/>
      <c r="D1361" s="145" t="s">
        <v>169</v>
      </c>
      <c r="E1361" s="158" t="s">
        <v>19</v>
      </c>
      <c r="F1361" s="159" t="s">
        <v>848</v>
      </c>
      <c r="H1361" s="160">
        <v>128.5</v>
      </c>
      <c r="I1361" s="161"/>
      <c r="L1361" s="157"/>
      <c r="M1361" s="162"/>
      <c r="T1361" s="163"/>
      <c r="AT1361" s="158" t="s">
        <v>169</v>
      </c>
      <c r="AU1361" s="158" t="s">
        <v>84</v>
      </c>
      <c r="AV1361" s="13" t="s">
        <v>84</v>
      </c>
      <c r="AW1361" s="13" t="s">
        <v>36</v>
      </c>
      <c r="AX1361" s="13" t="s">
        <v>82</v>
      </c>
      <c r="AY1361" s="158" t="s">
        <v>157</v>
      </c>
    </row>
    <row r="1362" spans="2:65" s="1" customFormat="1" ht="16.5" customHeight="1">
      <c r="B1362" s="33"/>
      <c r="C1362" s="132" t="s">
        <v>1070</v>
      </c>
      <c r="D1362" s="132" t="s">
        <v>159</v>
      </c>
      <c r="E1362" s="133" t="s">
        <v>1071</v>
      </c>
      <c r="F1362" s="134" t="s">
        <v>1072</v>
      </c>
      <c r="G1362" s="135" t="s">
        <v>673</v>
      </c>
      <c r="H1362" s="136">
        <v>8</v>
      </c>
      <c r="I1362" s="137">
        <v>690</v>
      </c>
      <c r="J1362" s="138">
        <f>ROUND(I1362*H1362,2)</f>
        <v>5520</v>
      </c>
      <c r="K1362" s="134" t="s">
        <v>163</v>
      </c>
      <c r="L1362" s="33"/>
      <c r="M1362" s="139" t="s">
        <v>19</v>
      </c>
      <c r="N1362" s="140" t="s">
        <v>46</v>
      </c>
      <c r="P1362" s="141">
        <f>O1362*H1362</f>
        <v>0</v>
      </c>
      <c r="Q1362" s="141">
        <v>3.6000000000000002E-4</v>
      </c>
      <c r="R1362" s="141">
        <f>Q1362*H1362</f>
        <v>2.8800000000000002E-3</v>
      </c>
      <c r="S1362" s="141">
        <v>0</v>
      </c>
      <c r="T1362" s="142">
        <f>S1362*H1362</f>
        <v>0</v>
      </c>
      <c r="AR1362" s="143" t="s">
        <v>283</v>
      </c>
      <c r="AT1362" s="143" t="s">
        <v>159</v>
      </c>
      <c r="AU1362" s="143" t="s">
        <v>84</v>
      </c>
      <c r="AY1362" s="18" t="s">
        <v>157</v>
      </c>
      <c r="BE1362" s="144">
        <f>IF(N1362="základní",J1362,0)</f>
        <v>5520</v>
      </c>
      <c r="BF1362" s="144">
        <f>IF(N1362="snížená",J1362,0)</f>
        <v>0</v>
      </c>
      <c r="BG1362" s="144">
        <f>IF(N1362="zákl. přenesená",J1362,0)</f>
        <v>0</v>
      </c>
      <c r="BH1362" s="144">
        <f>IF(N1362="sníž. přenesená",J1362,0)</f>
        <v>0</v>
      </c>
      <c r="BI1362" s="144">
        <f>IF(N1362="nulová",J1362,0)</f>
        <v>0</v>
      </c>
      <c r="BJ1362" s="18" t="s">
        <v>82</v>
      </c>
      <c r="BK1362" s="144">
        <f>ROUND(I1362*H1362,2)</f>
        <v>5520</v>
      </c>
      <c r="BL1362" s="18" t="s">
        <v>283</v>
      </c>
      <c r="BM1362" s="143" t="s">
        <v>1073</v>
      </c>
    </row>
    <row r="1363" spans="2:65" s="1" customFormat="1" ht="19.5">
      <c r="B1363" s="33"/>
      <c r="D1363" s="145" t="s">
        <v>166</v>
      </c>
      <c r="F1363" s="146" t="s">
        <v>1074</v>
      </c>
      <c r="I1363" s="147"/>
      <c r="L1363" s="33"/>
      <c r="M1363" s="148"/>
      <c r="T1363" s="54"/>
      <c r="AT1363" s="18" t="s">
        <v>166</v>
      </c>
      <c r="AU1363" s="18" t="s">
        <v>84</v>
      </c>
    </row>
    <row r="1364" spans="2:65" s="1" customFormat="1" ht="11.25">
      <c r="B1364" s="33"/>
      <c r="D1364" s="149" t="s">
        <v>167</v>
      </c>
      <c r="F1364" s="150" t="s">
        <v>1075</v>
      </c>
      <c r="I1364" s="147"/>
      <c r="L1364" s="33"/>
      <c r="M1364" s="148"/>
      <c r="T1364" s="54"/>
      <c r="AT1364" s="18" t="s">
        <v>167</v>
      </c>
      <c r="AU1364" s="18" t="s">
        <v>84</v>
      </c>
    </row>
    <row r="1365" spans="2:65" s="12" customFormat="1" ht="11.25">
      <c r="B1365" s="151"/>
      <c r="D1365" s="145" t="s">
        <v>169</v>
      </c>
      <c r="E1365" s="152" t="s">
        <v>19</v>
      </c>
      <c r="F1365" s="153" t="s">
        <v>1019</v>
      </c>
      <c r="H1365" s="152" t="s">
        <v>19</v>
      </c>
      <c r="I1365" s="154"/>
      <c r="L1365" s="151"/>
      <c r="M1365" s="155"/>
      <c r="T1365" s="156"/>
      <c r="AT1365" s="152" t="s">
        <v>169</v>
      </c>
      <c r="AU1365" s="152" t="s">
        <v>84</v>
      </c>
      <c r="AV1365" s="12" t="s">
        <v>82</v>
      </c>
      <c r="AW1365" s="12" t="s">
        <v>36</v>
      </c>
      <c r="AX1365" s="12" t="s">
        <v>75</v>
      </c>
      <c r="AY1365" s="152" t="s">
        <v>157</v>
      </c>
    </row>
    <row r="1366" spans="2:65" s="13" customFormat="1" ht="11.25">
      <c r="B1366" s="157"/>
      <c r="D1366" s="145" t="s">
        <v>169</v>
      </c>
      <c r="E1366" s="158" t="s">
        <v>19</v>
      </c>
      <c r="F1366" s="159" t="s">
        <v>215</v>
      </c>
      <c r="H1366" s="160">
        <v>8</v>
      </c>
      <c r="I1366" s="161"/>
      <c r="L1366" s="157"/>
      <c r="M1366" s="162"/>
      <c r="T1366" s="163"/>
      <c r="AT1366" s="158" t="s">
        <v>169</v>
      </c>
      <c r="AU1366" s="158" t="s">
        <v>84</v>
      </c>
      <c r="AV1366" s="13" t="s">
        <v>84</v>
      </c>
      <c r="AW1366" s="13" t="s">
        <v>36</v>
      </c>
      <c r="AX1366" s="13" t="s">
        <v>82</v>
      </c>
      <c r="AY1366" s="158" t="s">
        <v>157</v>
      </c>
    </row>
    <row r="1367" spans="2:65" s="1" customFormat="1" ht="16.5" customHeight="1">
      <c r="B1367" s="33"/>
      <c r="C1367" s="132" t="s">
        <v>1076</v>
      </c>
      <c r="D1367" s="132" t="s">
        <v>159</v>
      </c>
      <c r="E1367" s="133" t="s">
        <v>1077</v>
      </c>
      <c r="F1367" s="134" t="s">
        <v>1078</v>
      </c>
      <c r="G1367" s="135" t="s">
        <v>412</v>
      </c>
      <c r="H1367" s="136">
        <v>128.5</v>
      </c>
      <c r="I1367" s="137">
        <v>1169</v>
      </c>
      <c r="J1367" s="138">
        <f>ROUND(I1367*H1367,2)</f>
        <v>150216.5</v>
      </c>
      <c r="K1367" s="134" t="s">
        <v>163</v>
      </c>
      <c r="L1367" s="33"/>
      <c r="M1367" s="139" t="s">
        <v>19</v>
      </c>
      <c r="N1367" s="140" t="s">
        <v>46</v>
      </c>
      <c r="P1367" s="141">
        <f>O1367*H1367</f>
        <v>0</v>
      </c>
      <c r="Q1367" s="141">
        <v>5.6600000000000001E-3</v>
      </c>
      <c r="R1367" s="141">
        <f>Q1367*H1367</f>
        <v>0.72731000000000001</v>
      </c>
      <c r="S1367" s="141">
        <v>0</v>
      </c>
      <c r="T1367" s="142">
        <f>S1367*H1367</f>
        <v>0</v>
      </c>
      <c r="AR1367" s="143" t="s">
        <v>283</v>
      </c>
      <c r="AT1367" s="143" t="s">
        <v>159</v>
      </c>
      <c r="AU1367" s="143" t="s">
        <v>84</v>
      </c>
      <c r="AY1367" s="18" t="s">
        <v>157</v>
      </c>
      <c r="BE1367" s="144">
        <f>IF(N1367="základní",J1367,0)</f>
        <v>150216.5</v>
      </c>
      <c r="BF1367" s="144">
        <f>IF(N1367="snížená",J1367,0)</f>
        <v>0</v>
      </c>
      <c r="BG1367" s="144">
        <f>IF(N1367="zákl. přenesená",J1367,0)</f>
        <v>0</v>
      </c>
      <c r="BH1367" s="144">
        <f>IF(N1367="sníž. přenesená",J1367,0)</f>
        <v>0</v>
      </c>
      <c r="BI1367" s="144">
        <f>IF(N1367="nulová",J1367,0)</f>
        <v>0</v>
      </c>
      <c r="BJ1367" s="18" t="s">
        <v>82</v>
      </c>
      <c r="BK1367" s="144">
        <f>ROUND(I1367*H1367,2)</f>
        <v>150216.5</v>
      </c>
      <c r="BL1367" s="18" t="s">
        <v>283</v>
      </c>
      <c r="BM1367" s="143" t="s">
        <v>1079</v>
      </c>
    </row>
    <row r="1368" spans="2:65" s="1" customFormat="1" ht="11.25">
      <c r="B1368" s="33"/>
      <c r="D1368" s="145" t="s">
        <v>166</v>
      </c>
      <c r="F1368" s="146" t="s">
        <v>1080</v>
      </c>
      <c r="I1368" s="147"/>
      <c r="L1368" s="33"/>
      <c r="M1368" s="148"/>
      <c r="T1368" s="54"/>
      <c r="AT1368" s="18" t="s">
        <v>166</v>
      </c>
      <c r="AU1368" s="18" t="s">
        <v>84</v>
      </c>
    </row>
    <row r="1369" spans="2:65" s="1" customFormat="1" ht="11.25">
      <c r="B1369" s="33"/>
      <c r="D1369" s="149" t="s">
        <v>167</v>
      </c>
      <c r="F1369" s="150" t="s">
        <v>1081</v>
      </c>
      <c r="I1369" s="147"/>
      <c r="L1369" s="33"/>
      <c r="M1369" s="148"/>
      <c r="T1369" s="54"/>
      <c r="AT1369" s="18" t="s">
        <v>167</v>
      </c>
      <c r="AU1369" s="18" t="s">
        <v>84</v>
      </c>
    </row>
    <row r="1370" spans="2:65" s="12" customFormat="1" ht="11.25">
      <c r="B1370" s="151"/>
      <c r="D1370" s="145" t="s">
        <v>169</v>
      </c>
      <c r="E1370" s="152" t="s">
        <v>19</v>
      </c>
      <c r="F1370" s="153" t="s">
        <v>1082</v>
      </c>
      <c r="H1370" s="152" t="s">
        <v>19</v>
      </c>
      <c r="I1370" s="154"/>
      <c r="L1370" s="151"/>
      <c r="M1370" s="155"/>
      <c r="T1370" s="156"/>
      <c r="AT1370" s="152" t="s">
        <v>169</v>
      </c>
      <c r="AU1370" s="152" t="s">
        <v>84</v>
      </c>
      <c r="AV1370" s="12" t="s">
        <v>82</v>
      </c>
      <c r="AW1370" s="12" t="s">
        <v>36</v>
      </c>
      <c r="AX1370" s="12" t="s">
        <v>75</v>
      </c>
      <c r="AY1370" s="152" t="s">
        <v>157</v>
      </c>
    </row>
    <row r="1371" spans="2:65" s="13" customFormat="1" ht="11.25">
      <c r="B1371" s="157"/>
      <c r="D1371" s="145" t="s">
        <v>169</v>
      </c>
      <c r="E1371" s="158" t="s">
        <v>19</v>
      </c>
      <c r="F1371" s="159" t="s">
        <v>848</v>
      </c>
      <c r="H1371" s="160">
        <v>128.5</v>
      </c>
      <c r="I1371" s="161"/>
      <c r="L1371" s="157"/>
      <c r="M1371" s="162"/>
      <c r="T1371" s="163"/>
      <c r="AT1371" s="158" t="s">
        <v>169</v>
      </c>
      <c r="AU1371" s="158" t="s">
        <v>84</v>
      </c>
      <c r="AV1371" s="13" t="s">
        <v>84</v>
      </c>
      <c r="AW1371" s="13" t="s">
        <v>36</v>
      </c>
      <c r="AX1371" s="13" t="s">
        <v>82</v>
      </c>
      <c r="AY1371" s="158" t="s">
        <v>157</v>
      </c>
    </row>
    <row r="1372" spans="2:65" s="1" customFormat="1" ht="16.5" customHeight="1">
      <c r="B1372" s="33"/>
      <c r="C1372" s="132" t="s">
        <v>1083</v>
      </c>
      <c r="D1372" s="132" t="s">
        <v>159</v>
      </c>
      <c r="E1372" s="133" t="s">
        <v>1084</v>
      </c>
      <c r="F1372" s="134" t="s">
        <v>1085</v>
      </c>
      <c r="G1372" s="135" t="s">
        <v>412</v>
      </c>
      <c r="H1372" s="136">
        <v>112</v>
      </c>
      <c r="I1372" s="137">
        <v>850</v>
      </c>
      <c r="J1372" s="138">
        <f>ROUND(I1372*H1372,2)</f>
        <v>95200</v>
      </c>
      <c r="K1372" s="134" t="s">
        <v>163</v>
      </c>
      <c r="L1372" s="33"/>
      <c r="M1372" s="139" t="s">
        <v>19</v>
      </c>
      <c r="N1372" s="140" t="s">
        <v>46</v>
      </c>
      <c r="P1372" s="141">
        <f>O1372*H1372</f>
        <v>0</v>
      </c>
      <c r="Q1372" s="141">
        <v>2.0999999999999999E-3</v>
      </c>
      <c r="R1372" s="141">
        <f>Q1372*H1372</f>
        <v>0.23519999999999999</v>
      </c>
      <c r="S1372" s="141">
        <v>0</v>
      </c>
      <c r="T1372" s="142">
        <f>S1372*H1372</f>
        <v>0</v>
      </c>
      <c r="AR1372" s="143" t="s">
        <v>283</v>
      </c>
      <c r="AT1372" s="143" t="s">
        <v>159</v>
      </c>
      <c r="AU1372" s="143" t="s">
        <v>84</v>
      </c>
      <c r="AY1372" s="18" t="s">
        <v>157</v>
      </c>
      <c r="BE1372" s="144">
        <f>IF(N1372="základní",J1372,0)</f>
        <v>95200</v>
      </c>
      <c r="BF1372" s="144">
        <f>IF(N1372="snížená",J1372,0)</f>
        <v>0</v>
      </c>
      <c r="BG1372" s="144">
        <f>IF(N1372="zákl. přenesená",J1372,0)</f>
        <v>0</v>
      </c>
      <c r="BH1372" s="144">
        <f>IF(N1372="sníž. přenesená",J1372,0)</f>
        <v>0</v>
      </c>
      <c r="BI1372" s="144">
        <f>IF(N1372="nulová",J1372,0)</f>
        <v>0</v>
      </c>
      <c r="BJ1372" s="18" t="s">
        <v>82</v>
      </c>
      <c r="BK1372" s="144">
        <f>ROUND(I1372*H1372,2)</f>
        <v>95200</v>
      </c>
      <c r="BL1372" s="18" t="s">
        <v>283</v>
      </c>
      <c r="BM1372" s="143" t="s">
        <v>1086</v>
      </c>
    </row>
    <row r="1373" spans="2:65" s="1" customFormat="1" ht="11.25">
      <c r="B1373" s="33"/>
      <c r="D1373" s="145" t="s">
        <v>166</v>
      </c>
      <c r="F1373" s="146" t="s">
        <v>1087</v>
      </c>
      <c r="I1373" s="147"/>
      <c r="L1373" s="33"/>
      <c r="M1373" s="148"/>
      <c r="T1373" s="54"/>
      <c r="AT1373" s="18" t="s">
        <v>166</v>
      </c>
      <c r="AU1373" s="18" t="s">
        <v>84</v>
      </c>
    </row>
    <row r="1374" spans="2:65" s="1" customFormat="1" ht="11.25">
      <c r="B1374" s="33"/>
      <c r="D1374" s="149" t="s">
        <v>167</v>
      </c>
      <c r="F1374" s="150" t="s">
        <v>1088</v>
      </c>
      <c r="I1374" s="147"/>
      <c r="L1374" s="33"/>
      <c r="M1374" s="148"/>
      <c r="T1374" s="54"/>
      <c r="AT1374" s="18" t="s">
        <v>167</v>
      </c>
      <c r="AU1374" s="18" t="s">
        <v>84</v>
      </c>
    </row>
    <row r="1375" spans="2:65" s="12" customFormat="1" ht="11.25">
      <c r="B1375" s="151"/>
      <c r="D1375" s="145" t="s">
        <v>169</v>
      </c>
      <c r="E1375" s="152" t="s">
        <v>19</v>
      </c>
      <c r="F1375" s="153" t="s">
        <v>1019</v>
      </c>
      <c r="H1375" s="152" t="s">
        <v>19</v>
      </c>
      <c r="I1375" s="154"/>
      <c r="L1375" s="151"/>
      <c r="M1375" s="155"/>
      <c r="T1375" s="156"/>
      <c r="AT1375" s="152" t="s">
        <v>169</v>
      </c>
      <c r="AU1375" s="152" t="s">
        <v>84</v>
      </c>
      <c r="AV1375" s="12" t="s">
        <v>82</v>
      </c>
      <c r="AW1375" s="12" t="s">
        <v>36</v>
      </c>
      <c r="AX1375" s="12" t="s">
        <v>75</v>
      </c>
      <c r="AY1375" s="152" t="s">
        <v>157</v>
      </c>
    </row>
    <row r="1376" spans="2:65" s="13" customFormat="1" ht="11.25">
      <c r="B1376" s="157"/>
      <c r="D1376" s="145" t="s">
        <v>169</v>
      </c>
      <c r="E1376" s="158" t="s">
        <v>19</v>
      </c>
      <c r="F1376" s="159" t="s">
        <v>857</v>
      </c>
      <c r="H1376" s="160">
        <v>112</v>
      </c>
      <c r="I1376" s="161"/>
      <c r="L1376" s="157"/>
      <c r="M1376" s="162"/>
      <c r="T1376" s="163"/>
      <c r="AT1376" s="158" t="s">
        <v>169</v>
      </c>
      <c r="AU1376" s="158" t="s">
        <v>84</v>
      </c>
      <c r="AV1376" s="13" t="s">
        <v>84</v>
      </c>
      <c r="AW1376" s="13" t="s">
        <v>36</v>
      </c>
      <c r="AX1376" s="13" t="s">
        <v>82</v>
      </c>
      <c r="AY1376" s="158" t="s">
        <v>157</v>
      </c>
    </row>
    <row r="1377" spans="2:65" s="1" customFormat="1" ht="16.5" customHeight="1">
      <c r="B1377" s="33"/>
      <c r="C1377" s="132" t="s">
        <v>1089</v>
      </c>
      <c r="D1377" s="132" t="s">
        <v>159</v>
      </c>
      <c r="E1377" s="133" t="s">
        <v>1090</v>
      </c>
      <c r="F1377" s="134" t="s">
        <v>1091</v>
      </c>
      <c r="G1377" s="135" t="s">
        <v>198</v>
      </c>
      <c r="H1377" s="136">
        <v>2.0379999999999998</v>
      </c>
      <c r="I1377" s="137">
        <v>2350</v>
      </c>
      <c r="J1377" s="138">
        <f>ROUND(I1377*H1377,2)</f>
        <v>4789.3</v>
      </c>
      <c r="K1377" s="134" t="s">
        <v>163</v>
      </c>
      <c r="L1377" s="33"/>
      <c r="M1377" s="139" t="s">
        <v>19</v>
      </c>
      <c r="N1377" s="140" t="s">
        <v>46</v>
      </c>
      <c r="P1377" s="141">
        <f>O1377*H1377</f>
        <v>0</v>
      </c>
      <c r="Q1377" s="141">
        <v>0</v>
      </c>
      <c r="R1377" s="141">
        <f>Q1377*H1377</f>
        <v>0</v>
      </c>
      <c r="S1377" s="141">
        <v>0</v>
      </c>
      <c r="T1377" s="142">
        <f>S1377*H1377</f>
        <v>0</v>
      </c>
      <c r="AR1377" s="143" t="s">
        <v>283</v>
      </c>
      <c r="AT1377" s="143" t="s">
        <v>159</v>
      </c>
      <c r="AU1377" s="143" t="s">
        <v>84</v>
      </c>
      <c r="AY1377" s="18" t="s">
        <v>157</v>
      </c>
      <c r="BE1377" s="144">
        <f>IF(N1377="základní",J1377,0)</f>
        <v>4789.3</v>
      </c>
      <c r="BF1377" s="144">
        <f>IF(N1377="snížená",J1377,0)</f>
        <v>0</v>
      </c>
      <c r="BG1377" s="144">
        <f>IF(N1377="zákl. přenesená",J1377,0)</f>
        <v>0</v>
      </c>
      <c r="BH1377" s="144">
        <f>IF(N1377="sníž. přenesená",J1377,0)</f>
        <v>0</v>
      </c>
      <c r="BI1377" s="144">
        <f>IF(N1377="nulová",J1377,0)</f>
        <v>0</v>
      </c>
      <c r="BJ1377" s="18" t="s">
        <v>82</v>
      </c>
      <c r="BK1377" s="144">
        <f>ROUND(I1377*H1377,2)</f>
        <v>4789.3</v>
      </c>
      <c r="BL1377" s="18" t="s">
        <v>283</v>
      </c>
      <c r="BM1377" s="143" t="s">
        <v>1092</v>
      </c>
    </row>
    <row r="1378" spans="2:65" s="1" customFormat="1" ht="19.5">
      <c r="B1378" s="33"/>
      <c r="D1378" s="145" t="s">
        <v>166</v>
      </c>
      <c r="F1378" s="146" t="s">
        <v>1093</v>
      </c>
      <c r="I1378" s="147"/>
      <c r="L1378" s="33"/>
      <c r="M1378" s="148"/>
      <c r="T1378" s="54"/>
      <c r="AT1378" s="18" t="s">
        <v>166</v>
      </c>
      <c r="AU1378" s="18" t="s">
        <v>84</v>
      </c>
    </row>
    <row r="1379" spans="2:65" s="1" customFormat="1" ht="11.25">
      <c r="B1379" s="33"/>
      <c r="D1379" s="149" t="s">
        <v>167</v>
      </c>
      <c r="F1379" s="150" t="s">
        <v>1094</v>
      </c>
      <c r="I1379" s="147"/>
      <c r="L1379" s="33"/>
      <c r="M1379" s="148"/>
      <c r="T1379" s="54"/>
      <c r="AT1379" s="18" t="s">
        <v>167</v>
      </c>
      <c r="AU1379" s="18" t="s">
        <v>84</v>
      </c>
    </row>
    <row r="1380" spans="2:65" s="11" customFormat="1" ht="22.9" customHeight="1">
      <c r="B1380" s="120"/>
      <c r="D1380" s="121" t="s">
        <v>74</v>
      </c>
      <c r="E1380" s="130" t="s">
        <v>1095</v>
      </c>
      <c r="F1380" s="130" t="s">
        <v>1096</v>
      </c>
      <c r="I1380" s="123"/>
      <c r="J1380" s="131">
        <f>BK1380</f>
        <v>7293.92</v>
      </c>
      <c r="L1380" s="120"/>
      <c r="M1380" s="125"/>
      <c r="P1380" s="126">
        <f>SUM(P1381:P1420)</f>
        <v>0</v>
      </c>
      <c r="R1380" s="126">
        <f>SUM(R1381:R1420)</f>
        <v>6.2429999999999994E-3</v>
      </c>
      <c r="T1380" s="127">
        <f>SUM(T1381:T1420)</f>
        <v>0</v>
      </c>
      <c r="AR1380" s="121" t="s">
        <v>84</v>
      </c>
      <c r="AT1380" s="128" t="s">
        <v>74</v>
      </c>
      <c r="AU1380" s="128" t="s">
        <v>82</v>
      </c>
      <c r="AY1380" s="121" t="s">
        <v>157</v>
      </c>
      <c r="BK1380" s="129">
        <f>SUM(BK1381:BK1420)</f>
        <v>7293.92</v>
      </c>
    </row>
    <row r="1381" spans="2:65" s="1" customFormat="1" ht="16.5" customHeight="1">
      <c r="B1381" s="33"/>
      <c r="C1381" s="132" t="s">
        <v>1097</v>
      </c>
      <c r="D1381" s="132" t="s">
        <v>159</v>
      </c>
      <c r="E1381" s="133" t="s">
        <v>1098</v>
      </c>
      <c r="F1381" s="134" t="s">
        <v>1099</v>
      </c>
      <c r="G1381" s="135" t="s">
        <v>210</v>
      </c>
      <c r="H1381" s="136">
        <v>10.404999999999999</v>
      </c>
      <c r="I1381" s="137">
        <v>35</v>
      </c>
      <c r="J1381" s="138">
        <f>ROUND(I1381*H1381,2)</f>
        <v>364.18</v>
      </c>
      <c r="K1381" s="134" t="s">
        <v>163</v>
      </c>
      <c r="L1381" s="33"/>
      <c r="M1381" s="139" t="s">
        <v>19</v>
      </c>
      <c r="N1381" s="140" t="s">
        <v>46</v>
      </c>
      <c r="P1381" s="141">
        <f>O1381*H1381</f>
        <v>0</v>
      </c>
      <c r="Q1381" s="141">
        <v>8.0000000000000007E-5</v>
      </c>
      <c r="R1381" s="141">
        <f>Q1381*H1381</f>
        <v>8.3240000000000007E-4</v>
      </c>
      <c r="S1381" s="141">
        <v>0</v>
      </c>
      <c r="T1381" s="142">
        <f>S1381*H1381</f>
        <v>0</v>
      </c>
      <c r="AR1381" s="143" t="s">
        <v>283</v>
      </c>
      <c r="AT1381" s="143" t="s">
        <v>159</v>
      </c>
      <c r="AU1381" s="143" t="s">
        <v>84</v>
      </c>
      <c r="AY1381" s="18" t="s">
        <v>157</v>
      </c>
      <c r="BE1381" s="144">
        <f>IF(N1381="základní",J1381,0)</f>
        <v>364.18</v>
      </c>
      <c r="BF1381" s="144">
        <f>IF(N1381="snížená",J1381,0)</f>
        <v>0</v>
      </c>
      <c r="BG1381" s="144">
        <f>IF(N1381="zákl. přenesená",J1381,0)</f>
        <v>0</v>
      </c>
      <c r="BH1381" s="144">
        <f>IF(N1381="sníž. přenesená",J1381,0)</f>
        <v>0</v>
      </c>
      <c r="BI1381" s="144">
        <f>IF(N1381="nulová",J1381,0)</f>
        <v>0</v>
      </c>
      <c r="BJ1381" s="18" t="s">
        <v>82</v>
      </c>
      <c r="BK1381" s="144">
        <f>ROUND(I1381*H1381,2)</f>
        <v>364.18</v>
      </c>
      <c r="BL1381" s="18" t="s">
        <v>283</v>
      </c>
      <c r="BM1381" s="143" t="s">
        <v>1100</v>
      </c>
    </row>
    <row r="1382" spans="2:65" s="1" customFormat="1" ht="11.25">
      <c r="B1382" s="33"/>
      <c r="D1382" s="145" t="s">
        <v>166</v>
      </c>
      <c r="F1382" s="146" t="s">
        <v>1101</v>
      </c>
      <c r="I1382" s="147"/>
      <c r="L1382" s="33"/>
      <c r="M1382" s="148"/>
      <c r="T1382" s="54"/>
      <c r="AT1382" s="18" t="s">
        <v>166</v>
      </c>
      <c r="AU1382" s="18" t="s">
        <v>84</v>
      </c>
    </row>
    <row r="1383" spans="2:65" s="1" customFormat="1" ht="11.25">
      <c r="B1383" s="33"/>
      <c r="D1383" s="149" t="s">
        <v>167</v>
      </c>
      <c r="F1383" s="150" t="s">
        <v>1102</v>
      </c>
      <c r="I1383" s="147"/>
      <c r="L1383" s="33"/>
      <c r="M1383" s="148"/>
      <c r="T1383" s="54"/>
      <c r="AT1383" s="18" t="s">
        <v>167</v>
      </c>
      <c r="AU1383" s="18" t="s">
        <v>84</v>
      </c>
    </row>
    <row r="1384" spans="2:65" s="12" customFormat="1" ht="11.25">
      <c r="B1384" s="151"/>
      <c r="D1384" s="145" t="s">
        <v>169</v>
      </c>
      <c r="E1384" s="152" t="s">
        <v>19</v>
      </c>
      <c r="F1384" s="153" t="s">
        <v>1103</v>
      </c>
      <c r="H1384" s="152" t="s">
        <v>19</v>
      </c>
      <c r="I1384" s="154"/>
      <c r="L1384" s="151"/>
      <c r="M1384" s="155"/>
      <c r="T1384" s="156"/>
      <c r="AT1384" s="152" t="s">
        <v>169</v>
      </c>
      <c r="AU1384" s="152" t="s">
        <v>84</v>
      </c>
      <c r="AV1384" s="12" t="s">
        <v>82</v>
      </c>
      <c r="AW1384" s="12" t="s">
        <v>36</v>
      </c>
      <c r="AX1384" s="12" t="s">
        <v>75</v>
      </c>
      <c r="AY1384" s="152" t="s">
        <v>157</v>
      </c>
    </row>
    <row r="1385" spans="2:65" s="13" customFormat="1" ht="11.25">
      <c r="B1385" s="157"/>
      <c r="D1385" s="145" t="s">
        <v>169</v>
      </c>
      <c r="E1385" s="158" t="s">
        <v>19</v>
      </c>
      <c r="F1385" s="159" t="s">
        <v>1104</v>
      </c>
      <c r="H1385" s="160">
        <v>0.40500000000000003</v>
      </c>
      <c r="I1385" s="161"/>
      <c r="L1385" s="157"/>
      <c r="M1385" s="162"/>
      <c r="T1385" s="163"/>
      <c r="AT1385" s="158" t="s">
        <v>169</v>
      </c>
      <c r="AU1385" s="158" t="s">
        <v>84</v>
      </c>
      <c r="AV1385" s="13" t="s">
        <v>84</v>
      </c>
      <c r="AW1385" s="13" t="s">
        <v>36</v>
      </c>
      <c r="AX1385" s="13" t="s">
        <v>75</v>
      </c>
      <c r="AY1385" s="158" t="s">
        <v>157</v>
      </c>
    </row>
    <row r="1386" spans="2:65" s="12" customFormat="1" ht="11.25">
      <c r="B1386" s="151"/>
      <c r="D1386" s="145" t="s">
        <v>169</v>
      </c>
      <c r="E1386" s="152" t="s">
        <v>19</v>
      </c>
      <c r="F1386" s="153" t="s">
        <v>1105</v>
      </c>
      <c r="H1386" s="152" t="s">
        <v>19</v>
      </c>
      <c r="I1386" s="154"/>
      <c r="L1386" s="151"/>
      <c r="M1386" s="155"/>
      <c r="T1386" s="156"/>
      <c r="AT1386" s="152" t="s">
        <v>169</v>
      </c>
      <c r="AU1386" s="152" t="s">
        <v>84</v>
      </c>
      <c r="AV1386" s="12" t="s">
        <v>82</v>
      </c>
      <c r="AW1386" s="12" t="s">
        <v>36</v>
      </c>
      <c r="AX1386" s="12" t="s">
        <v>75</v>
      </c>
      <c r="AY1386" s="152" t="s">
        <v>157</v>
      </c>
    </row>
    <row r="1387" spans="2:65" s="13" customFormat="1" ht="11.25">
      <c r="B1387" s="157"/>
      <c r="D1387" s="145" t="s">
        <v>169</v>
      </c>
      <c r="E1387" s="158" t="s">
        <v>19</v>
      </c>
      <c r="F1387" s="159" t="s">
        <v>1106</v>
      </c>
      <c r="H1387" s="160">
        <v>10</v>
      </c>
      <c r="I1387" s="161"/>
      <c r="L1387" s="157"/>
      <c r="M1387" s="162"/>
      <c r="T1387" s="163"/>
      <c r="AT1387" s="158" t="s">
        <v>169</v>
      </c>
      <c r="AU1387" s="158" t="s">
        <v>84</v>
      </c>
      <c r="AV1387" s="13" t="s">
        <v>84</v>
      </c>
      <c r="AW1387" s="13" t="s">
        <v>36</v>
      </c>
      <c r="AX1387" s="13" t="s">
        <v>75</v>
      </c>
      <c r="AY1387" s="158" t="s">
        <v>157</v>
      </c>
    </row>
    <row r="1388" spans="2:65" s="14" customFormat="1" ht="11.25">
      <c r="B1388" s="164"/>
      <c r="D1388" s="145" t="s">
        <v>169</v>
      </c>
      <c r="E1388" s="165" t="s">
        <v>19</v>
      </c>
      <c r="F1388" s="166" t="s">
        <v>173</v>
      </c>
      <c r="H1388" s="167">
        <v>10.404999999999999</v>
      </c>
      <c r="I1388" s="168"/>
      <c r="L1388" s="164"/>
      <c r="M1388" s="169"/>
      <c r="T1388" s="170"/>
      <c r="AT1388" s="165" t="s">
        <v>169</v>
      </c>
      <c r="AU1388" s="165" t="s">
        <v>84</v>
      </c>
      <c r="AV1388" s="14" t="s">
        <v>164</v>
      </c>
      <c r="AW1388" s="14" t="s">
        <v>36</v>
      </c>
      <c r="AX1388" s="14" t="s">
        <v>82</v>
      </c>
      <c r="AY1388" s="165" t="s">
        <v>157</v>
      </c>
    </row>
    <row r="1389" spans="2:65" s="1" customFormat="1" ht="16.5" customHeight="1">
      <c r="B1389" s="33"/>
      <c r="C1389" s="132" t="s">
        <v>1107</v>
      </c>
      <c r="D1389" s="132" t="s">
        <v>159</v>
      </c>
      <c r="E1389" s="133" t="s">
        <v>1108</v>
      </c>
      <c r="F1389" s="134" t="s">
        <v>1109</v>
      </c>
      <c r="G1389" s="135" t="s">
        <v>210</v>
      </c>
      <c r="H1389" s="136">
        <v>10.404999999999999</v>
      </c>
      <c r="I1389" s="137">
        <v>131</v>
      </c>
      <c r="J1389" s="138">
        <f>ROUND(I1389*H1389,2)</f>
        <v>1363.06</v>
      </c>
      <c r="K1389" s="134" t="s">
        <v>163</v>
      </c>
      <c r="L1389" s="33"/>
      <c r="M1389" s="139" t="s">
        <v>19</v>
      </c>
      <c r="N1389" s="140" t="s">
        <v>46</v>
      </c>
      <c r="P1389" s="141">
        <f>O1389*H1389</f>
        <v>0</v>
      </c>
      <c r="Q1389" s="141">
        <v>1.1E-4</v>
      </c>
      <c r="R1389" s="141">
        <f>Q1389*H1389</f>
        <v>1.14455E-3</v>
      </c>
      <c r="S1389" s="141">
        <v>0</v>
      </c>
      <c r="T1389" s="142">
        <f>S1389*H1389</f>
        <v>0</v>
      </c>
      <c r="AR1389" s="143" t="s">
        <v>283</v>
      </c>
      <c r="AT1389" s="143" t="s">
        <v>159</v>
      </c>
      <c r="AU1389" s="143" t="s">
        <v>84</v>
      </c>
      <c r="AY1389" s="18" t="s">
        <v>157</v>
      </c>
      <c r="BE1389" s="144">
        <f>IF(N1389="základní",J1389,0)</f>
        <v>1363.06</v>
      </c>
      <c r="BF1389" s="144">
        <f>IF(N1389="snížená",J1389,0)</f>
        <v>0</v>
      </c>
      <c r="BG1389" s="144">
        <f>IF(N1389="zákl. přenesená",J1389,0)</f>
        <v>0</v>
      </c>
      <c r="BH1389" s="144">
        <f>IF(N1389="sníž. přenesená",J1389,0)</f>
        <v>0</v>
      </c>
      <c r="BI1389" s="144">
        <f>IF(N1389="nulová",J1389,0)</f>
        <v>0</v>
      </c>
      <c r="BJ1389" s="18" t="s">
        <v>82</v>
      </c>
      <c r="BK1389" s="144">
        <f>ROUND(I1389*H1389,2)</f>
        <v>1363.06</v>
      </c>
      <c r="BL1389" s="18" t="s">
        <v>283</v>
      </c>
      <c r="BM1389" s="143" t="s">
        <v>1110</v>
      </c>
    </row>
    <row r="1390" spans="2:65" s="1" customFormat="1" ht="11.25">
      <c r="B1390" s="33"/>
      <c r="D1390" s="145" t="s">
        <v>166</v>
      </c>
      <c r="F1390" s="146" t="s">
        <v>1111</v>
      </c>
      <c r="I1390" s="147"/>
      <c r="L1390" s="33"/>
      <c r="M1390" s="148"/>
      <c r="T1390" s="54"/>
      <c r="AT1390" s="18" t="s">
        <v>166</v>
      </c>
      <c r="AU1390" s="18" t="s">
        <v>84</v>
      </c>
    </row>
    <row r="1391" spans="2:65" s="1" customFormat="1" ht="11.25">
      <c r="B1391" s="33"/>
      <c r="D1391" s="149" t="s">
        <v>167</v>
      </c>
      <c r="F1391" s="150" t="s">
        <v>1112</v>
      </c>
      <c r="I1391" s="147"/>
      <c r="L1391" s="33"/>
      <c r="M1391" s="148"/>
      <c r="T1391" s="54"/>
      <c r="AT1391" s="18" t="s">
        <v>167</v>
      </c>
      <c r="AU1391" s="18" t="s">
        <v>84</v>
      </c>
    </row>
    <row r="1392" spans="2:65" s="12" customFormat="1" ht="11.25">
      <c r="B1392" s="151"/>
      <c r="D1392" s="145" t="s">
        <v>169</v>
      </c>
      <c r="E1392" s="152" t="s">
        <v>19</v>
      </c>
      <c r="F1392" s="153" t="s">
        <v>1103</v>
      </c>
      <c r="H1392" s="152" t="s">
        <v>19</v>
      </c>
      <c r="I1392" s="154"/>
      <c r="L1392" s="151"/>
      <c r="M1392" s="155"/>
      <c r="T1392" s="156"/>
      <c r="AT1392" s="152" t="s">
        <v>169</v>
      </c>
      <c r="AU1392" s="152" t="s">
        <v>84</v>
      </c>
      <c r="AV1392" s="12" t="s">
        <v>82</v>
      </c>
      <c r="AW1392" s="12" t="s">
        <v>36</v>
      </c>
      <c r="AX1392" s="12" t="s">
        <v>75</v>
      </c>
      <c r="AY1392" s="152" t="s">
        <v>157</v>
      </c>
    </row>
    <row r="1393" spans="2:65" s="13" customFormat="1" ht="11.25">
      <c r="B1393" s="157"/>
      <c r="D1393" s="145" t="s">
        <v>169</v>
      </c>
      <c r="E1393" s="158" t="s">
        <v>19</v>
      </c>
      <c r="F1393" s="159" t="s">
        <v>1104</v>
      </c>
      <c r="H1393" s="160">
        <v>0.40500000000000003</v>
      </c>
      <c r="I1393" s="161"/>
      <c r="L1393" s="157"/>
      <c r="M1393" s="162"/>
      <c r="T1393" s="163"/>
      <c r="AT1393" s="158" t="s">
        <v>169</v>
      </c>
      <c r="AU1393" s="158" t="s">
        <v>84</v>
      </c>
      <c r="AV1393" s="13" t="s">
        <v>84</v>
      </c>
      <c r="AW1393" s="13" t="s">
        <v>36</v>
      </c>
      <c r="AX1393" s="13" t="s">
        <v>75</v>
      </c>
      <c r="AY1393" s="158" t="s">
        <v>157</v>
      </c>
    </row>
    <row r="1394" spans="2:65" s="12" customFormat="1" ht="11.25">
      <c r="B1394" s="151"/>
      <c r="D1394" s="145" t="s">
        <v>169</v>
      </c>
      <c r="E1394" s="152" t="s">
        <v>19</v>
      </c>
      <c r="F1394" s="153" t="s">
        <v>1105</v>
      </c>
      <c r="H1394" s="152" t="s">
        <v>19</v>
      </c>
      <c r="I1394" s="154"/>
      <c r="L1394" s="151"/>
      <c r="M1394" s="155"/>
      <c r="T1394" s="156"/>
      <c r="AT1394" s="152" t="s">
        <v>169</v>
      </c>
      <c r="AU1394" s="152" t="s">
        <v>84</v>
      </c>
      <c r="AV1394" s="12" t="s">
        <v>82</v>
      </c>
      <c r="AW1394" s="12" t="s">
        <v>36</v>
      </c>
      <c r="AX1394" s="12" t="s">
        <v>75</v>
      </c>
      <c r="AY1394" s="152" t="s">
        <v>157</v>
      </c>
    </row>
    <row r="1395" spans="2:65" s="13" customFormat="1" ht="11.25">
      <c r="B1395" s="157"/>
      <c r="D1395" s="145" t="s">
        <v>169</v>
      </c>
      <c r="E1395" s="158" t="s">
        <v>19</v>
      </c>
      <c r="F1395" s="159" t="s">
        <v>1106</v>
      </c>
      <c r="H1395" s="160">
        <v>10</v>
      </c>
      <c r="I1395" s="161"/>
      <c r="L1395" s="157"/>
      <c r="M1395" s="162"/>
      <c r="T1395" s="163"/>
      <c r="AT1395" s="158" t="s">
        <v>169</v>
      </c>
      <c r="AU1395" s="158" t="s">
        <v>84</v>
      </c>
      <c r="AV1395" s="13" t="s">
        <v>84</v>
      </c>
      <c r="AW1395" s="13" t="s">
        <v>36</v>
      </c>
      <c r="AX1395" s="13" t="s">
        <v>75</v>
      </c>
      <c r="AY1395" s="158" t="s">
        <v>157</v>
      </c>
    </row>
    <row r="1396" spans="2:65" s="14" customFormat="1" ht="11.25">
      <c r="B1396" s="164"/>
      <c r="D1396" s="145" t="s">
        <v>169</v>
      </c>
      <c r="E1396" s="165" t="s">
        <v>19</v>
      </c>
      <c r="F1396" s="166" t="s">
        <v>173</v>
      </c>
      <c r="H1396" s="167">
        <v>10.404999999999999</v>
      </c>
      <c r="I1396" s="168"/>
      <c r="L1396" s="164"/>
      <c r="M1396" s="169"/>
      <c r="T1396" s="170"/>
      <c r="AT1396" s="165" t="s">
        <v>169</v>
      </c>
      <c r="AU1396" s="165" t="s">
        <v>84</v>
      </c>
      <c r="AV1396" s="14" t="s">
        <v>164</v>
      </c>
      <c r="AW1396" s="14" t="s">
        <v>36</v>
      </c>
      <c r="AX1396" s="14" t="s">
        <v>82</v>
      </c>
      <c r="AY1396" s="165" t="s">
        <v>157</v>
      </c>
    </row>
    <row r="1397" spans="2:65" s="1" customFormat="1" ht="16.5" customHeight="1">
      <c r="B1397" s="33"/>
      <c r="C1397" s="132" t="s">
        <v>1113</v>
      </c>
      <c r="D1397" s="132" t="s">
        <v>159</v>
      </c>
      <c r="E1397" s="133" t="s">
        <v>1114</v>
      </c>
      <c r="F1397" s="134" t="s">
        <v>1115</v>
      </c>
      <c r="G1397" s="135" t="s">
        <v>210</v>
      </c>
      <c r="H1397" s="136">
        <v>10.404999999999999</v>
      </c>
      <c r="I1397" s="137">
        <v>140</v>
      </c>
      <c r="J1397" s="138">
        <f>ROUND(I1397*H1397,2)</f>
        <v>1456.7</v>
      </c>
      <c r="K1397" s="134" t="s">
        <v>163</v>
      </c>
      <c r="L1397" s="33"/>
      <c r="M1397" s="139" t="s">
        <v>19</v>
      </c>
      <c r="N1397" s="140" t="s">
        <v>46</v>
      </c>
      <c r="P1397" s="141">
        <f>O1397*H1397</f>
        <v>0</v>
      </c>
      <c r="Q1397" s="141">
        <v>0</v>
      </c>
      <c r="R1397" s="141">
        <f>Q1397*H1397</f>
        <v>0</v>
      </c>
      <c r="S1397" s="141">
        <v>0</v>
      </c>
      <c r="T1397" s="142">
        <f>S1397*H1397</f>
        <v>0</v>
      </c>
      <c r="AR1397" s="143" t="s">
        <v>283</v>
      </c>
      <c r="AT1397" s="143" t="s">
        <v>159</v>
      </c>
      <c r="AU1397" s="143" t="s">
        <v>84</v>
      </c>
      <c r="AY1397" s="18" t="s">
        <v>157</v>
      </c>
      <c r="BE1397" s="144">
        <f>IF(N1397="základní",J1397,0)</f>
        <v>1456.7</v>
      </c>
      <c r="BF1397" s="144">
        <f>IF(N1397="snížená",J1397,0)</f>
        <v>0</v>
      </c>
      <c r="BG1397" s="144">
        <f>IF(N1397="zákl. přenesená",J1397,0)</f>
        <v>0</v>
      </c>
      <c r="BH1397" s="144">
        <f>IF(N1397="sníž. přenesená",J1397,0)</f>
        <v>0</v>
      </c>
      <c r="BI1397" s="144">
        <f>IF(N1397="nulová",J1397,0)</f>
        <v>0</v>
      </c>
      <c r="BJ1397" s="18" t="s">
        <v>82</v>
      </c>
      <c r="BK1397" s="144">
        <f>ROUND(I1397*H1397,2)</f>
        <v>1456.7</v>
      </c>
      <c r="BL1397" s="18" t="s">
        <v>283</v>
      </c>
      <c r="BM1397" s="143" t="s">
        <v>1116</v>
      </c>
    </row>
    <row r="1398" spans="2:65" s="1" customFormat="1" ht="11.25">
      <c r="B1398" s="33"/>
      <c r="D1398" s="145" t="s">
        <v>166</v>
      </c>
      <c r="F1398" s="146" t="s">
        <v>1117</v>
      </c>
      <c r="I1398" s="147"/>
      <c r="L1398" s="33"/>
      <c r="M1398" s="148"/>
      <c r="T1398" s="54"/>
      <c r="AT1398" s="18" t="s">
        <v>166</v>
      </c>
      <c r="AU1398" s="18" t="s">
        <v>84</v>
      </c>
    </row>
    <row r="1399" spans="2:65" s="1" customFormat="1" ht="11.25">
      <c r="B1399" s="33"/>
      <c r="D1399" s="149" t="s">
        <v>167</v>
      </c>
      <c r="F1399" s="150" t="s">
        <v>1118</v>
      </c>
      <c r="I1399" s="147"/>
      <c r="L1399" s="33"/>
      <c r="M1399" s="148"/>
      <c r="T1399" s="54"/>
      <c r="AT1399" s="18" t="s">
        <v>167</v>
      </c>
      <c r="AU1399" s="18" t="s">
        <v>84</v>
      </c>
    </row>
    <row r="1400" spans="2:65" s="12" customFormat="1" ht="11.25">
      <c r="B1400" s="151"/>
      <c r="D1400" s="145" t="s">
        <v>169</v>
      </c>
      <c r="E1400" s="152" t="s">
        <v>19</v>
      </c>
      <c r="F1400" s="153" t="s">
        <v>1103</v>
      </c>
      <c r="H1400" s="152" t="s">
        <v>19</v>
      </c>
      <c r="I1400" s="154"/>
      <c r="L1400" s="151"/>
      <c r="M1400" s="155"/>
      <c r="T1400" s="156"/>
      <c r="AT1400" s="152" t="s">
        <v>169</v>
      </c>
      <c r="AU1400" s="152" t="s">
        <v>84</v>
      </c>
      <c r="AV1400" s="12" t="s">
        <v>82</v>
      </c>
      <c r="AW1400" s="12" t="s">
        <v>36</v>
      </c>
      <c r="AX1400" s="12" t="s">
        <v>75</v>
      </c>
      <c r="AY1400" s="152" t="s">
        <v>157</v>
      </c>
    </row>
    <row r="1401" spans="2:65" s="13" customFormat="1" ht="11.25">
      <c r="B1401" s="157"/>
      <c r="D1401" s="145" t="s">
        <v>169</v>
      </c>
      <c r="E1401" s="158" t="s">
        <v>19</v>
      </c>
      <c r="F1401" s="159" t="s">
        <v>1104</v>
      </c>
      <c r="H1401" s="160">
        <v>0.40500000000000003</v>
      </c>
      <c r="I1401" s="161"/>
      <c r="L1401" s="157"/>
      <c r="M1401" s="162"/>
      <c r="T1401" s="163"/>
      <c r="AT1401" s="158" t="s">
        <v>169</v>
      </c>
      <c r="AU1401" s="158" t="s">
        <v>84</v>
      </c>
      <c r="AV1401" s="13" t="s">
        <v>84</v>
      </c>
      <c r="AW1401" s="13" t="s">
        <v>36</v>
      </c>
      <c r="AX1401" s="13" t="s">
        <v>75</v>
      </c>
      <c r="AY1401" s="158" t="s">
        <v>157</v>
      </c>
    </row>
    <row r="1402" spans="2:65" s="12" customFormat="1" ht="11.25">
      <c r="B1402" s="151"/>
      <c r="D1402" s="145" t="s">
        <v>169</v>
      </c>
      <c r="E1402" s="152" t="s">
        <v>19</v>
      </c>
      <c r="F1402" s="153" t="s">
        <v>1105</v>
      </c>
      <c r="H1402" s="152" t="s">
        <v>19</v>
      </c>
      <c r="I1402" s="154"/>
      <c r="L1402" s="151"/>
      <c r="M1402" s="155"/>
      <c r="T1402" s="156"/>
      <c r="AT1402" s="152" t="s">
        <v>169</v>
      </c>
      <c r="AU1402" s="152" t="s">
        <v>84</v>
      </c>
      <c r="AV1402" s="12" t="s">
        <v>82</v>
      </c>
      <c r="AW1402" s="12" t="s">
        <v>36</v>
      </c>
      <c r="AX1402" s="12" t="s">
        <v>75</v>
      </c>
      <c r="AY1402" s="152" t="s">
        <v>157</v>
      </c>
    </row>
    <row r="1403" spans="2:65" s="13" customFormat="1" ht="11.25">
      <c r="B1403" s="157"/>
      <c r="D1403" s="145" t="s">
        <v>169</v>
      </c>
      <c r="E1403" s="158" t="s">
        <v>19</v>
      </c>
      <c r="F1403" s="159" t="s">
        <v>1106</v>
      </c>
      <c r="H1403" s="160">
        <v>10</v>
      </c>
      <c r="I1403" s="161"/>
      <c r="L1403" s="157"/>
      <c r="M1403" s="162"/>
      <c r="T1403" s="163"/>
      <c r="AT1403" s="158" t="s">
        <v>169</v>
      </c>
      <c r="AU1403" s="158" t="s">
        <v>84</v>
      </c>
      <c r="AV1403" s="13" t="s">
        <v>84</v>
      </c>
      <c r="AW1403" s="13" t="s">
        <v>36</v>
      </c>
      <c r="AX1403" s="13" t="s">
        <v>75</v>
      </c>
      <c r="AY1403" s="158" t="s">
        <v>157</v>
      </c>
    </row>
    <row r="1404" spans="2:65" s="14" customFormat="1" ht="11.25">
      <c r="B1404" s="164"/>
      <c r="D1404" s="145" t="s">
        <v>169</v>
      </c>
      <c r="E1404" s="165" t="s">
        <v>19</v>
      </c>
      <c r="F1404" s="166" t="s">
        <v>173</v>
      </c>
      <c r="H1404" s="167">
        <v>10.404999999999999</v>
      </c>
      <c r="I1404" s="168"/>
      <c r="L1404" s="164"/>
      <c r="M1404" s="169"/>
      <c r="T1404" s="170"/>
      <c r="AT1404" s="165" t="s">
        <v>169</v>
      </c>
      <c r="AU1404" s="165" t="s">
        <v>84</v>
      </c>
      <c r="AV1404" s="14" t="s">
        <v>164</v>
      </c>
      <c r="AW1404" s="14" t="s">
        <v>36</v>
      </c>
      <c r="AX1404" s="14" t="s">
        <v>82</v>
      </c>
      <c r="AY1404" s="165" t="s">
        <v>157</v>
      </c>
    </row>
    <row r="1405" spans="2:65" s="1" customFormat="1" ht="16.5" customHeight="1">
      <c r="B1405" s="33"/>
      <c r="C1405" s="132" t="s">
        <v>1119</v>
      </c>
      <c r="D1405" s="132" t="s">
        <v>159</v>
      </c>
      <c r="E1405" s="133" t="s">
        <v>1120</v>
      </c>
      <c r="F1405" s="134" t="s">
        <v>1121</v>
      </c>
      <c r="G1405" s="135" t="s">
        <v>210</v>
      </c>
      <c r="H1405" s="136">
        <v>10.404999999999999</v>
      </c>
      <c r="I1405" s="137">
        <v>141</v>
      </c>
      <c r="J1405" s="138">
        <f>ROUND(I1405*H1405,2)</f>
        <v>1467.11</v>
      </c>
      <c r="K1405" s="134" t="s">
        <v>163</v>
      </c>
      <c r="L1405" s="33"/>
      <c r="M1405" s="139" t="s">
        <v>19</v>
      </c>
      <c r="N1405" s="140" t="s">
        <v>46</v>
      </c>
      <c r="P1405" s="141">
        <f>O1405*H1405</f>
        <v>0</v>
      </c>
      <c r="Q1405" s="141">
        <v>1.7000000000000001E-4</v>
      </c>
      <c r="R1405" s="141">
        <f>Q1405*H1405</f>
        <v>1.76885E-3</v>
      </c>
      <c r="S1405" s="141">
        <v>0</v>
      </c>
      <c r="T1405" s="142">
        <f>S1405*H1405</f>
        <v>0</v>
      </c>
      <c r="AR1405" s="143" t="s">
        <v>283</v>
      </c>
      <c r="AT1405" s="143" t="s">
        <v>159</v>
      </c>
      <c r="AU1405" s="143" t="s">
        <v>84</v>
      </c>
      <c r="AY1405" s="18" t="s">
        <v>157</v>
      </c>
      <c r="BE1405" s="144">
        <f>IF(N1405="základní",J1405,0)</f>
        <v>1467.11</v>
      </c>
      <c r="BF1405" s="144">
        <f>IF(N1405="snížená",J1405,0)</f>
        <v>0</v>
      </c>
      <c r="BG1405" s="144">
        <f>IF(N1405="zákl. přenesená",J1405,0)</f>
        <v>0</v>
      </c>
      <c r="BH1405" s="144">
        <f>IF(N1405="sníž. přenesená",J1405,0)</f>
        <v>0</v>
      </c>
      <c r="BI1405" s="144">
        <f>IF(N1405="nulová",J1405,0)</f>
        <v>0</v>
      </c>
      <c r="BJ1405" s="18" t="s">
        <v>82</v>
      </c>
      <c r="BK1405" s="144">
        <f>ROUND(I1405*H1405,2)</f>
        <v>1467.11</v>
      </c>
      <c r="BL1405" s="18" t="s">
        <v>283</v>
      </c>
      <c r="BM1405" s="143" t="s">
        <v>1122</v>
      </c>
    </row>
    <row r="1406" spans="2:65" s="1" customFormat="1" ht="11.25">
      <c r="B1406" s="33"/>
      <c r="D1406" s="145" t="s">
        <v>166</v>
      </c>
      <c r="F1406" s="146" t="s">
        <v>1123</v>
      </c>
      <c r="I1406" s="147"/>
      <c r="L1406" s="33"/>
      <c r="M1406" s="148"/>
      <c r="T1406" s="54"/>
      <c r="AT1406" s="18" t="s">
        <v>166</v>
      </c>
      <c r="AU1406" s="18" t="s">
        <v>84</v>
      </c>
    </row>
    <row r="1407" spans="2:65" s="1" customFormat="1" ht="11.25">
      <c r="B1407" s="33"/>
      <c r="D1407" s="149" t="s">
        <v>167</v>
      </c>
      <c r="F1407" s="150" t="s">
        <v>1124</v>
      </c>
      <c r="I1407" s="147"/>
      <c r="L1407" s="33"/>
      <c r="M1407" s="148"/>
      <c r="T1407" s="54"/>
      <c r="AT1407" s="18" t="s">
        <v>167</v>
      </c>
      <c r="AU1407" s="18" t="s">
        <v>84</v>
      </c>
    </row>
    <row r="1408" spans="2:65" s="12" customFormat="1" ht="11.25">
      <c r="B1408" s="151"/>
      <c r="D1408" s="145" t="s">
        <v>169</v>
      </c>
      <c r="E1408" s="152" t="s">
        <v>19</v>
      </c>
      <c r="F1408" s="153" t="s">
        <v>1103</v>
      </c>
      <c r="H1408" s="152" t="s">
        <v>19</v>
      </c>
      <c r="I1408" s="154"/>
      <c r="L1408" s="151"/>
      <c r="M1408" s="155"/>
      <c r="T1408" s="156"/>
      <c r="AT1408" s="152" t="s">
        <v>169</v>
      </c>
      <c r="AU1408" s="152" t="s">
        <v>84</v>
      </c>
      <c r="AV1408" s="12" t="s">
        <v>82</v>
      </c>
      <c r="AW1408" s="12" t="s">
        <v>36</v>
      </c>
      <c r="AX1408" s="12" t="s">
        <v>75</v>
      </c>
      <c r="AY1408" s="152" t="s">
        <v>157</v>
      </c>
    </row>
    <row r="1409" spans="2:65" s="13" customFormat="1" ht="11.25">
      <c r="B1409" s="157"/>
      <c r="D1409" s="145" t="s">
        <v>169</v>
      </c>
      <c r="E1409" s="158" t="s">
        <v>19</v>
      </c>
      <c r="F1409" s="159" t="s">
        <v>1104</v>
      </c>
      <c r="H1409" s="160">
        <v>0.40500000000000003</v>
      </c>
      <c r="I1409" s="161"/>
      <c r="L1409" s="157"/>
      <c r="M1409" s="162"/>
      <c r="T1409" s="163"/>
      <c r="AT1409" s="158" t="s">
        <v>169</v>
      </c>
      <c r="AU1409" s="158" t="s">
        <v>84</v>
      </c>
      <c r="AV1409" s="13" t="s">
        <v>84</v>
      </c>
      <c r="AW1409" s="13" t="s">
        <v>36</v>
      </c>
      <c r="AX1409" s="13" t="s">
        <v>75</v>
      </c>
      <c r="AY1409" s="158" t="s">
        <v>157</v>
      </c>
    </row>
    <row r="1410" spans="2:65" s="12" customFormat="1" ht="11.25">
      <c r="B1410" s="151"/>
      <c r="D1410" s="145" t="s">
        <v>169</v>
      </c>
      <c r="E1410" s="152" t="s">
        <v>19</v>
      </c>
      <c r="F1410" s="153" t="s">
        <v>1105</v>
      </c>
      <c r="H1410" s="152" t="s">
        <v>19</v>
      </c>
      <c r="I1410" s="154"/>
      <c r="L1410" s="151"/>
      <c r="M1410" s="155"/>
      <c r="T1410" s="156"/>
      <c r="AT1410" s="152" t="s">
        <v>169</v>
      </c>
      <c r="AU1410" s="152" t="s">
        <v>84</v>
      </c>
      <c r="AV1410" s="12" t="s">
        <v>82</v>
      </c>
      <c r="AW1410" s="12" t="s">
        <v>36</v>
      </c>
      <c r="AX1410" s="12" t="s">
        <v>75</v>
      </c>
      <c r="AY1410" s="152" t="s">
        <v>157</v>
      </c>
    </row>
    <row r="1411" spans="2:65" s="13" customFormat="1" ht="11.25">
      <c r="B1411" s="157"/>
      <c r="D1411" s="145" t="s">
        <v>169</v>
      </c>
      <c r="E1411" s="158" t="s">
        <v>19</v>
      </c>
      <c r="F1411" s="159" t="s">
        <v>1106</v>
      </c>
      <c r="H1411" s="160">
        <v>10</v>
      </c>
      <c r="I1411" s="161"/>
      <c r="L1411" s="157"/>
      <c r="M1411" s="162"/>
      <c r="T1411" s="163"/>
      <c r="AT1411" s="158" t="s">
        <v>169</v>
      </c>
      <c r="AU1411" s="158" t="s">
        <v>84</v>
      </c>
      <c r="AV1411" s="13" t="s">
        <v>84</v>
      </c>
      <c r="AW1411" s="13" t="s">
        <v>36</v>
      </c>
      <c r="AX1411" s="13" t="s">
        <v>75</v>
      </c>
      <c r="AY1411" s="158" t="s">
        <v>157</v>
      </c>
    </row>
    <row r="1412" spans="2:65" s="14" customFormat="1" ht="11.25">
      <c r="B1412" s="164"/>
      <c r="D1412" s="145" t="s">
        <v>169</v>
      </c>
      <c r="E1412" s="165" t="s">
        <v>19</v>
      </c>
      <c r="F1412" s="166" t="s">
        <v>173</v>
      </c>
      <c r="H1412" s="167">
        <v>10.404999999999999</v>
      </c>
      <c r="I1412" s="168"/>
      <c r="L1412" s="164"/>
      <c r="M1412" s="169"/>
      <c r="T1412" s="170"/>
      <c r="AT1412" s="165" t="s">
        <v>169</v>
      </c>
      <c r="AU1412" s="165" t="s">
        <v>84</v>
      </c>
      <c r="AV1412" s="14" t="s">
        <v>164</v>
      </c>
      <c r="AW1412" s="14" t="s">
        <v>36</v>
      </c>
      <c r="AX1412" s="14" t="s">
        <v>82</v>
      </c>
      <c r="AY1412" s="165" t="s">
        <v>157</v>
      </c>
    </row>
    <row r="1413" spans="2:65" s="1" customFormat="1" ht="16.5" customHeight="1">
      <c r="B1413" s="33"/>
      <c r="C1413" s="132" t="s">
        <v>1125</v>
      </c>
      <c r="D1413" s="132" t="s">
        <v>159</v>
      </c>
      <c r="E1413" s="133" t="s">
        <v>1126</v>
      </c>
      <c r="F1413" s="134" t="s">
        <v>1127</v>
      </c>
      <c r="G1413" s="135" t="s">
        <v>210</v>
      </c>
      <c r="H1413" s="136">
        <v>20.81</v>
      </c>
      <c r="I1413" s="137">
        <v>127</v>
      </c>
      <c r="J1413" s="138">
        <f>ROUND(I1413*H1413,2)</f>
        <v>2642.87</v>
      </c>
      <c r="K1413" s="134" t="s">
        <v>163</v>
      </c>
      <c r="L1413" s="33"/>
      <c r="M1413" s="139" t="s">
        <v>19</v>
      </c>
      <c r="N1413" s="140" t="s">
        <v>46</v>
      </c>
      <c r="P1413" s="141">
        <f>O1413*H1413</f>
        <v>0</v>
      </c>
      <c r="Q1413" s="141">
        <v>1.2E-4</v>
      </c>
      <c r="R1413" s="141">
        <f>Q1413*H1413</f>
        <v>2.4971999999999998E-3</v>
      </c>
      <c r="S1413" s="141">
        <v>0</v>
      </c>
      <c r="T1413" s="142">
        <f>S1413*H1413</f>
        <v>0</v>
      </c>
      <c r="AR1413" s="143" t="s">
        <v>283</v>
      </c>
      <c r="AT1413" s="143" t="s">
        <v>159</v>
      </c>
      <c r="AU1413" s="143" t="s">
        <v>84</v>
      </c>
      <c r="AY1413" s="18" t="s">
        <v>157</v>
      </c>
      <c r="BE1413" s="144">
        <f>IF(N1413="základní",J1413,0)</f>
        <v>2642.87</v>
      </c>
      <c r="BF1413" s="144">
        <f>IF(N1413="snížená",J1413,0)</f>
        <v>0</v>
      </c>
      <c r="BG1413" s="144">
        <f>IF(N1413="zákl. přenesená",J1413,0)</f>
        <v>0</v>
      </c>
      <c r="BH1413" s="144">
        <f>IF(N1413="sníž. přenesená",J1413,0)</f>
        <v>0</v>
      </c>
      <c r="BI1413" s="144">
        <f>IF(N1413="nulová",J1413,0)</f>
        <v>0</v>
      </c>
      <c r="BJ1413" s="18" t="s">
        <v>82</v>
      </c>
      <c r="BK1413" s="144">
        <f>ROUND(I1413*H1413,2)</f>
        <v>2642.87</v>
      </c>
      <c r="BL1413" s="18" t="s">
        <v>283</v>
      </c>
      <c r="BM1413" s="143" t="s">
        <v>1128</v>
      </c>
    </row>
    <row r="1414" spans="2:65" s="1" customFormat="1" ht="11.25">
      <c r="B1414" s="33"/>
      <c r="D1414" s="145" t="s">
        <v>166</v>
      </c>
      <c r="F1414" s="146" t="s">
        <v>1129</v>
      </c>
      <c r="I1414" s="147"/>
      <c r="L1414" s="33"/>
      <c r="M1414" s="148"/>
      <c r="T1414" s="54"/>
      <c r="AT1414" s="18" t="s">
        <v>166</v>
      </c>
      <c r="AU1414" s="18" t="s">
        <v>84</v>
      </c>
    </row>
    <row r="1415" spans="2:65" s="1" customFormat="1" ht="11.25">
      <c r="B1415" s="33"/>
      <c r="D1415" s="149" t="s">
        <v>167</v>
      </c>
      <c r="F1415" s="150" t="s">
        <v>1130</v>
      </c>
      <c r="I1415" s="147"/>
      <c r="L1415" s="33"/>
      <c r="M1415" s="148"/>
      <c r="T1415" s="54"/>
      <c r="AT1415" s="18" t="s">
        <v>167</v>
      </c>
      <c r="AU1415" s="18" t="s">
        <v>84</v>
      </c>
    </row>
    <row r="1416" spans="2:65" s="12" customFormat="1" ht="11.25">
      <c r="B1416" s="151"/>
      <c r="D1416" s="145" t="s">
        <v>169</v>
      </c>
      <c r="E1416" s="152" t="s">
        <v>19</v>
      </c>
      <c r="F1416" s="153" t="s">
        <v>1131</v>
      </c>
      <c r="H1416" s="152" t="s">
        <v>19</v>
      </c>
      <c r="I1416" s="154"/>
      <c r="L1416" s="151"/>
      <c r="M1416" s="155"/>
      <c r="T1416" s="156"/>
      <c r="AT1416" s="152" t="s">
        <v>169</v>
      </c>
      <c r="AU1416" s="152" t="s">
        <v>84</v>
      </c>
      <c r="AV1416" s="12" t="s">
        <v>82</v>
      </c>
      <c r="AW1416" s="12" t="s">
        <v>36</v>
      </c>
      <c r="AX1416" s="12" t="s">
        <v>75</v>
      </c>
      <c r="AY1416" s="152" t="s">
        <v>157</v>
      </c>
    </row>
    <row r="1417" spans="2:65" s="13" customFormat="1" ht="11.25">
      <c r="B1417" s="157"/>
      <c r="D1417" s="145" t="s">
        <v>169</v>
      </c>
      <c r="E1417" s="158" t="s">
        <v>19</v>
      </c>
      <c r="F1417" s="159" t="s">
        <v>1132</v>
      </c>
      <c r="H1417" s="160">
        <v>0.81</v>
      </c>
      <c r="I1417" s="161"/>
      <c r="L1417" s="157"/>
      <c r="M1417" s="162"/>
      <c r="T1417" s="163"/>
      <c r="AT1417" s="158" t="s">
        <v>169</v>
      </c>
      <c r="AU1417" s="158" t="s">
        <v>84</v>
      </c>
      <c r="AV1417" s="13" t="s">
        <v>84</v>
      </c>
      <c r="AW1417" s="13" t="s">
        <v>36</v>
      </c>
      <c r="AX1417" s="13" t="s">
        <v>75</v>
      </c>
      <c r="AY1417" s="158" t="s">
        <v>157</v>
      </c>
    </row>
    <row r="1418" spans="2:65" s="12" customFormat="1" ht="11.25">
      <c r="B1418" s="151"/>
      <c r="D1418" s="145" t="s">
        <v>169</v>
      </c>
      <c r="E1418" s="152" t="s">
        <v>19</v>
      </c>
      <c r="F1418" s="153" t="s">
        <v>1133</v>
      </c>
      <c r="H1418" s="152" t="s">
        <v>19</v>
      </c>
      <c r="I1418" s="154"/>
      <c r="L1418" s="151"/>
      <c r="M1418" s="155"/>
      <c r="T1418" s="156"/>
      <c r="AT1418" s="152" t="s">
        <v>169</v>
      </c>
      <c r="AU1418" s="152" t="s">
        <v>84</v>
      </c>
      <c r="AV1418" s="12" t="s">
        <v>82</v>
      </c>
      <c r="AW1418" s="12" t="s">
        <v>36</v>
      </c>
      <c r="AX1418" s="12" t="s">
        <v>75</v>
      </c>
      <c r="AY1418" s="152" t="s">
        <v>157</v>
      </c>
    </row>
    <row r="1419" spans="2:65" s="13" customFormat="1" ht="11.25">
      <c r="B1419" s="157"/>
      <c r="D1419" s="145" t="s">
        <v>169</v>
      </c>
      <c r="E1419" s="158" t="s">
        <v>19</v>
      </c>
      <c r="F1419" s="159" t="s">
        <v>1134</v>
      </c>
      <c r="H1419" s="160">
        <v>20</v>
      </c>
      <c r="I1419" s="161"/>
      <c r="L1419" s="157"/>
      <c r="M1419" s="162"/>
      <c r="T1419" s="163"/>
      <c r="AT1419" s="158" t="s">
        <v>169</v>
      </c>
      <c r="AU1419" s="158" t="s">
        <v>84</v>
      </c>
      <c r="AV1419" s="13" t="s">
        <v>84</v>
      </c>
      <c r="AW1419" s="13" t="s">
        <v>36</v>
      </c>
      <c r="AX1419" s="13" t="s">
        <v>75</v>
      </c>
      <c r="AY1419" s="158" t="s">
        <v>157</v>
      </c>
    </row>
    <row r="1420" spans="2:65" s="14" customFormat="1" ht="11.25">
      <c r="B1420" s="164"/>
      <c r="D1420" s="145" t="s">
        <v>169</v>
      </c>
      <c r="E1420" s="165" t="s">
        <v>19</v>
      </c>
      <c r="F1420" s="166" t="s">
        <v>173</v>
      </c>
      <c r="H1420" s="167">
        <v>20.81</v>
      </c>
      <c r="I1420" s="168"/>
      <c r="L1420" s="164"/>
      <c r="M1420" s="189"/>
      <c r="N1420" s="190"/>
      <c r="O1420" s="190"/>
      <c r="P1420" s="190"/>
      <c r="Q1420" s="190"/>
      <c r="R1420" s="190"/>
      <c r="S1420" s="190"/>
      <c r="T1420" s="191"/>
      <c r="AT1420" s="165" t="s">
        <v>169</v>
      </c>
      <c r="AU1420" s="165" t="s">
        <v>84</v>
      </c>
      <c r="AV1420" s="14" t="s">
        <v>164</v>
      </c>
      <c r="AW1420" s="14" t="s">
        <v>36</v>
      </c>
      <c r="AX1420" s="14" t="s">
        <v>82</v>
      </c>
      <c r="AY1420" s="165" t="s">
        <v>157</v>
      </c>
    </row>
    <row r="1421" spans="2:65" s="1" customFormat="1" ht="6.95" customHeight="1">
      <c r="B1421" s="42"/>
      <c r="C1421" s="43"/>
      <c r="D1421" s="43"/>
      <c r="E1421" s="43"/>
      <c r="F1421" s="43"/>
      <c r="G1421" s="43"/>
      <c r="H1421" s="43"/>
      <c r="I1421" s="43"/>
      <c r="J1421" s="43"/>
      <c r="K1421" s="43"/>
      <c r="L1421" s="33"/>
    </row>
  </sheetData>
  <sheetProtection algorithmName="SHA-512" hashValue="kyTKciYmUFh8A0nk3VnalCV5DioAGlNRV2hbgFt4pAF/WAWIK/xBhJy6PIZyPh+QpbqPEIaHHP+xaQoj3WVnBA==" saltValue="4CTxFyB4Nm7FDFKD77GLu9bkaJDro7kOYmdazcU77VrUV01ZGiL/S+De0sWWzRjjlixmuhd596a+xC/o62bKMA==" spinCount="100000" sheet="1" objects="1" scenarios="1" formatColumns="0" formatRows="0" autoFilter="0"/>
  <autoFilter ref="C102:K1420" xr:uid="{00000000-0009-0000-0000-000001000000}"/>
  <mergeCells count="12">
    <mergeCell ref="E95:H95"/>
    <mergeCell ref="L2:V2"/>
    <mergeCell ref="E50:H50"/>
    <mergeCell ref="E52:H52"/>
    <mergeCell ref="E54:H54"/>
    <mergeCell ref="E91:H91"/>
    <mergeCell ref="E93:H93"/>
    <mergeCell ref="E7:H7"/>
    <mergeCell ref="E9:H9"/>
    <mergeCell ref="E11:H11"/>
    <mergeCell ref="E20:H20"/>
    <mergeCell ref="E29:H29"/>
  </mergeCells>
  <hyperlinks>
    <hyperlink ref="F108" r:id="rId1" xr:uid="{00000000-0004-0000-0100-000000000000}"/>
    <hyperlink ref="F115" r:id="rId2" xr:uid="{00000000-0004-0000-0100-000001000000}"/>
    <hyperlink ref="F122" r:id="rId3" xr:uid="{00000000-0004-0000-0100-000002000000}"/>
    <hyperlink ref="F128" r:id="rId4" xr:uid="{00000000-0004-0000-0100-000003000000}"/>
    <hyperlink ref="F135" r:id="rId5" xr:uid="{00000000-0004-0000-0100-000004000000}"/>
    <hyperlink ref="F140" r:id="rId6" xr:uid="{00000000-0004-0000-0100-000005000000}"/>
    <hyperlink ref="F147" r:id="rId7" xr:uid="{00000000-0004-0000-0100-000006000000}"/>
    <hyperlink ref="F153" r:id="rId8" xr:uid="{00000000-0004-0000-0100-000007000000}"/>
    <hyperlink ref="F159" r:id="rId9" xr:uid="{00000000-0004-0000-0100-000008000000}"/>
    <hyperlink ref="F167" r:id="rId10" xr:uid="{00000000-0004-0000-0100-000009000000}"/>
    <hyperlink ref="F175" r:id="rId11" xr:uid="{00000000-0004-0000-0100-00000A000000}"/>
    <hyperlink ref="F197" r:id="rId12" xr:uid="{00000000-0004-0000-0100-00000B000000}"/>
    <hyperlink ref="F218" r:id="rId13" xr:uid="{00000000-0004-0000-0100-00000C000000}"/>
    <hyperlink ref="F256" r:id="rId14" xr:uid="{00000000-0004-0000-0100-00000D000000}"/>
    <hyperlink ref="F265" r:id="rId15" xr:uid="{00000000-0004-0000-0100-00000E000000}"/>
    <hyperlink ref="F287" r:id="rId16" xr:uid="{00000000-0004-0000-0100-00000F000000}"/>
    <hyperlink ref="F295" r:id="rId17" xr:uid="{00000000-0004-0000-0100-000010000000}"/>
    <hyperlink ref="F336" r:id="rId18" xr:uid="{00000000-0004-0000-0100-000011000000}"/>
    <hyperlink ref="F377" r:id="rId19" xr:uid="{00000000-0004-0000-0100-000012000000}"/>
    <hyperlink ref="F418" r:id="rId20" xr:uid="{00000000-0004-0000-0100-000013000000}"/>
    <hyperlink ref="F426" r:id="rId21" xr:uid="{00000000-0004-0000-0100-000014000000}"/>
    <hyperlink ref="F440" r:id="rId22" xr:uid="{00000000-0004-0000-0100-000015000000}"/>
    <hyperlink ref="F489" r:id="rId23" xr:uid="{00000000-0004-0000-0100-000016000000}"/>
    <hyperlink ref="F505" r:id="rId24" xr:uid="{00000000-0004-0000-0100-000017000000}"/>
    <hyperlink ref="F521" r:id="rId25" xr:uid="{00000000-0004-0000-0100-000018000000}"/>
    <hyperlink ref="F547" r:id="rId26" xr:uid="{00000000-0004-0000-0100-000019000000}"/>
    <hyperlink ref="F559" r:id="rId27" xr:uid="{00000000-0004-0000-0100-00001A000000}"/>
    <hyperlink ref="F601" r:id="rId28" xr:uid="{00000000-0004-0000-0100-00001B000000}"/>
    <hyperlink ref="F625" r:id="rId29" xr:uid="{00000000-0004-0000-0100-00001C000000}"/>
    <hyperlink ref="F633" r:id="rId30" xr:uid="{00000000-0004-0000-0100-00001D000000}"/>
    <hyperlink ref="F752" r:id="rId31" xr:uid="{00000000-0004-0000-0100-00001E000000}"/>
    <hyperlink ref="F761" r:id="rId32" xr:uid="{00000000-0004-0000-0100-00001F000000}"/>
    <hyperlink ref="F767" r:id="rId33" xr:uid="{00000000-0004-0000-0100-000020000000}"/>
    <hyperlink ref="F775" r:id="rId34" xr:uid="{00000000-0004-0000-0100-000021000000}"/>
    <hyperlink ref="F783" r:id="rId35" xr:uid="{00000000-0004-0000-0100-000022000000}"/>
    <hyperlink ref="F846" r:id="rId36" xr:uid="{00000000-0004-0000-0100-000023000000}"/>
    <hyperlink ref="F867" r:id="rId37" xr:uid="{00000000-0004-0000-0100-000024000000}"/>
    <hyperlink ref="F930" r:id="rId38" xr:uid="{00000000-0004-0000-0100-000025000000}"/>
    <hyperlink ref="F938" r:id="rId39" xr:uid="{00000000-0004-0000-0100-000026000000}"/>
    <hyperlink ref="F951" r:id="rId40" xr:uid="{00000000-0004-0000-0100-000027000000}"/>
    <hyperlink ref="F964" r:id="rId41" xr:uid="{00000000-0004-0000-0100-000028000000}"/>
    <hyperlink ref="F976" r:id="rId42" xr:uid="{00000000-0004-0000-0100-000029000000}"/>
    <hyperlink ref="F991" r:id="rId43" xr:uid="{00000000-0004-0000-0100-00002A000000}"/>
    <hyperlink ref="F999" r:id="rId44" xr:uid="{00000000-0004-0000-0100-00002B000000}"/>
    <hyperlink ref="F1006" r:id="rId45" xr:uid="{00000000-0004-0000-0100-00002C000000}"/>
    <hyperlink ref="F1014" r:id="rId46" xr:uid="{00000000-0004-0000-0100-00002D000000}"/>
    <hyperlink ref="F1031" r:id="rId47" xr:uid="{00000000-0004-0000-0100-00002E000000}"/>
    <hyperlink ref="F1045" r:id="rId48" xr:uid="{00000000-0004-0000-0100-00002F000000}"/>
    <hyperlink ref="F1052" r:id="rId49" xr:uid="{00000000-0004-0000-0100-000030000000}"/>
    <hyperlink ref="F1058" r:id="rId50" xr:uid="{00000000-0004-0000-0100-000031000000}"/>
    <hyperlink ref="F1065" r:id="rId51" xr:uid="{00000000-0004-0000-0100-000032000000}"/>
    <hyperlink ref="F1072" r:id="rId52" xr:uid="{00000000-0004-0000-0100-000033000000}"/>
    <hyperlink ref="F1078" r:id="rId53" xr:uid="{00000000-0004-0000-0100-000034000000}"/>
    <hyperlink ref="F1081" r:id="rId54" xr:uid="{00000000-0004-0000-0100-000035000000}"/>
    <hyperlink ref="F1086" r:id="rId55" xr:uid="{00000000-0004-0000-0100-000036000000}"/>
    <hyperlink ref="F1092" r:id="rId56" xr:uid="{00000000-0004-0000-0100-000037000000}"/>
    <hyperlink ref="F1101" r:id="rId57" xr:uid="{00000000-0004-0000-0100-000038000000}"/>
    <hyperlink ref="F1116" r:id="rId58" xr:uid="{00000000-0004-0000-0100-000039000000}"/>
    <hyperlink ref="F1125" r:id="rId59" xr:uid="{00000000-0004-0000-0100-00003A000000}"/>
    <hyperlink ref="F1132" r:id="rId60" xr:uid="{00000000-0004-0000-0100-00003B000000}"/>
    <hyperlink ref="F1139" r:id="rId61" xr:uid="{00000000-0004-0000-0100-00003C000000}"/>
    <hyperlink ref="F1145" r:id="rId62" xr:uid="{00000000-0004-0000-0100-00003D000000}"/>
    <hyperlink ref="F1151" r:id="rId63" xr:uid="{00000000-0004-0000-0100-00003E000000}"/>
    <hyperlink ref="F1164" r:id="rId64" xr:uid="{00000000-0004-0000-0100-00003F000000}"/>
    <hyperlink ref="F1170" r:id="rId65" xr:uid="{00000000-0004-0000-0100-000040000000}"/>
    <hyperlink ref="F1176" r:id="rId66" xr:uid="{00000000-0004-0000-0100-000041000000}"/>
    <hyperlink ref="F1182" r:id="rId67" xr:uid="{00000000-0004-0000-0100-000042000000}"/>
    <hyperlink ref="F1188" r:id="rId68" xr:uid="{00000000-0004-0000-0100-000043000000}"/>
    <hyperlink ref="F1202" r:id="rId69" xr:uid="{00000000-0004-0000-0100-000044000000}"/>
    <hyperlink ref="F1205" r:id="rId70" xr:uid="{00000000-0004-0000-0100-000045000000}"/>
    <hyperlink ref="F1208" r:id="rId71" xr:uid="{00000000-0004-0000-0100-000046000000}"/>
    <hyperlink ref="F1212" r:id="rId72" xr:uid="{00000000-0004-0000-0100-000047000000}"/>
    <hyperlink ref="F1215" r:id="rId73" xr:uid="{00000000-0004-0000-0100-000048000000}"/>
    <hyperlink ref="F1219" r:id="rId74" xr:uid="{00000000-0004-0000-0100-000049000000}"/>
    <hyperlink ref="F1224" r:id="rId75" xr:uid="{00000000-0004-0000-0100-00004A000000}"/>
    <hyperlink ref="F1237" r:id="rId76" xr:uid="{00000000-0004-0000-0100-00004B000000}"/>
    <hyperlink ref="F1249" r:id="rId77" xr:uid="{00000000-0004-0000-0100-00004C000000}"/>
    <hyperlink ref="F1255" r:id="rId78" xr:uid="{00000000-0004-0000-0100-00004D000000}"/>
    <hyperlink ref="F1261" r:id="rId79" xr:uid="{00000000-0004-0000-0100-00004E000000}"/>
    <hyperlink ref="F1265" r:id="rId80" xr:uid="{00000000-0004-0000-0100-00004F000000}"/>
    <hyperlink ref="F1271" r:id="rId81" xr:uid="{00000000-0004-0000-0100-000050000000}"/>
    <hyperlink ref="F1287" r:id="rId82" xr:uid="{00000000-0004-0000-0100-000051000000}"/>
    <hyperlink ref="F1291" r:id="rId83" xr:uid="{00000000-0004-0000-0100-000052000000}"/>
    <hyperlink ref="F1311" r:id="rId84" xr:uid="{00000000-0004-0000-0100-000053000000}"/>
    <hyperlink ref="F1315" r:id="rId85" xr:uid="{00000000-0004-0000-0100-000054000000}"/>
    <hyperlink ref="F1321" r:id="rId86" xr:uid="{00000000-0004-0000-0100-000055000000}"/>
    <hyperlink ref="F1326" r:id="rId87" xr:uid="{00000000-0004-0000-0100-000056000000}"/>
    <hyperlink ref="F1331" r:id="rId88" xr:uid="{00000000-0004-0000-0100-000057000000}"/>
    <hyperlink ref="F1335" r:id="rId89" xr:uid="{00000000-0004-0000-0100-000058000000}"/>
    <hyperlink ref="F1341" r:id="rId90" xr:uid="{00000000-0004-0000-0100-000059000000}"/>
    <hyperlink ref="F1346" r:id="rId91" xr:uid="{00000000-0004-0000-0100-00005A000000}"/>
    <hyperlink ref="F1359" r:id="rId92" xr:uid="{00000000-0004-0000-0100-00005B000000}"/>
    <hyperlink ref="F1364" r:id="rId93" xr:uid="{00000000-0004-0000-0100-00005C000000}"/>
    <hyperlink ref="F1369" r:id="rId94" xr:uid="{00000000-0004-0000-0100-00005D000000}"/>
    <hyperlink ref="F1374" r:id="rId95" xr:uid="{00000000-0004-0000-0100-00005E000000}"/>
    <hyperlink ref="F1379" r:id="rId96" xr:uid="{00000000-0004-0000-0100-00005F000000}"/>
    <hyperlink ref="F1383" r:id="rId97" xr:uid="{00000000-0004-0000-0100-000060000000}"/>
    <hyperlink ref="F1391" r:id="rId98" xr:uid="{00000000-0004-0000-0100-000061000000}"/>
    <hyperlink ref="F1399" r:id="rId99" xr:uid="{00000000-0004-0000-0100-000062000000}"/>
    <hyperlink ref="F1407" r:id="rId100" xr:uid="{00000000-0004-0000-0100-000063000000}"/>
    <hyperlink ref="F1415" r:id="rId101" xr:uid="{00000000-0004-0000-0100-000064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59"/>
  <sheetViews>
    <sheetView showGridLines="0" topLeftCell="F142" workbookViewId="0">
      <selection activeCell="I93" sqref="I93:I157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AT2" s="18" t="s">
        <v>92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84</v>
      </c>
    </row>
    <row r="4" spans="2:46" ht="24.95" customHeight="1">
      <c r="B4" s="21"/>
      <c r="D4" s="22" t="s">
        <v>112</v>
      </c>
      <c r="L4" s="21"/>
      <c r="M4" s="91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16.5" customHeight="1">
      <c r="B7" s="21"/>
      <c r="E7" s="319" t="str">
        <f>'Rekapitulace stavby'!K6</f>
        <v>Zateplení ubytoven a Dětské kliniky FNOL - Snížení energetické náročnosti (YA)</v>
      </c>
      <c r="F7" s="320"/>
      <c r="G7" s="320"/>
      <c r="H7" s="320"/>
      <c r="L7" s="21"/>
    </row>
    <row r="8" spans="2:46" ht="12" customHeight="1">
      <c r="B8" s="21"/>
      <c r="D8" s="28" t="s">
        <v>113</v>
      </c>
      <c r="L8" s="21"/>
    </row>
    <row r="9" spans="2:46" s="1" customFormat="1" ht="16.5" customHeight="1">
      <c r="B9" s="33"/>
      <c r="E9" s="319" t="s">
        <v>114</v>
      </c>
      <c r="F9" s="321"/>
      <c r="G9" s="321"/>
      <c r="H9" s="321"/>
      <c r="L9" s="33"/>
    </row>
    <row r="10" spans="2:46" s="1" customFormat="1" ht="12" customHeight="1">
      <c r="B10" s="33"/>
      <c r="D10" s="28" t="s">
        <v>115</v>
      </c>
      <c r="L10" s="33"/>
    </row>
    <row r="11" spans="2:46" s="1" customFormat="1" ht="16.5" customHeight="1">
      <c r="B11" s="33"/>
      <c r="E11" s="277" t="s">
        <v>1135</v>
      </c>
      <c r="F11" s="321"/>
      <c r="G11" s="321"/>
      <c r="H11" s="321"/>
      <c r="L11" s="33"/>
    </row>
    <row r="12" spans="2:46" s="1" customFormat="1" ht="11.25">
      <c r="B12" s="33"/>
      <c r="L12" s="33"/>
    </row>
    <row r="13" spans="2:46" s="1" customFormat="1" ht="12" customHeight="1">
      <c r="B13" s="33"/>
      <c r="D13" s="28" t="s">
        <v>18</v>
      </c>
      <c r="F13" s="26" t="s">
        <v>19</v>
      </c>
      <c r="I13" s="28" t="s">
        <v>20</v>
      </c>
      <c r="J13" s="26" t="s">
        <v>19</v>
      </c>
      <c r="L13" s="33"/>
    </row>
    <row r="14" spans="2:46" s="1" customFormat="1" ht="12" customHeight="1">
      <c r="B14" s="33"/>
      <c r="D14" s="28" t="s">
        <v>21</v>
      </c>
      <c r="F14" s="26" t="s">
        <v>117</v>
      </c>
      <c r="I14" s="28" t="s">
        <v>23</v>
      </c>
      <c r="J14" s="50" t="str">
        <f>'Rekapitulace stavby'!AN8</f>
        <v>28. 8. 2022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8" t="s">
        <v>25</v>
      </c>
      <c r="I16" s="28" t="s">
        <v>26</v>
      </c>
      <c r="J16" s="26" t="s">
        <v>27</v>
      </c>
      <c r="L16" s="33"/>
    </row>
    <row r="17" spans="2:12" s="1" customFormat="1" ht="18" customHeight="1">
      <c r="B17" s="33"/>
      <c r="E17" s="26" t="s">
        <v>118</v>
      </c>
      <c r="I17" s="28" t="s">
        <v>29</v>
      </c>
      <c r="J17" s="26" t="s">
        <v>30</v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8" t="s">
        <v>31</v>
      </c>
      <c r="I19" s="28" t="s">
        <v>26</v>
      </c>
      <c r="J19" s="29" t="str">
        <f>'Rekapitulace stavby'!AN13</f>
        <v>25527380</v>
      </c>
      <c r="L19" s="33"/>
    </row>
    <row r="20" spans="2:12" s="1" customFormat="1" ht="18" customHeight="1">
      <c r="B20" s="33"/>
      <c r="E20" s="322" t="str">
        <f>'Rekapitulace stavby'!E14</f>
        <v>POZEMSTAV Prostějov, a.s., Pod Kosířem 73, 796 01 Prostějov</v>
      </c>
      <c r="F20" s="303"/>
      <c r="G20" s="303"/>
      <c r="H20" s="303"/>
      <c r="I20" s="28" t="s">
        <v>29</v>
      </c>
      <c r="J20" s="29" t="str">
        <f>'Rekapitulace stavby'!AN14</f>
        <v>CZ25527380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8" t="s">
        <v>32</v>
      </c>
      <c r="I22" s="28" t="s">
        <v>26</v>
      </c>
      <c r="J22" s="26" t="s">
        <v>33</v>
      </c>
      <c r="L22" s="33"/>
    </row>
    <row r="23" spans="2:12" s="1" customFormat="1" ht="18" customHeight="1">
      <c r="B23" s="33"/>
      <c r="E23" s="26" t="s">
        <v>119</v>
      </c>
      <c r="I23" s="28" t="s">
        <v>29</v>
      </c>
      <c r="J23" s="26" t="s">
        <v>35</v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8" t="s">
        <v>37</v>
      </c>
      <c r="I25" s="28" t="s">
        <v>26</v>
      </c>
      <c r="J25" s="26" t="str">
        <f>IF('Rekapitulace stavby'!AN19="","",'Rekapitulace stavby'!AN19)</f>
        <v/>
      </c>
      <c r="L25" s="33"/>
    </row>
    <row r="26" spans="2:12" s="1" customFormat="1" ht="18" customHeight="1">
      <c r="B26" s="33"/>
      <c r="E26" s="26" t="str">
        <f>IF('Rekapitulace stavby'!E20="","",'Rekapitulace stavby'!E20)</f>
        <v xml:space="preserve"> </v>
      </c>
      <c r="I26" s="28" t="s">
        <v>29</v>
      </c>
      <c r="J26" s="26" t="str">
        <f>IF('Rekapitulace stavby'!AN20="","",'Rekapitulace stavby'!AN20)</f>
        <v/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8" t="s">
        <v>39</v>
      </c>
      <c r="L28" s="33"/>
    </row>
    <row r="29" spans="2:12" s="7" customFormat="1" ht="16.5" customHeight="1">
      <c r="B29" s="92"/>
      <c r="E29" s="308" t="s">
        <v>19</v>
      </c>
      <c r="F29" s="308"/>
      <c r="G29" s="308"/>
      <c r="H29" s="308"/>
      <c r="L29" s="92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25.35" customHeight="1">
      <c r="B32" s="33"/>
      <c r="D32" s="93" t="s">
        <v>41</v>
      </c>
      <c r="J32" s="64">
        <f>ROUND(J90, 2)</f>
        <v>445091.66</v>
      </c>
      <c r="L32" s="33"/>
    </row>
    <row r="33" spans="2:12" s="1" customFormat="1" ht="6.95" customHeight="1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14.45" customHeight="1">
      <c r="B34" s="33"/>
      <c r="F34" s="36" t="s">
        <v>43</v>
      </c>
      <c r="I34" s="36" t="s">
        <v>42</v>
      </c>
      <c r="J34" s="36" t="s">
        <v>44</v>
      </c>
      <c r="L34" s="33"/>
    </row>
    <row r="35" spans="2:12" s="1" customFormat="1" ht="14.45" customHeight="1">
      <c r="B35" s="33"/>
      <c r="D35" s="53" t="s">
        <v>45</v>
      </c>
      <c r="E35" s="28" t="s">
        <v>46</v>
      </c>
      <c r="F35" s="84">
        <f>ROUND((SUM(BE90:BE158)),  2)</f>
        <v>445091.66</v>
      </c>
      <c r="I35" s="94">
        <v>0.21</v>
      </c>
      <c r="J35" s="84">
        <f>ROUND(((SUM(BE90:BE158))*I35),  2)</f>
        <v>93469.25</v>
      </c>
      <c r="L35" s="33"/>
    </row>
    <row r="36" spans="2:12" s="1" customFormat="1" ht="14.45" customHeight="1">
      <c r="B36" s="33"/>
      <c r="E36" s="28" t="s">
        <v>47</v>
      </c>
      <c r="F36" s="84">
        <f>ROUND((SUM(BF90:BF158)),  2)</f>
        <v>0</v>
      </c>
      <c r="I36" s="94">
        <v>0.15</v>
      </c>
      <c r="J36" s="84">
        <f>ROUND(((SUM(BF90:BF158))*I36),  2)</f>
        <v>0</v>
      </c>
      <c r="L36" s="33"/>
    </row>
    <row r="37" spans="2:12" s="1" customFormat="1" ht="14.45" hidden="1" customHeight="1">
      <c r="B37" s="33"/>
      <c r="E37" s="28" t="s">
        <v>48</v>
      </c>
      <c r="F37" s="84">
        <f>ROUND((SUM(BG90:BG158)),  2)</f>
        <v>0</v>
      </c>
      <c r="I37" s="94">
        <v>0.21</v>
      </c>
      <c r="J37" s="84">
        <f>0</f>
        <v>0</v>
      </c>
      <c r="L37" s="33"/>
    </row>
    <row r="38" spans="2:12" s="1" customFormat="1" ht="14.45" hidden="1" customHeight="1">
      <c r="B38" s="33"/>
      <c r="E38" s="28" t="s">
        <v>49</v>
      </c>
      <c r="F38" s="84">
        <f>ROUND((SUM(BH90:BH158)),  2)</f>
        <v>0</v>
      </c>
      <c r="I38" s="94">
        <v>0.15</v>
      </c>
      <c r="J38" s="84">
        <f>0</f>
        <v>0</v>
      </c>
      <c r="L38" s="33"/>
    </row>
    <row r="39" spans="2:12" s="1" customFormat="1" ht="14.45" hidden="1" customHeight="1">
      <c r="B39" s="33"/>
      <c r="E39" s="28" t="s">
        <v>50</v>
      </c>
      <c r="F39" s="84">
        <f>ROUND((SUM(BI90:BI158)),  2)</f>
        <v>0</v>
      </c>
      <c r="I39" s="94">
        <v>0</v>
      </c>
      <c r="J39" s="84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5"/>
      <c r="D41" s="96" t="s">
        <v>51</v>
      </c>
      <c r="E41" s="55"/>
      <c r="F41" s="55"/>
      <c r="G41" s="97" t="s">
        <v>52</v>
      </c>
      <c r="H41" s="98" t="s">
        <v>53</v>
      </c>
      <c r="I41" s="55"/>
      <c r="J41" s="99">
        <f>SUM(J32:J39)</f>
        <v>538560.90999999992</v>
      </c>
      <c r="K41" s="100"/>
      <c r="L41" s="33"/>
    </row>
    <row r="42" spans="2:12" s="1" customFormat="1" ht="14.45" customHeight="1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33"/>
    </row>
    <row r="46" spans="2:12" s="1" customFormat="1" ht="6.95" customHeight="1"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33"/>
    </row>
    <row r="47" spans="2:12" s="1" customFormat="1" ht="24.95" customHeight="1">
      <c r="B47" s="33"/>
      <c r="C47" s="22" t="s">
        <v>120</v>
      </c>
      <c r="L47" s="33"/>
    </row>
    <row r="48" spans="2:12" s="1" customFormat="1" ht="6.95" customHeight="1">
      <c r="B48" s="33"/>
      <c r="L48" s="33"/>
    </row>
    <row r="49" spans="2:47" s="1" customFormat="1" ht="12" customHeight="1">
      <c r="B49" s="33"/>
      <c r="C49" s="28" t="s">
        <v>16</v>
      </c>
      <c r="L49" s="33"/>
    </row>
    <row r="50" spans="2:47" s="1" customFormat="1" ht="16.5" customHeight="1">
      <c r="B50" s="33"/>
      <c r="E50" s="319" t="str">
        <f>E7</f>
        <v>Zateplení ubytoven a Dětské kliniky FNOL - Snížení energetické náročnosti (YA)</v>
      </c>
      <c r="F50" s="320"/>
      <c r="G50" s="320"/>
      <c r="H50" s="320"/>
      <c r="L50" s="33"/>
    </row>
    <row r="51" spans="2:47" ht="12" customHeight="1">
      <c r="B51" s="21"/>
      <c r="C51" s="28" t="s">
        <v>113</v>
      </c>
      <c r="L51" s="21"/>
    </row>
    <row r="52" spans="2:47" s="1" customFormat="1" ht="16.5" customHeight="1">
      <c r="B52" s="33"/>
      <c r="E52" s="319" t="s">
        <v>114</v>
      </c>
      <c r="F52" s="321"/>
      <c r="G52" s="321"/>
      <c r="H52" s="321"/>
      <c r="L52" s="33"/>
    </row>
    <row r="53" spans="2:47" s="1" customFormat="1" ht="12" customHeight="1">
      <c r="B53" s="33"/>
      <c r="C53" s="28" t="s">
        <v>115</v>
      </c>
      <c r="L53" s="33"/>
    </row>
    <row r="54" spans="2:47" s="1" customFormat="1" ht="16.5" customHeight="1">
      <c r="B54" s="33"/>
      <c r="E54" s="277" t="str">
        <f>E11</f>
        <v>D.1.1.-02 - Podlaha půdy</v>
      </c>
      <c r="F54" s="321"/>
      <c r="G54" s="321"/>
      <c r="H54" s="321"/>
      <c r="L54" s="33"/>
    </row>
    <row r="55" spans="2:47" s="1" customFormat="1" ht="6.95" customHeight="1">
      <c r="B55" s="33"/>
      <c r="L55" s="33"/>
    </row>
    <row r="56" spans="2:47" s="1" customFormat="1" ht="12" customHeight="1">
      <c r="B56" s="33"/>
      <c r="C56" s="28" t="s">
        <v>21</v>
      </c>
      <c r="F56" s="26" t="str">
        <f>F14</f>
        <v>ulice I.P. Pavlova č. p. 842, 779 00 Olomouc</v>
      </c>
      <c r="I56" s="28" t="s">
        <v>23</v>
      </c>
      <c r="J56" s="50" t="str">
        <f>IF(J14="","",J14)</f>
        <v>28. 8. 2022</v>
      </c>
      <c r="L56" s="33"/>
    </row>
    <row r="57" spans="2:47" s="1" customFormat="1" ht="6.95" customHeight="1">
      <c r="B57" s="33"/>
      <c r="L57" s="33"/>
    </row>
    <row r="58" spans="2:47" s="1" customFormat="1" ht="40.15" customHeight="1">
      <c r="B58" s="33"/>
      <c r="C58" s="28" t="s">
        <v>25</v>
      </c>
      <c r="F58" s="26" t="str">
        <f>E17</f>
        <v>FNOL, I.P. Pavlova 185/6, 779 00 Olomouc</v>
      </c>
      <c r="I58" s="28" t="s">
        <v>32</v>
      </c>
      <c r="J58" s="31" t="str">
        <f>E23</f>
        <v>M&amp;B e Projekce s.r.o., Čechova 106/2a, Přerov</v>
      </c>
      <c r="L58" s="33"/>
    </row>
    <row r="59" spans="2:47" s="1" customFormat="1" ht="15.2" customHeight="1">
      <c r="B59" s="33"/>
      <c r="C59" s="28" t="s">
        <v>31</v>
      </c>
      <c r="F59" s="26" t="str">
        <f>IF(E20="","",E20)</f>
        <v>POZEMSTAV Prostějov, a.s., Pod Kosířem 73, 796 01 Prostějov</v>
      </c>
      <c r="I59" s="28" t="s">
        <v>37</v>
      </c>
      <c r="J59" s="31" t="str">
        <f>E26</f>
        <v xml:space="preserve"> 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101" t="s">
        <v>121</v>
      </c>
      <c r="D61" s="95"/>
      <c r="E61" s="95"/>
      <c r="F61" s="95"/>
      <c r="G61" s="95"/>
      <c r="H61" s="95"/>
      <c r="I61" s="95"/>
      <c r="J61" s="102" t="s">
        <v>122</v>
      </c>
      <c r="K61" s="95"/>
      <c r="L61" s="33"/>
    </row>
    <row r="62" spans="2:47" s="1" customFormat="1" ht="10.35" customHeight="1">
      <c r="B62" s="33"/>
      <c r="L62" s="33"/>
    </row>
    <row r="63" spans="2:47" s="1" customFormat="1" ht="22.9" customHeight="1">
      <c r="B63" s="33"/>
      <c r="C63" s="103" t="s">
        <v>73</v>
      </c>
      <c r="J63" s="64">
        <f>J90</f>
        <v>445091.66000000003</v>
      </c>
      <c r="L63" s="33"/>
      <c r="AU63" s="18" t="s">
        <v>123</v>
      </c>
    </row>
    <row r="64" spans="2:47" s="8" customFormat="1" ht="24.95" customHeight="1">
      <c r="B64" s="104"/>
      <c r="D64" s="105" t="s">
        <v>124</v>
      </c>
      <c r="E64" s="106"/>
      <c r="F64" s="106"/>
      <c r="G64" s="106"/>
      <c r="H64" s="106"/>
      <c r="I64" s="106"/>
      <c r="J64" s="107">
        <f>J91</f>
        <v>2193.83</v>
      </c>
      <c r="L64" s="104"/>
    </row>
    <row r="65" spans="2:12" s="9" customFormat="1" ht="19.899999999999999" customHeight="1">
      <c r="B65" s="108"/>
      <c r="D65" s="109" t="s">
        <v>131</v>
      </c>
      <c r="E65" s="110"/>
      <c r="F65" s="110"/>
      <c r="G65" s="110"/>
      <c r="H65" s="110"/>
      <c r="I65" s="110"/>
      <c r="J65" s="111">
        <f>J92</f>
        <v>2193.83</v>
      </c>
      <c r="L65" s="108"/>
    </row>
    <row r="66" spans="2:12" s="8" customFormat="1" ht="24.95" customHeight="1">
      <c r="B66" s="104"/>
      <c r="D66" s="105" t="s">
        <v>135</v>
      </c>
      <c r="E66" s="106"/>
      <c r="F66" s="106"/>
      <c r="G66" s="106"/>
      <c r="H66" s="106"/>
      <c r="I66" s="106"/>
      <c r="J66" s="107">
        <f>J100</f>
        <v>442897.83</v>
      </c>
      <c r="L66" s="104"/>
    </row>
    <row r="67" spans="2:12" s="9" customFormat="1" ht="19.899999999999999" customHeight="1">
      <c r="B67" s="108"/>
      <c r="D67" s="109" t="s">
        <v>138</v>
      </c>
      <c r="E67" s="110"/>
      <c r="F67" s="110"/>
      <c r="G67" s="110"/>
      <c r="H67" s="110"/>
      <c r="I67" s="110"/>
      <c r="J67" s="111">
        <f>J101</f>
        <v>346629.83</v>
      </c>
      <c r="L67" s="108"/>
    </row>
    <row r="68" spans="2:12" s="9" customFormat="1" ht="19.899999999999999" customHeight="1">
      <c r="B68" s="108"/>
      <c r="D68" s="109" t="s">
        <v>1136</v>
      </c>
      <c r="E68" s="110"/>
      <c r="F68" s="110"/>
      <c r="G68" s="110"/>
      <c r="H68" s="110"/>
      <c r="I68" s="110"/>
      <c r="J68" s="111">
        <f>J156</f>
        <v>96268</v>
      </c>
      <c r="L68" s="108"/>
    </row>
    <row r="69" spans="2:12" s="1" customFormat="1" ht="21.75" customHeight="1">
      <c r="B69" s="33"/>
      <c r="L69" s="33"/>
    </row>
    <row r="70" spans="2:12" s="1" customFormat="1" ht="6.95" customHeight="1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33"/>
    </row>
    <row r="74" spans="2:12" s="1" customFormat="1" ht="6.95" customHeight="1">
      <c r="B74" s="44"/>
      <c r="C74" s="45"/>
      <c r="D74" s="45"/>
      <c r="E74" s="45"/>
      <c r="F74" s="45"/>
      <c r="G74" s="45"/>
      <c r="H74" s="45"/>
      <c r="I74" s="45"/>
      <c r="J74" s="45"/>
      <c r="K74" s="45"/>
      <c r="L74" s="33"/>
    </row>
    <row r="75" spans="2:12" s="1" customFormat="1" ht="24.95" customHeight="1">
      <c r="B75" s="33"/>
      <c r="C75" s="22" t="s">
        <v>142</v>
      </c>
      <c r="L75" s="33"/>
    </row>
    <row r="76" spans="2:12" s="1" customFormat="1" ht="6.95" customHeight="1">
      <c r="B76" s="33"/>
      <c r="L76" s="33"/>
    </row>
    <row r="77" spans="2:12" s="1" customFormat="1" ht="12" customHeight="1">
      <c r="B77" s="33"/>
      <c r="C77" s="28" t="s">
        <v>16</v>
      </c>
      <c r="L77" s="33"/>
    </row>
    <row r="78" spans="2:12" s="1" customFormat="1" ht="16.5" customHeight="1">
      <c r="B78" s="33"/>
      <c r="E78" s="319" t="str">
        <f>E7</f>
        <v>Zateplení ubytoven a Dětské kliniky FNOL - Snížení energetické náročnosti (YA)</v>
      </c>
      <c r="F78" s="320"/>
      <c r="G78" s="320"/>
      <c r="H78" s="320"/>
      <c r="L78" s="33"/>
    </row>
    <row r="79" spans="2:12" ht="12" customHeight="1">
      <c r="B79" s="21"/>
      <c r="C79" s="28" t="s">
        <v>113</v>
      </c>
      <c r="L79" s="21"/>
    </row>
    <row r="80" spans="2:12" s="1" customFormat="1" ht="16.5" customHeight="1">
      <c r="B80" s="33"/>
      <c r="E80" s="319" t="s">
        <v>114</v>
      </c>
      <c r="F80" s="321"/>
      <c r="G80" s="321"/>
      <c r="H80" s="321"/>
      <c r="L80" s="33"/>
    </row>
    <row r="81" spans="2:65" s="1" customFormat="1" ht="12" customHeight="1">
      <c r="B81" s="33"/>
      <c r="C81" s="28" t="s">
        <v>115</v>
      </c>
      <c r="L81" s="33"/>
    </row>
    <row r="82" spans="2:65" s="1" customFormat="1" ht="16.5" customHeight="1">
      <c r="B82" s="33"/>
      <c r="E82" s="277" t="str">
        <f>E11</f>
        <v>D.1.1.-02 - Podlaha půdy</v>
      </c>
      <c r="F82" s="321"/>
      <c r="G82" s="321"/>
      <c r="H82" s="321"/>
      <c r="L82" s="33"/>
    </row>
    <row r="83" spans="2:65" s="1" customFormat="1" ht="6.95" customHeight="1">
      <c r="B83" s="33"/>
      <c r="L83" s="33"/>
    </row>
    <row r="84" spans="2:65" s="1" customFormat="1" ht="12" customHeight="1">
      <c r="B84" s="33"/>
      <c r="C84" s="28" t="s">
        <v>21</v>
      </c>
      <c r="F84" s="26" t="str">
        <f>F14</f>
        <v>ulice I.P. Pavlova č. p. 842, 779 00 Olomouc</v>
      </c>
      <c r="I84" s="28" t="s">
        <v>23</v>
      </c>
      <c r="J84" s="50" t="str">
        <f>IF(J14="","",J14)</f>
        <v>28. 8. 2022</v>
      </c>
      <c r="L84" s="33"/>
    </row>
    <row r="85" spans="2:65" s="1" customFormat="1" ht="6.95" customHeight="1">
      <c r="B85" s="33"/>
      <c r="L85" s="33"/>
    </row>
    <row r="86" spans="2:65" s="1" customFormat="1" ht="40.15" customHeight="1">
      <c r="B86" s="33"/>
      <c r="C86" s="28" t="s">
        <v>25</v>
      </c>
      <c r="F86" s="26" t="str">
        <f>E17</f>
        <v>FNOL, I.P. Pavlova 185/6, 779 00 Olomouc</v>
      </c>
      <c r="I86" s="28" t="s">
        <v>32</v>
      </c>
      <c r="J86" s="31" t="str">
        <f>E23</f>
        <v>M&amp;B e Projekce s.r.o., Čechova 106/2a, Přerov</v>
      </c>
      <c r="L86" s="33"/>
    </row>
    <row r="87" spans="2:65" s="1" customFormat="1" ht="15.2" customHeight="1">
      <c r="B87" s="33"/>
      <c r="C87" s="28" t="s">
        <v>31</v>
      </c>
      <c r="F87" s="26" t="str">
        <f>IF(E20="","",E20)</f>
        <v>POZEMSTAV Prostějov, a.s., Pod Kosířem 73, 796 01 Prostějov</v>
      </c>
      <c r="I87" s="28" t="s">
        <v>37</v>
      </c>
      <c r="J87" s="31" t="str">
        <f>E26</f>
        <v xml:space="preserve"> </v>
      </c>
      <c r="L87" s="33"/>
    </row>
    <row r="88" spans="2:65" s="1" customFormat="1" ht="10.35" customHeight="1">
      <c r="B88" s="33"/>
      <c r="L88" s="33"/>
    </row>
    <row r="89" spans="2:65" s="10" customFormat="1" ht="29.25" customHeight="1">
      <c r="B89" s="112"/>
      <c r="C89" s="113" t="s">
        <v>143</v>
      </c>
      <c r="D89" s="114" t="s">
        <v>60</v>
      </c>
      <c r="E89" s="114" t="s">
        <v>56</v>
      </c>
      <c r="F89" s="114" t="s">
        <v>57</v>
      </c>
      <c r="G89" s="114" t="s">
        <v>144</v>
      </c>
      <c r="H89" s="114" t="s">
        <v>145</v>
      </c>
      <c r="I89" s="114" t="s">
        <v>146</v>
      </c>
      <c r="J89" s="114" t="s">
        <v>122</v>
      </c>
      <c r="K89" s="115" t="s">
        <v>147</v>
      </c>
      <c r="L89" s="112"/>
      <c r="M89" s="57" t="s">
        <v>19</v>
      </c>
      <c r="N89" s="58" t="s">
        <v>45</v>
      </c>
      <c r="O89" s="58" t="s">
        <v>148</v>
      </c>
      <c r="P89" s="58" t="s">
        <v>149</v>
      </c>
      <c r="Q89" s="58" t="s">
        <v>150</v>
      </c>
      <c r="R89" s="58" t="s">
        <v>151</v>
      </c>
      <c r="S89" s="58" t="s">
        <v>152</v>
      </c>
      <c r="T89" s="59" t="s">
        <v>153</v>
      </c>
    </row>
    <row r="90" spans="2:65" s="1" customFormat="1" ht="22.9" customHeight="1">
      <c r="B90" s="33"/>
      <c r="C90" s="62" t="s">
        <v>154</v>
      </c>
      <c r="J90" s="116">
        <f>BK90</f>
        <v>445091.66000000003</v>
      </c>
      <c r="L90" s="33"/>
      <c r="M90" s="60"/>
      <c r="N90" s="51"/>
      <c r="O90" s="51"/>
      <c r="P90" s="117">
        <f>P91+P100</f>
        <v>0</v>
      </c>
      <c r="Q90" s="51"/>
      <c r="R90" s="117">
        <f>R91+R100</f>
        <v>3.1116142800000004</v>
      </c>
      <c r="S90" s="51"/>
      <c r="T90" s="118">
        <f>T91+T100</f>
        <v>0</v>
      </c>
      <c r="AT90" s="18" t="s">
        <v>74</v>
      </c>
      <c r="AU90" s="18" t="s">
        <v>123</v>
      </c>
      <c r="BK90" s="119">
        <f>BK91+BK100</f>
        <v>445091.66000000003</v>
      </c>
    </row>
    <row r="91" spans="2:65" s="11" customFormat="1" ht="25.9" customHeight="1">
      <c r="B91" s="120"/>
      <c r="D91" s="121" t="s">
        <v>74</v>
      </c>
      <c r="E91" s="122" t="s">
        <v>155</v>
      </c>
      <c r="F91" s="122" t="s">
        <v>156</v>
      </c>
      <c r="I91" s="123"/>
      <c r="J91" s="124">
        <f>BK91</f>
        <v>2193.83</v>
      </c>
      <c r="L91" s="120"/>
      <c r="M91" s="125"/>
      <c r="P91" s="126">
        <f>P92</f>
        <v>0</v>
      </c>
      <c r="R91" s="126">
        <f>R92</f>
        <v>0</v>
      </c>
      <c r="T91" s="127">
        <f>T92</f>
        <v>0</v>
      </c>
      <c r="AR91" s="121" t="s">
        <v>82</v>
      </c>
      <c r="AT91" s="128" t="s">
        <v>74</v>
      </c>
      <c r="AU91" s="128" t="s">
        <v>75</v>
      </c>
      <c r="AY91" s="121" t="s">
        <v>157</v>
      </c>
      <c r="BK91" s="129">
        <f>BK92</f>
        <v>2193.83</v>
      </c>
    </row>
    <row r="92" spans="2:65" s="11" customFormat="1" ht="22.9" customHeight="1">
      <c r="B92" s="120"/>
      <c r="D92" s="121" t="s">
        <v>74</v>
      </c>
      <c r="E92" s="130" t="s">
        <v>767</v>
      </c>
      <c r="F92" s="130" t="s">
        <v>768</v>
      </c>
      <c r="I92" s="123"/>
      <c r="J92" s="131">
        <f>BK92</f>
        <v>2193.83</v>
      </c>
      <c r="L92" s="120"/>
      <c r="M92" s="125"/>
      <c r="P92" s="126">
        <f>SUM(P93:P99)</f>
        <v>0</v>
      </c>
      <c r="R92" s="126">
        <f>SUM(R93:R99)</f>
        <v>0</v>
      </c>
      <c r="T92" s="127">
        <f>SUM(T93:T99)</f>
        <v>0</v>
      </c>
      <c r="AR92" s="121" t="s">
        <v>82</v>
      </c>
      <c r="AT92" s="128" t="s">
        <v>74</v>
      </c>
      <c r="AU92" s="128" t="s">
        <v>82</v>
      </c>
      <c r="AY92" s="121" t="s">
        <v>157</v>
      </c>
      <c r="BK92" s="129">
        <f>SUM(BK93:BK99)</f>
        <v>2193.83</v>
      </c>
    </row>
    <row r="93" spans="2:65" s="1" customFormat="1" ht="16.5" customHeight="1">
      <c r="B93" s="33"/>
      <c r="C93" s="132" t="s">
        <v>82</v>
      </c>
      <c r="D93" s="132" t="s">
        <v>159</v>
      </c>
      <c r="E93" s="133" t="s">
        <v>1137</v>
      </c>
      <c r="F93" s="134" t="s">
        <v>1138</v>
      </c>
      <c r="G93" s="135" t="s">
        <v>210</v>
      </c>
      <c r="H93" s="136">
        <v>566.88199999999995</v>
      </c>
      <c r="I93" s="137">
        <v>3.87</v>
      </c>
      <c r="J93" s="138">
        <f>ROUND(I93*H93,2)</f>
        <v>2193.83</v>
      </c>
      <c r="K93" s="134" t="s">
        <v>163</v>
      </c>
      <c r="L93" s="33"/>
      <c r="M93" s="139" t="s">
        <v>19</v>
      </c>
      <c r="N93" s="140" t="s">
        <v>46</v>
      </c>
      <c r="P93" s="141">
        <f>O93*H93</f>
        <v>0</v>
      </c>
      <c r="Q93" s="141">
        <v>0</v>
      </c>
      <c r="R93" s="141">
        <f>Q93*H93</f>
        <v>0</v>
      </c>
      <c r="S93" s="141">
        <v>0</v>
      </c>
      <c r="T93" s="142">
        <f>S93*H93</f>
        <v>0</v>
      </c>
      <c r="AR93" s="143" t="s">
        <v>164</v>
      </c>
      <c r="AT93" s="143" t="s">
        <v>159</v>
      </c>
      <c r="AU93" s="143" t="s">
        <v>84</v>
      </c>
      <c r="AY93" s="18" t="s">
        <v>157</v>
      </c>
      <c r="BE93" s="144">
        <f>IF(N93="základní",J93,0)</f>
        <v>2193.83</v>
      </c>
      <c r="BF93" s="144">
        <f>IF(N93="snížená",J93,0)</f>
        <v>0</v>
      </c>
      <c r="BG93" s="144">
        <f>IF(N93="zákl. přenesená",J93,0)</f>
        <v>0</v>
      </c>
      <c r="BH93" s="144">
        <f>IF(N93="sníž. přenesená",J93,0)</f>
        <v>0</v>
      </c>
      <c r="BI93" s="144">
        <f>IF(N93="nulová",J93,0)</f>
        <v>0</v>
      </c>
      <c r="BJ93" s="18" t="s">
        <v>82</v>
      </c>
      <c r="BK93" s="144">
        <f>ROUND(I93*H93,2)</f>
        <v>2193.83</v>
      </c>
      <c r="BL93" s="18" t="s">
        <v>164</v>
      </c>
      <c r="BM93" s="143" t="s">
        <v>1139</v>
      </c>
    </row>
    <row r="94" spans="2:65" s="1" customFormat="1" ht="11.25">
      <c r="B94" s="33"/>
      <c r="D94" s="145" t="s">
        <v>166</v>
      </c>
      <c r="F94" s="146" t="s">
        <v>1140</v>
      </c>
      <c r="I94" s="147"/>
      <c r="L94" s="33"/>
      <c r="M94" s="148"/>
      <c r="T94" s="54"/>
      <c r="AT94" s="18" t="s">
        <v>166</v>
      </c>
      <c r="AU94" s="18" t="s">
        <v>84</v>
      </c>
    </row>
    <row r="95" spans="2:65" s="1" customFormat="1" ht="11.25">
      <c r="B95" s="33"/>
      <c r="D95" s="149" t="s">
        <v>167</v>
      </c>
      <c r="F95" s="150" t="s">
        <v>1141</v>
      </c>
      <c r="I95" s="147"/>
      <c r="L95" s="33"/>
      <c r="M95" s="148"/>
      <c r="T95" s="54"/>
      <c r="AT95" s="18" t="s">
        <v>167</v>
      </c>
      <c r="AU95" s="18" t="s">
        <v>84</v>
      </c>
    </row>
    <row r="96" spans="2:65" s="12" customFormat="1" ht="11.25">
      <c r="B96" s="151"/>
      <c r="D96" s="145" t="s">
        <v>169</v>
      </c>
      <c r="E96" s="152" t="s">
        <v>19</v>
      </c>
      <c r="F96" s="153" t="s">
        <v>1142</v>
      </c>
      <c r="H96" s="152" t="s">
        <v>19</v>
      </c>
      <c r="I96" s="154"/>
      <c r="L96" s="151"/>
      <c r="M96" s="155"/>
      <c r="T96" s="156"/>
      <c r="AT96" s="152" t="s">
        <v>169</v>
      </c>
      <c r="AU96" s="152" t="s">
        <v>84</v>
      </c>
      <c r="AV96" s="12" t="s">
        <v>82</v>
      </c>
      <c r="AW96" s="12" t="s">
        <v>36</v>
      </c>
      <c r="AX96" s="12" t="s">
        <v>75</v>
      </c>
      <c r="AY96" s="152" t="s">
        <v>157</v>
      </c>
    </row>
    <row r="97" spans="2:65" s="12" customFormat="1" ht="11.25">
      <c r="B97" s="151"/>
      <c r="D97" s="145" t="s">
        <v>169</v>
      </c>
      <c r="E97" s="152" t="s">
        <v>19</v>
      </c>
      <c r="F97" s="153" t="s">
        <v>1143</v>
      </c>
      <c r="H97" s="152" t="s">
        <v>19</v>
      </c>
      <c r="I97" s="154"/>
      <c r="L97" s="151"/>
      <c r="M97" s="155"/>
      <c r="T97" s="156"/>
      <c r="AT97" s="152" t="s">
        <v>169</v>
      </c>
      <c r="AU97" s="152" t="s">
        <v>84</v>
      </c>
      <c r="AV97" s="12" t="s">
        <v>82</v>
      </c>
      <c r="AW97" s="12" t="s">
        <v>36</v>
      </c>
      <c r="AX97" s="12" t="s">
        <v>75</v>
      </c>
      <c r="AY97" s="152" t="s">
        <v>157</v>
      </c>
    </row>
    <row r="98" spans="2:65" s="13" customFormat="1" ht="11.25">
      <c r="B98" s="157"/>
      <c r="D98" s="145" t="s">
        <v>169</v>
      </c>
      <c r="E98" s="158" t="s">
        <v>19</v>
      </c>
      <c r="F98" s="159" t="s">
        <v>1144</v>
      </c>
      <c r="H98" s="160">
        <v>566.88199999999995</v>
      </c>
      <c r="I98" s="161"/>
      <c r="L98" s="157"/>
      <c r="M98" s="162"/>
      <c r="T98" s="163"/>
      <c r="AT98" s="158" t="s">
        <v>169</v>
      </c>
      <c r="AU98" s="158" t="s">
        <v>84</v>
      </c>
      <c r="AV98" s="13" t="s">
        <v>84</v>
      </c>
      <c r="AW98" s="13" t="s">
        <v>36</v>
      </c>
      <c r="AX98" s="13" t="s">
        <v>75</v>
      </c>
      <c r="AY98" s="158" t="s">
        <v>157</v>
      </c>
    </row>
    <row r="99" spans="2:65" s="14" customFormat="1" ht="11.25">
      <c r="B99" s="164"/>
      <c r="D99" s="145" t="s">
        <v>169</v>
      </c>
      <c r="E99" s="165" t="s">
        <v>19</v>
      </c>
      <c r="F99" s="166" t="s">
        <v>173</v>
      </c>
      <c r="H99" s="167">
        <v>566.88199999999995</v>
      </c>
      <c r="I99" s="168"/>
      <c r="L99" s="164"/>
      <c r="M99" s="169"/>
      <c r="T99" s="170"/>
      <c r="AT99" s="165" t="s">
        <v>169</v>
      </c>
      <c r="AU99" s="165" t="s">
        <v>84</v>
      </c>
      <c r="AV99" s="14" t="s">
        <v>164</v>
      </c>
      <c r="AW99" s="14" t="s">
        <v>36</v>
      </c>
      <c r="AX99" s="14" t="s">
        <v>82</v>
      </c>
      <c r="AY99" s="165" t="s">
        <v>157</v>
      </c>
    </row>
    <row r="100" spans="2:65" s="11" customFormat="1" ht="25.9" customHeight="1">
      <c r="B100" s="120"/>
      <c r="D100" s="121" t="s">
        <v>74</v>
      </c>
      <c r="E100" s="122" t="s">
        <v>917</v>
      </c>
      <c r="F100" s="122" t="s">
        <v>918</v>
      </c>
      <c r="I100" s="123"/>
      <c r="J100" s="124">
        <f>BK100</f>
        <v>442897.83</v>
      </c>
      <c r="L100" s="120"/>
      <c r="M100" s="125"/>
      <c r="P100" s="126">
        <f>P101+P156</f>
        <v>0</v>
      </c>
      <c r="R100" s="126">
        <f>R101+R156</f>
        <v>3.1116142800000004</v>
      </c>
      <c r="T100" s="127">
        <f>T101+T156</f>
        <v>0</v>
      </c>
      <c r="AR100" s="121" t="s">
        <v>84</v>
      </c>
      <c r="AT100" s="128" t="s">
        <v>74</v>
      </c>
      <c r="AU100" s="128" t="s">
        <v>75</v>
      </c>
      <c r="AY100" s="121" t="s">
        <v>157</v>
      </c>
      <c r="BK100" s="129">
        <f>BK101+BK156</f>
        <v>442897.83</v>
      </c>
    </row>
    <row r="101" spans="2:65" s="11" customFormat="1" ht="22.9" customHeight="1">
      <c r="B101" s="120"/>
      <c r="D101" s="121" t="s">
        <v>74</v>
      </c>
      <c r="E101" s="130" t="s">
        <v>989</v>
      </c>
      <c r="F101" s="130" t="s">
        <v>990</v>
      </c>
      <c r="I101" s="123"/>
      <c r="J101" s="131">
        <f>BK101</f>
        <v>346629.83</v>
      </c>
      <c r="L101" s="120"/>
      <c r="M101" s="125"/>
      <c r="P101" s="126">
        <f>SUM(P102:P155)</f>
        <v>0</v>
      </c>
      <c r="R101" s="126">
        <f>SUM(R102:R155)</f>
        <v>3.1116142800000004</v>
      </c>
      <c r="T101" s="127">
        <f>SUM(T102:T155)</f>
        <v>0</v>
      </c>
      <c r="AR101" s="121" t="s">
        <v>84</v>
      </c>
      <c r="AT101" s="128" t="s">
        <v>74</v>
      </c>
      <c r="AU101" s="128" t="s">
        <v>82</v>
      </c>
      <c r="AY101" s="121" t="s">
        <v>157</v>
      </c>
      <c r="BK101" s="129">
        <f>SUM(BK102:BK155)</f>
        <v>346629.83</v>
      </c>
    </row>
    <row r="102" spans="2:65" s="1" customFormat="1" ht="16.5" customHeight="1">
      <c r="B102" s="33"/>
      <c r="C102" s="132" t="s">
        <v>195</v>
      </c>
      <c r="D102" s="132" t="s">
        <v>159</v>
      </c>
      <c r="E102" s="133" t="s">
        <v>1145</v>
      </c>
      <c r="F102" s="134" t="s">
        <v>1146</v>
      </c>
      <c r="G102" s="135" t="s">
        <v>210</v>
      </c>
      <c r="H102" s="136">
        <v>566.88099999999997</v>
      </c>
      <c r="I102" s="137">
        <v>72</v>
      </c>
      <c r="J102" s="138">
        <f>ROUND(I102*H102,2)</f>
        <v>40815.43</v>
      </c>
      <c r="K102" s="134" t="s">
        <v>163</v>
      </c>
      <c r="L102" s="33"/>
      <c r="M102" s="139" t="s">
        <v>19</v>
      </c>
      <c r="N102" s="140" t="s">
        <v>46</v>
      </c>
      <c r="P102" s="141">
        <f>O102*H102</f>
        <v>0</v>
      </c>
      <c r="Q102" s="141">
        <v>0</v>
      </c>
      <c r="R102" s="141">
        <f>Q102*H102</f>
        <v>0</v>
      </c>
      <c r="S102" s="141">
        <v>0</v>
      </c>
      <c r="T102" s="142">
        <f>S102*H102</f>
        <v>0</v>
      </c>
      <c r="AR102" s="143" t="s">
        <v>283</v>
      </c>
      <c r="AT102" s="143" t="s">
        <v>159</v>
      </c>
      <c r="AU102" s="143" t="s">
        <v>84</v>
      </c>
      <c r="AY102" s="18" t="s">
        <v>157</v>
      </c>
      <c r="BE102" s="144">
        <f>IF(N102="základní",J102,0)</f>
        <v>40815.43</v>
      </c>
      <c r="BF102" s="144">
        <f>IF(N102="snížená",J102,0)</f>
        <v>0</v>
      </c>
      <c r="BG102" s="144">
        <f>IF(N102="zákl. přenesená",J102,0)</f>
        <v>0</v>
      </c>
      <c r="BH102" s="144">
        <f>IF(N102="sníž. přenesená",J102,0)</f>
        <v>0</v>
      </c>
      <c r="BI102" s="144">
        <f>IF(N102="nulová",J102,0)</f>
        <v>0</v>
      </c>
      <c r="BJ102" s="18" t="s">
        <v>82</v>
      </c>
      <c r="BK102" s="144">
        <f>ROUND(I102*H102,2)</f>
        <v>40815.43</v>
      </c>
      <c r="BL102" s="18" t="s">
        <v>283</v>
      </c>
      <c r="BM102" s="143" t="s">
        <v>1147</v>
      </c>
    </row>
    <row r="103" spans="2:65" s="1" customFormat="1" ht="11.25">
      <c r="B103" s="33"/>
      <c r="D103" s="145" t="s">
        <v>166</v>
      </c>
      <c r="F103" s="146" t="s">
        <v>1148</v>
      </c>
      <c r="I103" s="147"/>
      <c r="L103" s="33"/>
      <c r="M103" s="148"/>
      <c r="T103" s="54"/>
      <c r="AT103" s="18" t="s">
        <v>166</v>
      </c>
      <c r="AU103" s="18" t="s">
        <v>84</v>
      </c>
    </row>
    <row r="104" spans="2:65" s="1" customFormat="1" ht="11.25">
      <c r="B104" s="33"/>
      <c r="D104" s="149" t="s">
        <v>167</v>
      </c>
      <c r="F104" s="150" t="s">
        <v>1149</v>
      </c>
      <c r="I104" s="147"/>
      <c r="L104" s="33"/>
      <c r="M104" s="148"/>
      <c r="T104" s="54"/>
      <c r="AT104" s="18" t="s">
        <v>167</v>
      </c>
      <c r="AU104" s="18" t="s">
        <v>84</v>
      </c>
    </row>
    <row r="105" spans="2:65" s="12" customFormat="1" ht="11.25">
      <c r="B105" s="151"/>
      <c r="D105" s="145" t="s">
        <v>169</v>
      </c>
      <c r="E105" s="152" t="s">
        <v>19</v>
      </c>
      <c r="F105" s="153" t="s">
        <v>1142</v>
      </c>
      <c r="H105" s="152" t="s">
        <v>19</v>
      </c>
      <c r="I105" s="154"/>
      <c r="L105" s="151"/>
      <c r="M105" s="155"/>
      <c r="T105" s="156"/>
      <c r="AT105" s="152" t="s">
        <v>169</v>
      </c>
      <c r="AU105" s="152" t="s">
        <v>84</v>
      </c>
      <c r="AV105" s="12" t="s">
        <v>82</v>
      </c>
      <c r="AW105" s="12" t="s">
        <v>36</v>
      </c>
      <c r="AX105" s="12" t="s">
        <v>75</v>
      </c>
      <c r="AY105" s="152" t="s">
        <v>157</v>
      </c>
    </row>
    <row r="106" spans="2:65" s="12" customFormat="1" ht="11.25">
      <c r="B106" s="151"/>
      <c r="D106" s="145" t="s">
        <v>169</v>
      </c>
      <c r="E106" s="152" t="s">
        <v>19</v>
      </c>
      <c r="F106" s="153" t="s">
        <v>1143</v>
      </c>
      <c r="H106" s="152" t="s">
        <v>19</v>
      </c>
      <c r="I106" s="154"/>
      <c r="L106" s="151"/>
      <c r="M106" s="155"/>
      <c r="T106" s="156"/>
      <c r="AT106" s="152" t="s">
        <v>169</v>
      </c>
      <c r="AU106" s="152" t="s">
        <v>84</v>
      </c>
      <c r="AV106" s="12" t="s">
        <v>82</v>
      </c>
      <c r="AW106" s="12" t="s">
        <v>36</v>
      </c>
      <c r="AX106" s="12" t="s">
        <v>75</v>
      </c>
      <c r="AY106" s="152" t="s">
        <v>157</v>
      </c>
    </row>
    <row r="107" spans="2:65" s="12" customFormat="1" ht="11.25">
      <c r="B107" s="151"/>
      <c r="D107" s="145" t="s">
        <v>169</v>
      </c>
      <c r="E107" s="152" t="s">
        <v>19</v>
      </c>
      <c r="F107" s="153" t="s">
        <v>1150</v>
      </c>
      <c r="H107" s="152" t="s">
        <v>19</v>
      </c>
      <c r="I107" s="154"/>
      <c r="L107" s="151"/>
      <c r="M107" s="155"/>
      <c r="T107" s="156"/>
      <c r="AT107" s="152" t="s">
        <v>169</v>
      </c>
      <c r="AU107" s="152" t="s">
        <v>84</v>
      </c>
      <c r="AV107" s="12" t="s">
        <v>82</v>
      </c>
      <c r="AW107" s="12" t="s">
        <v>36</v>
      </c>
      <c r="AX107" s="12" t="s">
        <v>75</v>
      </c>
      <c r="AY107" s="152" t="s">
        <v>157</v>
      </c>
    </row>
    <row r="108" spans="2:65" s="13" customFormat="1" ht="11.25">
      <c r="B108" s="157"/>
      <c r="D108" s="145" t="s">
        <v>169</v>
      </c>
      <c r="E108" s="158" t="s">
        <v>19</v>
      </c>
      <c r="F108" s="159" t="s">
        <v>1151</v>
      </c>
      <c r="H108" s="160">
        <v>571.71900000000005</v>
      </c>
      <c r="I108" s="161"/>
      <c r="L108" s="157"/>
      <c r="M108" s="162"/>
      <c r="T108" s="163"/>
      <c r="AT108" s="158" t="s">
        <v>169</v>
      </c>
      <c r="AU108" s="158" t="s">
        <v>84</v>
      </c>
      <c r="AV108" s="13" t="s">
        <v>84</v>
      </c>
      <c r="AW108" s="13" t="s">
        <v>36</v>
      </c>
      <c r="AX108" s="13" t="s">
        <v>75</v>
      </c>
      <c r="AY108" s="158" t="s">
        <v>157</v>
      </c>
    </row>
    <row r="109" spans="2:65" s="13" customFormat="1" ht="11.25">
      <c r="B109" s="157"/>
      <c r="D109" s="145" t="s">
        <v>169</v>
      </c>
      <c r="E109" s="158" t="s">
        <v>19</v>
      </c>
      <c r="F109" s="159" t="s">
        <v>1152</v>
      </c>
      <c r="H109" s="160">
        <v>-4.8380000000000001</v>
      </c>
      <c r="I109" s="161"/>
      <c r="L109" s="157"/>
      <c r="M109" s="162"/>
      <c r="T109" s="163"/>
      <c r="AT109" s="158" t="s">
        <v>169</v>
      </c>
      <c r="AU109" s="158" t="s">
        <v>84</v>
      </c>
      <c r="AV109" s="13" t="s">
        <v>84</v>
      </c>
      <c r="AW109" s="13" t="s">
        <v>36</v>
      </c>
      <c r="AX109" s="13" t="s">
        <v>75</v>
      </c>
      <c r="AY109" s="158" t="s">
        <v>157</v>
      </c>
    </row>
    <row r="110" spans="2:65" s="14" customFormat="1" ht="11.25">
      <c r="B110" s="164"/>
      <c r="D110" s="145" t="s">
        <v>169</v>
      </c>
      <c r="E110" s="165" t="s">
        <v>19</v>
      </c>
      <c r="F110" s="166" t="s">
        <v>173</v>
      </c>
      <c r="H110" s="167">
        <v>566.88100000000009</v>
      </c>
      <c r="I110" s="168"/>
      <c r="L110" s="164"/>
      <c r="M110" s="169"/>
      <c r="T110" s="170"/>
      <c r="AT110" s="165" t="s">
        <v>169</v>
      </c>
      <c r="AU110" s="165" t="s">
        <v>84</v>
      </c>
      <c r="AV110" s="14" t="s">
        <v>164</v>
      </c>
      <c r="AW110" s="14" t="s">
        <v>36</v>
      </c>
      <c r="AX110" s="14" t="s">
        <v>82</v>
      </c>
      <c r="AY110" s="165" t="s">
        <v>157</v>
      </c>
    </row>
    <row r="111" spans="2:65" s="1" customFormat="1" ht="16.5" customHeight="1">
      <c r="B111" s="33"/>
      <c r="C111" s="171" t="s">
        <v>202</v>
      </c>
      <c r="D111" s="171" t="s">
        <v>228</v>
      </c>
      <c r="E111" s="172" t="s">
        <v>1153</v>
      </c>
      <c r="F111" s="173" t="s">
        <v>1154</v>
      </c>
      <c r="G111" s="174" t="s">
        <v>210</v>
      </c>
      <c r="H111" s="175">
        <v>623.57000000000005</v>
      </c>
      <c r="I111" s="176">
        <v>164.8</v>
      </c>
      <c r="J111" s="177">
        <f>ROUND(I111*H111,2)</f>
        <v>102764.34</v>
      </c>
      <c r="K111" s="173" t="s">
        <v>163</v>
      </c>
      <c r="L111" s="178"/>
      <c r="M111" s="179" t="s">
        <v>19</v>
      </c>
      <c r="N111" s="180" t="s">
        <v>46</v>
      </c>
      <c r="P111" s="141">
        <f>O111*H111</f>
        <v>0</v>
      </c>
      <c r="Q111" s="141">
        <v>2.3E-3</v>
      </c>
      <c r="R111" s="141">
        <f>Q111*H111</f>
        <v>1.4342110000000001</v>
      </c>
      <c r="S111" s="141">
        <v>0</v>
      </c>
      <c r="T111" s="142">
        <f>S111*H111</f>
        <v>0</v>
      </c>
      <c r="AR111" s="143" t="s">
        <v>419</v>
      </c>
      <c r="AT111" s="143" t="s">
        <v>228</v>
      </c>
      <c r="AU111" s="143" t="s">
        <v>84</v>
      </c>
      <c r="AY111" s="18" t="s">
        <v>157</v>
      </c>
      <c r="BE111" s="144">
        <f>IF(N111="základní",J111,0)</f>
        <v>102764.34</v>
      </c>
      <c r="BF111" s="144">
        <f>IF(N111="snížená",J111,0)</f>
        <v>0</v>
      </c>
      <c r="BG111" s="144">
        <f>IF(N111="zákl. přenesená",J111,0)</f>
        <v>0</v>
      </c>
      <c r="BH111" s="144">
        <f>IF(N111="sníž. přenesená",J111,0)</f>
        <v>0</v>
      </c>
      <c r="BI111" s="144">
        <f>IF(N111="nulová",J111,0)</f>
        <v>0</v>
      </c>
      <c r="BJ111" s="18" t="s">
        <v>82</v>
      </c>
      <c r="BK111" s="144">
        <f>ROUND(I111*H111,2)</f>
        <v>102764.34</v>
      </c>
      <c r="BL111" s="18" t="s">
        <v>283</v>
      </c>
      <c r="BM111" s="143" t="s">
        <v>1155</v>
      </c>
    </row>
    <row r="112" spans="2:65" s="1" customFormat="1" ht="11.25">
      <c r="B112" s="33"/>
      <c r="D112" s="145" t="s">
        <v>166</v>
      </c>
      <c r="F112" s="146" t="s">
        <v>1154</v>
      </c>
      <c r="I112" s="147"/>
      <c r="L112" s="33"/>
      <c r="M112" s="148"/>
      <c r="T112" s="54"/>
      <c r="AT112" s="18" t="s">
        <v>166</v>
      </c>
      <c r="AU112" s="18" t="s">
        <v>84</v>
      </c>
    </row>
    <row r="113" spans="2:65" s="12" customFormat="1" ht="11.25">
      <c r="B113" s="151"/>
      <c r="D113" s="145" t="s">
        <v>169</v>
      </c>
      <c r="E113" s="152" t="s">
        <v>19</v>
      </c>
      <c r="F113" s="153" t="s">
        <v>1142</v>
      </c>
      <c r="H113" s="152" t="s">
        <v>19</v>
      </c>
      <c r="I113" s="154"/>
      <c r="L113" s="151"/>
      <c r="M113" s="155"/>
      <c r="T113" s="156"/>
      <c r="AT113" s="152" t="s">
        <v>169</v>
      </c>
      <c r="AU113" s="152" t="s">
        <v>84</v>
      </c>
      <c r="AV113" s="12" t="s">
        <v>82</v>
      </c>
      <c r="AW113" s="12" t="s">
        <v>36</v>
      </c>
      <c r="AX113" s="12" t="s">
        <v>75</v>
      </c>
      <c r="AY113" s="152" t="s">
        <v>157</v>
      </c>
    </row>
    <row r="114" spans="2:65" s="12" customFormat="1" ht="11.25">
      <c r="B114" s="151"/>
      <c r="D114" s="145" t="s">
        <v>169</v>
      </c>
      <c r="E114" s="152" t="s">
        <v>19</v>
      </c>
      <c r="F114" s="153" t="s">
        <v>1143</v>
      </c>
      <c r="H114" s="152" t="s">
        <v>19</v>
      </c>
      <c r="I114" s="154"/>
      <c r="L114" s="151"/>
      <c r="M114" s="155"/>
      <c r="T114" s="156"/>
      <c r="AT114" s="152" t="s">
        <v>169</v>
      </c>
      <c r="AU114" s="152" t="s">
        <v>84</v>
      </c>
      <c r="AV114" s="12" t="s">
        <v>82</v>
      </c>
      <c r="AW114" s="12" t="s">
        <v>36</v>
      </c>
      <c r="AX114" s="12" t="s">
        <v>75</v>
      </c>
      <c r="AY114" s="152" t="s">
        <v>157</v>
      </c>
    </row>
    <row r="115" spans="2:65" s="12" customFormat="1" ht="11.25">
      <c r="B115" s="151"/>
      <c r="D115" s="145" t="s">
        <v>169</v>
      </c>
      <c r="E115" s="152" t="s">
        <v>19</v>
      </c>
      <c r="F115" s="153" t="s">
        <v>1150</v>
      </c>
      <c r="H115" s="152" t="s">
        <v>19</v>
      </c>
      <c r="I115" s="154"/>
      <c r="L115" s="151"/>
      <c r="M115" s="155"/>
      <c r="T115" s="156"/>
      <c r="AT115" s="152" t="s">
        <v>169</v>
      </c>
      <c r="AU115" s="152" t="s">
        <v>84</v>
      </c>
      <c r="AV115" s="12" t="s">
        <v>82</v>
      </c>
      <c r="AW115" s="12" t="s">
        <v>36</v>
      </c>
      <c r="AX115" s="12" t="s">
        <v>75</v>
      </c>
      <c r="AY115" s="152" t="s">
        <v>157</v>
      </c>
    </row>
    <row r="116" spans="2:65" s="13" customFormat="1" ht="11.25">
      <c r="B116" s="157"/>
      <c r="D116" s="145" t="s">
        <v>169</v>
      </c>
      <c r="E116" s="158" t="s">
        <v>19</v>
      </c>
      <c r="F116" s="159" t="s">
        <v>1144</v>
      </c>
      <c r="H116" s="160">
        <v>566.88199999999995</v>
      </c>
      <c r="I116" s="161"/>
      <c r="L116" s="157"/>
      <c r="M116" s="162"/>
      <c r="T116" s="163"/>
      <c r="AT116" s="158" t="s">
        <v>169</v>
      </c>
      <c r="AU116" s="158" t="s">
        <v>84</v>
      </c>
      <c r="AV116" s="13" t="s">
        <v>84</v>
      </c>
      <c r="AW116" s="13" t="s">
        <v>36</v>
      </c>
      <c r="AX116" s="13" t="s">
        <v>75</v>
      </c>
      <c r="AY116" s="158" t="s">
        <v>157</v>
      </c>
    </row>
    <row r="117" spans="2:65" s="14" customFormat="1" ht="11.25">
      <c r="B117" s="164"/>
      <c r="D117" s="145" t="s">
        <v>169</v>
      </c>
      <c r="E117" s="165" t="s">
        <v>19</v>
      </c>
      <c r="F117" s="166" t="s">
        <v>173</v>
      </c>
      <c r="H117" s="167">
        <v>566.88199999999995</v>
      </c>
      <c r="I117" s="168"/>
      <c r="L117" s="164"/>
      <c r="M117" s="169"/>
      <c r="T117" s="170"/>
      <c r="AT117" s="165" t="s">
        <v>169</v>
      </c>
      <c r="AU117" s="165" t="s">
        <v>84</v>
      </c>
      <c r="AV117" s="14" t="s">
        <v>164</v>
      </c>
      <c r="AW117" s="14" t="s">
        <v>36</v>
      </c>
      <c r="AX117" s="14" t="s">
        <v>82</v>
      </c>
      <c r="AY117" s="165" t="s">
        <v>157</v>
      </c>
    </row>
    <row r="118" spans="2:65" s="13" customFormat="1" ht="11.25">
      <c r="B118" s="157"/>
      <c r="D118" s="145" t="s">
        <v>169</v>
      </c>
      <c r="F118" s="159" t="s">
        <v>1156</v>
      </c>
      <c r="H118" s="160">
        <v>623.57000000000005</v>
      </c>
      <c r="I118" s="161"/>
      <c r="L118" s="157"/>
      <c r="M118" s="162"/>
      <c r="T118" s="163"/>
      <c r="AT118" s="158" t="s">
        <v>169</v>
      </c>
      <c r="AU118" s="158" t="s">
        <v>84</v>
      </c>
      <c r="AV118" s="13" t="s">
        <v>84</v>
      </c>
      <c r="AW118" s="13" t="s">
        <v>4</v>
      </c>
      <c r="AX118" s="13" t="s">
        <v>82</v>
      </c>
      <c r="AY118" s="158" t="s">
        <v>157</v>
      </c>
    </row>
    <row r="119" spans="2:65" s="1" customFormat="1" ht="16.5" customHeight="1">
      <c r="B119" s="33"/>
      <c r="C119" s="171" t="s">
        <v>207</v>
      </c>
      <c r="D119" s="171" t="s">
        <v>228</v>
      </c>
      <c r="E119" s="172" t="s">
        <v>1157</v>
      </c>
      <c r="F119" s="173" t="s">
        <v>1158</v>
      </c>
      <c r="G119" s="174" t="s">
        <v>210</v>
      </c>
      <c r="H119" s="175">
        <v>623.57000000000005</v>
      </c>
      <c r="I119" s="176">
        <v>198.5</v>
      </c>
      <c r="J119" s="177">
        <f>ROUND(I119*H119,2)</f>
        <v>123778.65</v>
      </c>
      <c r="K119" s="173" t="s">
        <v>163</v>
      </c>
      <c r="L119" s="178"/>
      <c r="M119" s="179" t="s">
        <v>19</v>
      </c>
      <c r="N119" s="180" t="s">
        <v>46</v>
      </c>
      <c r="P119" s="141">
        <f>O119*H119</f>
        <v>0</v>
      </c>
      <c r="Q119" s="141">
        <v>2.3999999999999998E-3</v>
      </c>
      <c r="R119" s="141">
        <f>Q119*H119</f>
        <v>1.4965679999999999</v>
      </c>
      <c r="S119" s="141">
        <v>0</v>
      </c>
      <c r="T119" s="142">
        <f>S119*H119</f>
        <v>0</v>
      </c>
      <c r="AR119" s="143" t="s">
        <v>419</v>
      </c>
      <c r="AT119" s="143" t="s">
        <v>228</v>
      </c>
      <c r="AU119" s="143" t="s">
        <v>84</v>
      </c>
      <c r="AY119" s="18" t="s">
        <v>157</v>
      </c>
      <c r="BE119" s="144">
        <f>IF(N119="základní",J119,0)</f>
        <v>123778.65</v>
      </c>
      <c r="BF119" s="144">
        <f>IF(N119="snížená",J119,0)</f>
        <v>0</v>
      </c>
      <c r="BG119" s="144">
        <f>IF(N119="zákl. přenesená",J119,0)</f>
        <v>0</v>
      </c>
      <c r="BH119" s="144">
        <f>IF(N119="sníž. přenesená",J119,0)</f>
        <v>0</v>
      </c>
      <c r="BI119" s="144">
        <f>IF(N119="nulová",J119,0)</f>
        <v>0</v>
      </c>
      <c r="BJ119" s="18" t="s">
        <v>82</v>
      </c>
      <c r="BK119" s="144">
        <f>ROUND(I119*H119,2)</f>
        <v>123778.65</v>
      </c>
      <c r="BL119" s="18" t="s">
        <v>283</v>
      </c>
      <c r="BM119" s="143" t="s">
        <v>1159</v>
      </c>
    </row>
    <row r="120" spans="2:65" s="1" customFormat="1" ht="11.25">
      <c r="B120" s="33"/>
      <c r="D120" s="145" t="s">
        <v>166</v>
      </c>
      <c r="F120" s="146" t="s">
        <v>1158</v>
      </c>
      <c r="I120" s="147"/>
      <c r="L120" s="33"/>
      <c r="M120" s="148"/>
      <c r="T120" s="54"/>
      <c r="AT120" s="18" t="s">
        <v>166</v>
      </c>
      <c r="AU120" s="18" t="s">
        <v>84</v>
      </c>
    </row>
    <row r="121" spans="2:65" s="12" customFormat="1" ht="11.25">
      <c r="B121" s="151"/>
      <c r="D121" s="145" t="s">
        <v>169</v>
      </c>
      <c r="E121" s="152" t="s">
        <v>19</v>
      </c>
      <c r="F121" s="153" t="s">
        <v>1142</v>
      </c>
      <c r="H121" s="152" t="s">
        <v>19</v>
      </c>
      <c r="I121" s="154"/>
      <c r="L121" s="151"/>
      <c r="M121" s="155"/>
      <c r="T121" s="156"/>
      <c r="AT121" s="152" t="s">
        <v>169</v>
      </c>
      <c r="AU121" s="152" t="s">
        <v>84</v>
      </c>
      <c r="AV121" s="12" t="s">
        <v>82</v>
      </c>
      <c r="AW121" s="12" t="s">
        <v>36</v>
      </c>
      <c r="AX121" s="12" t="s">
        <v>75</v>
      </c>
      <c r="AY121" s="152" t="s">
        <v>157</v>
      </c>
    </row>
    <row r="122" spans="2:65" s="12" customFormat="1" ht="11.25">
      <c r="B122" s="151"/>
      <c r="D122" s="145" t="s">
        <v>169</v>
      </c>
      <c r="E122" s="152" t="s">
        <v>19</v>
      </c>
      <c r="F122" s="153" t="s">
        <v>1143</v>
      </c>
      <c r="H122" s="152" t="s">
        <v>19</v>
      </c>
      <c r="I122" s="154"/>
      <c r="L122" s="151"/>
      <c r="M122" s="155"/>
      <c r="T122" s="156"/>
      <c r="AT122" s="152" t="s">
        <v>169</v>
      </c>
      <c r="AU122" s="152" t="s">
        <v>84</v>
      </c>
      <c r="AV122" s="12" t="s">
        <v>82</v>
      </c>
      <c r="AW122" s="12" t="s">
        <v>36</v>
      </c>
      <c r="AX122" s="12" t="s">
        <v>75</v>
      </c>
      <c r="AY122" s="152" t="s">
        <v>157</v>
      </c>
    </row>
    <row r="123" spans="2:65" s="12" customFormat="1" ht="11.25">
      <c r="B123" s="151"/>
      <c r="D123" s="145" t="s">
        <v>169</v>
      </c>
      <c r="E123" s="152" t="s">
        <v>19</v>
      </c>
      <c r="F123" s="153" t="s">
        <v>1150</v>
      </c>
      <c r="H123" s="152" t="s">
        <v>19</v>
      </c>
      <c r="I123" s="154"/>
      <c r="L123" s="151"/>
      <c r="M123" s="155"/>
      <c r="T123" s="156"/>
      <c r="AT123" s="152" t="s">
        <v>169</v>
      </c>
      <c r="AU123" s="152" t="s">
        <v>84</v>
      </c>
      <c r="AV123" s="12" t="s">
        <v>82</v>
      </c>
      <c r="AW123" s="12" t="s">
        <v>36</v>
      </c>
      <c r="AX123" s="12" t="s">
        <v>75</v>
      </c>
      <c r="AY123" s="152" t="s">
        <v>157</v>
      </c>
    </row>
    <row r="124" spans="2:65" s="13" customFormat="1" ht="11.25">
      <c r="B124" s="157"/>
      <c r="D124" s="145" t="s">
        <v>169</v>
      </c>
      <c r="E124" s="158" t="s">
        <v>19</v>
      </c>
      <c r="F124" s="159" t="s">
        <v>1144</v>
      </c>
      <c r="H124" s="160">
        <v>566.88199999999995</v>
      </c>
      <c r="I124" s="161"/>
      <c r="L124" s="157"/>
      <c r="M124" s="162"/>
      <c r="T124" s="163"/>
      <c r="AT124" s="158" t="s">
        <v>169</v>
      </c>
      <c r="AU124" s="158" t="s">
        <v>84</v>
      </c>
      <c r="AV124" s="13" t="s">
        <v>84</v>
      </c>
      <c r="AW124" s="13" t="s">
        <v>36</v>
      </c>
      <c r="AX124" s="13" t="s">
        <v>75</v>
      </c>
      <c r="AY124" s="158" t="s">
        <v>157</v>
      </c>
    </row>
    <row r="125" spans="2:65" s="14" customFormat="1" ht="11.25">
      <c r="B125" s="164"/>
      <c r="D125" s="145" t="s">
        <v>169</v>
      </c>
      <c r="E125" s="165" t="s">
        <v>19</v>
      </c>
      <c r="F125" s="166" t="s">
        <v>173</v>
      </c>
      <c r="H125" s="167">
        <v>566.88199999999995</v>
      </c>
      <c r="I125" s="168"/>
      <c r="L125" s="164"/>
      <c r="M125" s="169"/>
      <c r="T125" s="170"/>
      <c r="AT125" s="165" t="s">
        <v>169</v>
      </c>
      <c r="AU125" s="165" t="s">
        <v>84</v>
      </c>
      <c r="AV125" s="14" t="s">
        <v>164</v>
      </c>
      <c r="AW125" s="14" t="s">
        <v>36</v>
      </c>
      <c r="AX125" s="14" t="s">
        <v>82</v>
      </c>
      <c r="AY125" s="165" t="s">
        <v>157</v>
      </c>
    </row>
    <row r="126" spans="2:65" s="13" customFormat="1" ht="11.25">
      <c r="B126" s="157"/>
      <c r="D126" s="145" t="s">
        <v>169</v>
      </c>
      <c r="F126" s="159" t="s">
        <v>1156</v>
      </c>
      <c r="H126" s="160">
        <v>623.57000000000005</v>
      </c>
      <c r="I126" s="161"/>
      <c r="L126" s="157"/>
      <c r="M126" s="162"/>
      <c r="T126" s="163"/>
      <c r="AT126" s="158" t="s">
        <v>169</v>
      </c>
      <c r="AU126" s="158" t="s">
        <v>84</v>
      </c>
      <c r="AV126" s="13" t="s">
        <v>84</v>
      </c>
      <c r="AW126" s="13" t="s">
        <v>4</v>
      </c>
      <c r="AX126" s="13" t="s">
        <v>82</v>
      </c>
      <c r="AY126" s="158" t="s">
        <v>157</v>
      </c>
    </row>
    <row r="127" spans="2:65" s="1" customFormat="1" ht="16.5" customHeight="1">
      <c r="B127" s="33"/>
      <c r="C127" s="132" t="s">
        <v>84</v>
      </c>
      <c r="D127" s="132" t="s">
        <v>159</v>
      </c>
      <c r="E127" s="133" t="s">
        <v>1160</v>
      </c>
      <c r="F127" s="134" t="s">
        <v>1161</v>
      </c>
      <c r="G127" s="135" t="s">
        <v>210</v>
      </c>
      <c r="H127" s="136">
        <v>1133.7639999999999</v>
      </c>
      <c r="I127" s="137">
        <v>35</v>
      </c>
      <c r="J127" s="138">
        <f>ROUND(I127*H127,2)</f>
        <v>39681.74</v>
      </c>
      <c r="K127" s="134" t="s">
        <v>163</v>
      </c>
      <c r="L127" s="33"/>
      <c r="M127" s="139" t="s">
        <v>19</v>
      </c>
      <c r="N127" s="140" t="s">
        <v>46</v>
      </c>
      <c r="P127" s="141">
        <f>O127*H127</f>
        <v>0</v>
      </c>
      <c r="Q127" s="141">
        <v>1.0000000000000001E-5</v>
      </c>
      <c r="R127" s="141">
        <f>Q127*H127</f>
        <v>1.133764E-2</v>
      </c>
      <c r="S127" s="141">
        <v>0</v>
      </c>
      <c r="T127" s="142">
        <f>S127*H127</f>
        <v>0</v>
      </c>
      <c r="AR127" s="143" t="s">
        <v>283</v>
      </c>
      <c r="AT127" s="143" t="s">
        <v>159</v>
      </c>
      <c r="AU127" s="143" t="s">
        <v>84</v>
      </c>
      <c r="AY127" s="18" t="s">
        <v>157</v>
      </c>
      <c r="BE127" s="144">
        <f>IF(N127="základní",J127,0)</f>
        <v>39681.74</v>
      </c>
      <c r="BF127" s="144">
        <f>IF(N127="snížená",J127,0)</f>
        <v>0</v>
      </c>
      <c r="BG127" s="144">
        <f>IF(N127="zákl. přenesená",J127,0)</f>
        <v>0</v>
      </c>
      <c r="BH127" s="144">
        <f>IF(N127="sníž. přenesená",J127,0)</f>
        <v>0</v>
      </c>
      <c r="BI127" s="144">
        <f>IF(N127="nulová",J127,0)</f>
        <v>0</v>
      </c>
      <c r="BJ127" s="18" t="s">
        <v>82</v>
      </c>
      <c r="BK127" s="144">
        <f>ROUND(I127*H127,2)</f>
        <v>39681.74</v>
      </c>
      <c r="BL127" s="18" t="s">
        <v>283</v>
      </c>
      <c r="BM127" s="143" t="s">
        <v>1162</v>
      </c>
    </row>
    <row r="128" spans="2:65" s="1" customFormat="1" ht="19.5">
      <c r="B128" s="33"/>
      <c r="D128" s="145" t="s">
        <v>166</v>
      </c>
      <c r="F128" s="146" t="s">
        <v>1163</v>
      </c>
      <c r="I128" s="147"/>
      <c r="L128" s="33"/>
      <c r="M128" s="148"/>
      <c r="T128" s="54"/>
      <c r="AT128" s="18" t="s">
        <v>166</v>
      </c>
      <c r="AU128" s="18" t="s">
        <v>84</v>
      </c>
    </row>
    <row r="129" spans="2:65" s="1" customFormat="1" ht="11.25">
      <c r="B129" s="33"/>
      <c r="D129" s="149" t="s">
        <v>167</v>
      </c>
      <c r="F129" s="150" t="s">
        <v>1164</v>
      </c>
      <c r="I129" s="147"/>
      <c r="L129" s="33"/>
      <c r="M129" s="148"/>
      <c r="T129" s="54"/>
      <c r="AT129" s="18" t="s">
        <v>167</v>
      </c>
      <c r="AU129" s="18" t="s">
        <v>84</v>
      </c>
    </row>
    <row r="130" spans="2:65" s="12" customFormat="1" ht="11.25">
      <c r="B130" s="151"/>
      <c r="D130" s="145" t="s">
        <v>169</v>
      </c>
      <c r="E130" s="152" t="s">
        <v>19</v>
      </c>
      <c r="F130" s="153" t="s">
        <v>1142</v>
      </c>
      <c r="H130" s="152" t="s">
        <v>19</v>
      </c>
      <c r="I130" s="154"/>
      <c r="L130" s="151"/>
      <c r="M130" s="155"/>
      <c r="T130" s="156"/>
      <c r="AT130" s="152" t="s">
        <v>169</v>
      </c>
      <c r="AU130" s="152" t="s">
        <v>84</v>
      </c>
      <c r="AV130" s="12" t="s">
        <v>82</v>
      </c>
      <c r="AW130" s="12" t="s">
        <v>36</v>
      </c>
      <c r="AX130" s="12" t="s">
        <v>75</v>
      </c>
      <c r="AY130" s="152" t="s">
        <v>157</v>
      </c>
    </row>
    <row r="131" spans="2:65" s="12" customFormat="1" ht="11.25">
      <c r="B131" s="151"/>
      <c r="D131" s="145" t="s">
        <v>169</v>
      </c>
      <c r="E131" s="152" t="s">
        <v>19</v>
      </c>
      <c r="F131" s="153" t="s">
        <v>1143</v>
      </c>
      <c r="H131" s="152" t="s">
        <v>19</v>
      </c>
      <c r="I131" s="154"/>
      <c r="L131" s="151"/>
      <c r="M131" s="155"/>
      <c r="T131" s="156"/>
      <c r="AT131" s="152" t="s">
        <v>169</v>
      </c>
      <c r="AU131" s="152" t="s">
        <v>84</v>
      </c>
      <c r="AV131" s="12" t="s">
        <v>82</v>
      </c>
      <c r="AW131" s="12" t="s">
        <v>36</v>
      </c>
      <c r="AX131" s="12" t="s">
        <v>75</v>
      </c>
      <c r="AY131" s="152" t="s">
        <v>157</v>
      </c>
    </row>
    <row r="132" spans="2:65" s="12" customFormat="1" ht="11.25">
      <c r="B132" s="151"/>
      <c r="D132" s="145" t="s">
        <v>169</v>
      </c>
      <c r="E132" s="152" t="s">
        <v>19</v>
      </c>
      <c r="F132" s="153" t="s">
        <v>1165</v>
      </c>
      <c r="H132" s="152" t="s">
        <v>19</v>
      </c>
      <c r="I132" s="154"/>
      <c r="L132" s="151"/>
      <c r="M132" s="155"/>
      <c r="T132" s="156"/>
      <c r="AT132" s="152" t="s">
        <v>169</v>
      </c>
      <c r="AU132" s="152" t="s">
        <v>84</v>
      </c>
      <c r="AV132" s="12" t="s">
        <v>82</v>
      </c>
      <c r="AW132" s="12" t="s">
        <v>36</v>
      </c>
      <c r="AX132" s="12" t="s">
        <v>75</v>
      </c>
      <c r="AY132" s="152" t="s">
        <v>157</v>
      </c>
    </row>
    <row r="133" spans="2:65" s="13" customFormat="1" ht="11.25">
      <c r="B133" s="157"/>
      <c r="D133" s="145" t="s">
        <v>169</v>
      </c>
      <c r="E133" s="158" t="s">
        <v>19</v>
      </c>
      <c r="F133" s="159" t="s">
        <v>1144</v>
      </c>
      <c r="H133" s="160">
        <v>566.88199999999995</v>
      </c>
      <c r="I133" s="161"/>
      <c r="L133" s="157"/>
      <c r="M133" s="162"/>
      <c r="T133" s="163"/>
      <c r="AT133" s="158" t="s">
        <v>169</v>
      </c>
      <c r="AU133" s="158" t="s">
        <v>84</v>
      </c>
      <c r="AV133" s="13" t="s">
        <v>84</v>
      </c>
      <c r="AW133" s="13" t="s">
        <v>36</v>
      </c>
      <c r="AX133" s="13" t="s">
        <v>75</v>
      </c>
      <c r="AY133" s="158" t="s">
        <v>157</v>
      </c>
    </row>
    <row r="134" spans="2:65" s="12" customFormat="1" ht="11.25">
      <c r="B134" s="151"/>
      <c r="D134" s="145" t="s">
        <v>169</v>
      </c>
      <c r="E134" s="152" t="s">
        <v>19</v>
      </c>
      <c r="F134" s="153" t="s">
        <v>1166</v>
      </c>
      <c r="H134" s="152" t="s">
        <v>19</v>
      </c>
      <c r="I134" s="154"/>
      <c r="L134" s="151"/>
      <c r="M134" s="155"/>
      <c r="T134" s="156"/>
      <c r="AT134" s="152" t="s">
        <v>169</v>
      </c>
      <c r="AU134" s="152" t="s">
        <v>84</v>
      </c>
      <c r="AV134" s="12" t="s">
        <v>82</v>
      </c>
      <c r="AW134" s="12" t="s">
        <v>36</v>
      </c>
      <c r="AX134" s="12" t="s">
        <v>75</v>
      </c>
      <c r="AY134" s="152" t="s">
        <v>157</v>
      </c>
    </row>
    <row r="135" spans="2:65" s="13" customFormat="1" ht="11.25">
      <c r="B135" s="157"/>
      <c r="D135" s="145" t="s">
        <v>169</v>
      </c>
      <c r="E135" s="158" t="s">
        <v>19</v>
      </c>
      <c r="F135" s="159" t="s">
        <v>1144</v>
      </c>
      <c r="H135" s="160">
        <v>566.88199999999995</v>
      </c>
      <c r="I135" s="161"/>
      <c r="L135" s="157"/>
      <c r="M135" s="162"/>
      <c r="T135" s="163"/>
      <c r="AT135" s="158" t="s">
        <v>169</v>
      </c>
      <c r="AU135" s="158" t="s">
        <v>84</v>
      </c>
      <c r="AV135" s="13" t="s">
        <v>84</v>
      </c>
      <c r="AW135" s="13" t="s">
        <v>36</v>
      </c>
      <c r="AX135" s="13" t="s">
        <v>75</v>
      </c>
      <c r="AY135" s="158" t="s">
        <v>157</v>
      </c>
    </row>
    <row r="136" spans="2:65" s="14" customFormat="1" ht="11.25">
      <c r="B136" s="164"/>
      <c r="D136" s="145" t="s">
        <v>169</v>
      </c>
      <c r="E136" s="165" t="s">
        <v>19</v>
      </c>
      <c r="F136" s="166" t="s">
        <v>173</v>
      </c>
      <c r="H136" s="167">
        <v>1133.7639999999999</v>
      </c>
      <c r="I136" s="168"/>
      <c r="L136" s="164"/>
      <c r="M136" s="169"/>
      <c r="T136" s="170"/>
      <c r="AT136" s="165" t="s">
        <v>169</v>
      </c>
      <c r="AU136" s="165" t="s">
        <v>84</v>
      </c>
      <c r="AV136" s="14" t="s">
        <v>164</v>
      </c>
      <c r="AW136" s="14" t="s">
        <v>36</v>
      </c>
      <c r="AX136" s="14" t="s">
        <v>82</v>
      </c>
      <c r="AY136" s="165" t="s">
        <v>157</v>
      </c>
    </row>
    <row r="137" spans="2:65" s="1" customFormat="1" ht="16.5" customHeight="1">
      <c r="B137" s="33"/>
      <c r="C137" s="171" t="s">
        <v>104</v>
      </c>
      <c r="D137" s="171" t="s">
        <v>228</v>
      </c>
      <c r="E137" s="172" t="s">
        <v>1167</v>
      </c>
      <c r="F137" s="173" t="s">
        <v>1168</v>
      </c>
      <c r="G137" s="174" t="s">
        <v>210</v>
      </c>
      <c r="H137" s="175">
        <v>651.91399999999999</v>
      </c>
      <c r="I137" s="176">
        <v>25.8</v>
      </c>
      <c r="J137" s="177">
        <f>ROUND(I137*H137,2)</f>
        <v>16819.38</v>
      </c>
      <c r="K137" s="173" t="s">
        <v>163</v>
      </c>
      <c r="L137" s="178"/>
      <c r="M137" s="179" t="s">
        <v>19</v>
      </c>
      <c r="N137" s="180" t="s">
        <v>46</v>
      </c>
      <c r="P137" s="141">
        <f>O137*H137</f>
        <v>0</v>
      </c>
      <c r="Q137" s="141">
        <v>1.3999999999999999E-4</v>
      </c>
      <c r="R137" s="141">
        <f>Q137*H137</f>
        <v>9.1267959999999995E-2</v>
      </c>
      <c r="S137" s="141">
        <v>0</v>
      </c>
      <c r="T137" s="142">
        <f>S137*H137</f>
        <v>0</v>
      </c>
      <c r="AR137" s="143" t="s">
        <v>419</v>
      </c>
      <c r="AT137" s="143" t="s">
        <v>228</v>
      </c>
      <c r="AU137" s="143" t="s">
        <v>84</v>
      </c>
      <c r="AY137" s="18" t="s">
        <v>157</v>
      </c>
      <c r="BE137" s="144">
        <f>IF(N137="základní",J137,0)</f>
        <v>16819.38</v>
      </c>
      <c r="BF137" s="144">
        <f>IF(N137="snížená",J137,0)</f>
        <v>0</v>
      </c>
      <c r="BG137" s="144">
        <f>IF(N137="zákl. přenesená",J137,0)</f>
        <v>0</v>
      </c>
      <c r="BH137" s="144">
        <f>IF(N137="sníž. přenesená",J137,0)</f>
        <v>0</v>
      </c>
      <c r="BI137" s="144">
        <f>IF(N137="nulová",J137,0)</f>
        <v>0</v>
      </c>
      <c r="BJ137" s="18" t="s">
        <v>82</v>
      </c>
      <c r="BK137" s="144">
        <f>ROUND(I137*H137,2)</f>
        <v>16819.38</v>
      </c>
      <c r="BL137" s="18" t="s">
        <v>283</v>
      </c>
      <c r="BM137" s="143" t="s">
        <v>1169</v>
      </c>
    </row>
    <row r="138" spans="2:65" s="1" customFormat="1" ht="11.25">
      <c r="B138" s="33"/>
      <c r="D138" s="145" t="s">
        <v>166</v>
      </c>
      <c r="F138" s="146" t="s">
        <v>1168</v>
      </c>
      <c r="I138" s="147"/>
      <c r="L138" s="33"/>
      <c r="M138" s="148"/>
      <c r="T138" s="54"/>
      <c r="AT138" s="18" t="s">
        <v>166</v>
      </c>
      <c r="AU138" s="18" t="s">
        <v>84</v>
      </c>
    </row>
    <row r="139" spans="2:65" s="12" customFormat="1" ht="11.25">
      <c r="B139" s="151"/>
      <c r="D139" s="145" t="s">
        <v>169</v>
      </c>
      <c r="E139" s="152" t="s">
        <v>19</v>
      </c>
      <c r="F139" s="153" t="s">
        <v>1142</v>
      </c>
      <c r="H139" s="152" t="s">
        <v>19</v>
      </c>
      <c r="I139" s="154"/>
      <c r="L139" s="151"/>
      <c r="M139" s="155"/>
      <c r="T139" s="156"/>
      <c r="AT139" s="152" t="s">
        <v>169</v>
      </c>
      <c r="AU139" s="152" t="s">
        <v>84</v>
      </c>
      <c r="AV139" s="12" t="s">
        <v>82</v>
      </c>
      <c r="AW139" s="12" t="s">
        <v>36</v>
      </c>
      <c r="AX139" s="12" t="s">
        <v>75</v>
      </c>
      <c r="AY139" s="152" t="s">
        <v>157</v>
      </c>
    </row>
    <row r="140" spans="2:65" s="12" customFormat="1" ht="11.25">
      <c r="B140" s="151"/>
      <c r="D140" s="145" t="s">
        <v>169</v>
      </c>
      <c r="E140" s="152" t="s">
        <v>19</v>
      </c>
      <c r="F140" s="153" t="s">
        <v>1143</v>
      </c>
      <c r="H140" s="152" t="s">
        <v>19</v>
      </c>
      <c r="I140" s="154"/>
      <c r="L140" s="151"/>
      <c r="M140" s="155"/>
      <c r="T140" s="156"/>
      <c r="AT140" s="152" t="s">
        <v>169</v>
      </c>
      <c r="AU140" s="152" t="s">
        <v>84</v>
      </c>
      <c r="AV140" s="12" t="s">
        <v>82</v>
      </c>
      <c r="AW140" s="12" t="s">
        <v>36</v>
      </c>
      <c r="AX140" s="12" t="s">
        <v>75</v>
      </c>
      <c r="AY140" s="152" t="s">
        <v>157</v>
      </c>
    </row>
    <row r="141" spans="2:65" s="12" customFormat="1" ht="11.25">
      <c r="B141" s="151"/>
      <c r="D141" s="145" t="s">
        <v>169</v>
      </c>
      <c r="E141" s="152" t="s">
        <v>19</v>
      </c>
      <c r="F141" s="153" t="s">
        <v>1165</v>
      </c>
      <c r="H141" s="152" t="s">
        <v>19</v>
      </c>
      <c r="I141" s="154"/>
      <c r="L141" s="151"/>
      <c r="M141" s="155"/>
      <c r="T141" s="156"/>
      <c r="AT141" s="152" t="s">
        <v>169</v>
      </c>
      <c r="AU141" s="152" t="s">
        <v>84</v>
      </c>
      <c r="AV141" s="12" t="s">
        <v>82</v>
      </c>
      <c r="AW141" s="12" t="s">
        <v>36</v>
      </c>
      <c r="AX141" s="12" t="s">
        <v>75</v>
      </c>
      <c r="AY141" s="152" t="s">
        <v>157</v>
      </c>
    </row>
    <row r="142" spans="2:65" s="13" customFormat="1" ht="11.25">
      <c r="B142" s="157"/>
      <c r="D142" s="145" t="s">
        <v>169</v>
      </c>
      <c r="E142" s="158" t="s">
        <v>19</v>
      </c>
      <c r="F142" s="159" t="s">
        <v>1144</v>
      </c>
      <c r="H142" s="160">
        <v>566.88199999999995</v>
      </c>
      <c r="I142" s="161"/>
      <c r="L142" s="157"/>
      <c r="M142" s="162"/>
      <c r="T142" s="163"/>
      <c r="AT142" s="158" t="s">
        <v>169</v>
      </c>
      <c r="AU142" s="158" t="s">
        <v>84</v>
      </c>
      <c r="AV142" s="13" t="s">
        <v>84</v>
      </c>
      <c r="AW142" s="13" t="s">
        <v>36</v>
      </c>
      <c r="AX142" s="13" t="s">
        <v>75</v>
      </c>
      <c r="AY142" s="158" t="s">
        <v>157</v>
      </c>
    </row>
    <row r="143" spans="2:65" s="14" customFormat="1" ht="11.25">
      <c r="B143" s="164"/>
      <c r="D143" s="145" t="s">
        <v>169</v>
      </c>
      <c r="E143" s="165" t="s">
        <v>19</v>
      </c>
      <c r="F143" s="166" t="s">
        <v>173</v>
      </c>
      <c r="H143" s="167">
        <v>566.88199999999995</v>
      </c>
      <c r="I143" s="168"/>
      <c r="L143" s="164"/>
      <c r="M143" s="169"/>
      <c r="T143" s="170"/>
      <c r="AT143" s="165" t="s">
        <v>169</v>
      </c>
      <c r="AU143" s="165" t="s">
        <v>84</v>
      </c>
      <c r="AV143" s="14" t="s">
        <v>164</v>
      </c>
      <c r="AW143" s="14" t="s">
        <v>36</v>
      </c>
      <c r="AX143" s="14" t="s">
        <v>82</v>
      </c>
      <c r="AY143" s="165" t="s">
        <v>157</v>
      </c>
    </row>
    <row r="144" spans="2:65" s="13" customFormat="1" ht="11.25">
      <c r="B144" s="157"/>
      <c r="D144" s="145" t="s">
        <v>169</v>
      </c>
      <c r="F144" s="159" t="s">
        <v>1170</v>
      </c>
      <c r="H144" s="160">
        <v>651.91399999999999</v>
      </c>
      <c r="I144" s="161"/>
      <c r="L144" s="157"/>
      <c r="M144" s="162"/>
      <c r="T144" s="163"/>
      <c r="AT144" s="158" t="s">
        <v>169</v>
      </c>
      <c r="AU144" s="158" t="s">
        <v>84</v>
      </c>
      <c r="AV144" s="13" t="s">
        <v>84</v>
      </c>
      <c r="AW144" s="13" t="s">
        <v>4</v>
      </c>
      <c r="AX144" s="13" t="s">
        <v>82</v>
      </c>
      <c r="AY144" s="158" t="s">
        <v>157</v>
      </c>
    </row>
    <row r="145" spans="2:65" s="1" customFormat="1" ht="24.2" customHeight="1">
      <c r="B145" s="33"/>
      <c r="C145" s="171" t="s">
        <v>164</v>
      </c>
      <c r="D145" s="171" t="s">
        <v>228</v>
      </c>
      <c r="E145" s="172" t="s">
        <v>1171</v>
      </c>
      <c r="F145" s="173" t="s">
        <v>1172</v>
      </c>
      <c r="G145" s="174" t="s">
        <v>210</v>
      </c>
      <c r="H145" s="175">
        <v>651.91399999999999</v>
      </c>
      <c r="I145" s="176">
        <v>29.2</v>
      </c>
      <c r="J145" s="177">
        <f>ROUND(I145*H145,2)</f>
        <v>19035.89</v>
      </c>
      <c r="K145" s="173" t="s">
        <v>163</v>
      </c>
      <c r="L145" s="178"/>
      <c r="M145" s="179" t="s">
        <v>19</v>
      </c>
      <c r="N145" s="180" t="s">
        <v>46</v>
      </c>
      <c r="P145" s="141">
        <f>O145*H145</f>
        <v>0</v>
      </c>
      <c r="Q145" s="141">
        <v>1.2E-4</v>
      </c>
      <c r="R145" s="141">
        <f>Q145*H145</f>
        <v>7.8229679999999996E-2</v>
      </c>
      <c r="S145" s="141">
        <v>0</v>
      </c>
      <c r="T145" s="142">
        <f>S145*H145</f>
        <v>0</v>
      </c>
      <c r="AR145" s="143" t="s">
        <v>419</v>
      </c>
      <c r="AT145" s="143" t="s">
        <v>228</v>
      </c>
      <c r="AU145" s="143" t="s">
        <v>84</v>
      </c>
      <c r="AY145" s="18" t="s">
        <v>157</v>
      </c>
      <c r="BE145" s="144">
        <f>IF(N145="základní",J145,0)</f>
        <v>19035.89</v>
      </c>
      <c r="BF145" s="144">
        <f>IF(N145="snížená",J145,0)</f>
        <v>0</v>
      </c>
      <c r="BG145" s="144">
        <f>IF(N145="zákl. přenesená",J145,0)</f>
        <v>0</v>
      </c>
      <c r="BH145" s="144">
        <f>IF(N145="sníž. přenesená",J145,0)</f>
        <v>0</v>
      </c>
      <c r="BI145" s="144">
        <f>IF(N145="nulová",J145,0)</f>
        <v>0</v>
      </c>
      <c r="BJ145" s="18" t="s">
        <v>82</v>
      </c>
      <c r="BK145" s="144">
        <f>ROUND(I145*H145,2)</f>
        <v>19035.89</v>
      </c>
      <c r="BL145" s="18" t="s">
        <v>283</v>
      </c>
      <c r="BM145" s="143" t="s">
        <v>1173</v>
      </c>
    </row>
    <row r="146" spans="2:65" s="1" customFormat="1" ht="19.5">
      <c r="B146" s="33"/>
      <c r="D146" s="145" t="s">
        <v>166</v>
      </c>
      <c r="F146" s="146" t="s">
        <v>1172</v>
      </c>
      <c r="I146" s="147"/>
      <c r="L146" s="33"/>
      <c r="M146" s="148"/>
      <c r="T146" s="54"/>
      <c r="AT146" s="18" t="s">
        <v>166</v>
      </c>
      <c r="AU146" s="18" t="s">
        <v>84</v>
      </c>
    </row>
    <row r="147" spans="2:65" s="12" customFormat="1" ht="11.25">
      <c r="B147" s="151"/>
      <c r="D147" s="145" t="s">
        <v>169</v>
      </c>
      <c r="E147" s="152" t="s">
        <v>19</v>
      </c>
      <c r="F147" s="153" t="s">
        <v>1142</v>
      </c>
      <c r="H147" s="152" t="s">
        <v>19</v>
      </c>
      <c r="I147" s="154"/>
      <c r="L147" s="151"/>
      <c r="M147" s="155"/>
      <c r="T147" s="156"/>
      <c r="AT147" s="152" t="s">
        <v>169</v>
      </c>
      <c r="AU147" s="152" t="s">
        <v>84</v>
      </c>
      <c r="AV147" s="12" t="s">
        <v>82</v>
      </c>
      <c r="AW147" s="12" t="s">
        <v>36</v>
      </c>
      <c r="AX147" s="12" t="s">
        <v>75</v>
      </c>
      <c r="AY147" s="152" t="s">
        <v>157</v>
      </c>
    </row>
    <row r="148" spans="2:65" s="12" customFormat="1" ht="11.25">
      <c r="B148" s="151"/>
      <c r="D148" s="145" t="s">
        <v>169</v>
      </c>
      <c r="E148" s="152" t="s">
        <v>19</v>
      </c>
      <c r="F148" s="153" t="s">
        <v>1143</v>
      </c>
      <c r="H148" s="152" t="s">
        <v>19</v>
      </c>
      <c r="I148" s="154"/>
      <c r="L148" s="151"/>
      <c r="M148" s="155"/>
      <c r="T148" s="156"/>
      <c r="AT148" s="152" t="s">
        <v>169</v>
      </c>
      <c r="AU148" s="152" t="s">
        <v>84</v>
      </c>
      <c r="AV148" s="12" t="s">
        <v>82</v>
      </c>
      <c r="AW148" s="12" t="s">
        <v>36</v>
      </c>
      <c r="AX148" s="12" t="s">
        <v>75</v>
      </c>
      <c r="AY148" s="152" t="s">
        <v>157</v>
      </c>
    </row>
    <row r="149" spans="2:65" s="12" customFormat="1" ht="11.25">
      <c r="B149" s="151"/>
      <c r="D149" s="145" t="s">
        <v>169</v>
      </c>
      <c r="E149" s="152" t="s">
        <v>19</v>
      </c>
      <c r="F149" s="153" t="s">
        <v>1174</v>
      </c>
      <c r="H149" s="152" t="s">
        <v>19</v>
      </c>
      <c r="I149" s="154"/>
      <c r="L149" s="151"/>
      <c r="M149" s="155"/>
      <c r="T149" s="156"/>
      <c r="AT149" s="152" t="s">
        <v>169</v>
      </c>
      <c r="AU149" s="152" t="s">
        <v>84</v>
      </c>
      <c r="AV149" s="12" t="s">
        <v>82</v>
      </c>
      <c r="AW149" s="12" t="s">
        <v>36</v>
      </c>
      <c r="AX149" s="12" t="s">
        <v>75</v>
      </c>
      <c r="AY149" s="152" t="s">
        <v>157</v>
      </c>
    </row>
    <row r="150" spans="2:65" s="13" customFormat="1" ht="11.25">
      <c r="B150" s="157"/>
      <c r="D150" s="145" t="s">
        <v>169</v>
      </c>
      <c r="E150" s="158" t="s">
        <v>19</v>
      </c>
      <c r="F150" s="159" t="s">
        <v>1144</v>
      </c>
      <c r="H150" s="160">
        <v>566.88199999999995</v>
      </c>
      <c r="I150" s="161"/>
      <c r="L150" s="157"/>
      <c r="M150" s="162"/>
      <c r="T150" s="163"/>
      <c r="AT150" s="158" t="s">
        <v>169</v>
      </c>
      <c r="AU150" s="158" t="s">
        <v>84</v>
      </c>
      <c r="AV150" s="13" t="s">
        <v>84</v>
      </c>
      <c r="AW150" s="13" t="s">
        <v>36</v>
      </c>
      <c r="AX150" s="13" t="s">
        <v>75</v>
      </c>
      <c r="AY150" s="158" t="s">
        <v>157</v>
      </c>
    </row>
    <row r="151" spans="2:65" s="14" customFormat="1" ht="11.25">
      <c r="B151" s="164"/>
      <c r="D151" s="145" t="s">
        <v>169</v>
      </c>
      <c r="E151" s="165" t="s">
        <v>19</v>
      </c>
      <c r="F151" s="166" t="s">
        <v>173</v>
      </c>
      <c r="H151" s="167">
        <v>566.88199999999995</v>
      </c>
      <c r="I151" s="168"/>
      <c r="L151" s="164"/>
      <c r="M151" s="169"/>
      <c r="T151" s="170"/>
      <c r="AT151" s="165" t="s">
        <v>169</v>
      </c>
      <c r="AU151" s="165" t="s">
        <v>84</v>
      </c>
      <c r="AV151" s="14" t="s">
        <v>164</v>
      </c>
      <c r="AW151" s="14" t="s">
        <v>36</v>
      </c>
      <c r="AX151" s="14" t="s">
        <v>82</v>
      </c>
      <c r="AY151" s="165" t="s">
        <v>157</v>
      </c>
    </row>
    <row r="152" spans="2:65" s="13" customFormat="1" ht="11.25">
      <c r="B152" s="157"/>
      <c r="D152" s="145" t="s">
        <v>169</v>
      </c>
      <c r="F152" s="159" t="s">
        <v>1170</v>
      </c>
      <c r="H152" s="160">
        <v>651.91399999999999</v>
      </c>
      <c r="I152" s="161"/>
      <c r="L152" s="157"/>
      <c r="M152" s="162"/>
      <c r="T152" s="163"/>
      <c r="AT152" s="158" t="s">
        <v>169</v>
      </c>
      <c r="AU152" s="158" t="s">
        <v>84</v>
      </c>
      <c r="AV152" s="13" t="s">
        <v>84</v>
      </c>
      <c r="AW152" s="13" t="s">
        <v>4</v>
      </c>
      <c r="AX152" s="13" t="s">
        <v>82</v>
      </c>
      <c r="AY152" s="158" t="s">
        <v>157</v>
      </c>
    </row>
    <row r="153" spans="2:65" s="1" customFormat="1" ht="16.5" customHeight="1">
      <c r="B153" s="33"/>
      <c r="C153" s="132" t="s">
        <v>215</v>
      </c>
      <c r="D153" s="132" t="s">
        <v>159</v>
      </c>
      <c r="E153" s="133" t="s">
        <v>1006</v>
      </c>
      <c r="F153" s="134" t="s">
        <v>1007</v>
      </c>
      <c r="G153" s="135" t="s">
        <v>198</v>
      </c>
      <c r="H153" s="136">
        <v>3.1120000000000001</v>
      </c>
      <c r="I153" s="137">
        <v>1200</v>
      </c>
      <c r="J153" s="138">
        <f>ROUND(I153*H153,2)</f>
        <v>3734.4</v>
      </c>
      <c r="K153" s="134" t="s">
        <v>163</v>
      </c>
      <c r="L153" s="33"/>
      <c r="M153" s="139" t="s">
        <v>19</v>
      </c>
      <c r="N153" s="140" t="s">
        <v>46</v>
      </c>
      <c r="P153" s="141">
        <f>O153*H153</f>
        <v>0</v>
      </c>
      <c r="Q153" s="141">
        <v>0</v>
      </c>
      <c r="R153" s="141">
        <f>Q153*H153</f>
        <v>0</v>
      </c>
      <c r="S153" s="141">
        <v>0</v>
      </c>
      <c r="T153" s="142">
        <f>S153*H153</f>
        <v>0</v>
      </c>
      <c r="AR153" s="143" t="s">
        <v>283</v>
      </c>
      <c r="AT153" s="143" t="s">
        <v>159</v>
      </c>
      <c r="AU153" s="143" t="s">
        <v>84</v>
      </c>
      <c r="AY153" s="18" t="s">
        <v>157</v>
      </c>
      <c r="BE153" s="144">
        <f>IF(N153="základní",J153,0)</f>
        <v>3734.4</v>
      </c>
      <c r="BF153" s="144">
        <f>IF(N153="snížená",J153,0)</f>
        <v>0</v>
      </c>
      <c r="BG153" s="144">
        <f>IF(N153="zákl. přenesená",J153,0)</f>
        <v>0</v>
      </c>
      <c r="BH153" s="144">
        <f>IF(N153="sníž. přenesená",J153,0)</f>
        <v>0</v>
      </c>
      <c r="BI153" s="144">
        <f>IF(N153="nulová",J153,0)</f>
        <v>0</v>
      </c>
      <c r="BJ153" s="18" t="s">
        <v>82</v>
      </c>
      <c r="BK153" s="144">
        <f>ROUND(I153*H153,2)</f>
        <v>3734.4</v>
      </c>
      <c r="BL153" s="18" t="s">
        <v>283</v>
      </c>
      <c r="BM153" s="143" t="s">
        <v>1175</v>
      </c>
    </row>
    <row r="154" spans="2:65" s="1" customFormat="1" ht="19.5">
      <c r="B154" s="33"/>
      <c r="D154" s="145" t="s">
        <v>166</v>
      </c>
      <c r="F154" s="146" t="s">
        <v>1009</v>
      </c>
      <c r="I154" s="147"/>
      <c r="L154" s="33"/>
      <c r="M154" s="148"/>
      <c r="T154" s="54"/>
      <c r="AT154" s="18" t="s">
        <v>166</v>
      </c>
      <c r="AU154" s="18" t="s">
        <v>84</v>
      </c>
    </row>
    <row r="155" spans="2:65" s="1" customFormat="1" ht="11.25">
      <c r="B155" s="33"/>
      <c r="D155" s="149" t="s">
        <v>167</v>
      </c>
      <c r="F155" s="150" t="s">
        <v>1010</v>
      </c>
      <c r="I155" s="147"/>
      <c r="L155" s="33"/>
      <c r="M155" s="148"/>
      <c r="T155" s="54"/>
      <c r="AT155" s="18" t="s">
        <v>167</v>
      </c>
      <c r="AU155" s="18" t="s">
        <v>84</v>
      </c>
    </row>
    <row r="156" spans="2:65" s="11" customFormat="1" ht="22.9" customHeight="1">
      <c r="B156" s="120"/>
      <c r="D156" s="121" t="s">
        <v>74</v>
      </c>
      <c r="E156" s="130" t="s">
        <v>1176</v>
      </c>
      <c r="F156" s="130" t="s">
        <v>1177</v>
      </c>
      <c r="I156" s="123"/>
      <c r="J156" s="131">
        <f>BK156</f>
        <v>96268</v>
      </c>
      <c r="L156" s="120"/>
      <c r="M156" s="125"/>
      <c r="P156" s="126">
        <f>SUM(P157:P158)</f>
        <v>0</v>
      </c>
      <c r="R156" s="126">
        <f>SUM(R157:R158)</f>
        <v>0</v>
      </c>
      <c r="T156" s="127">
        <f>SUM(T157:T158)</f>
        <v>0</v>
      </c>
      <c r="AR156" s="121" t="s">
        <v>84</v>
      </c>
      <c r="AT156" s="128" t="s">
        <v>74</v>
      </c>
      <c r="AU156" s="128" t="s">
        <v>82</v>
      </c>
      <c r="AY156" s="121" t="s">
        <v>157</v>
      </c>
      <c r="BK156" s="129">
        <f>SUM(BK157:BK158)</f>
        <v>96268</v>
      </c>
    </row>
    <row r="157" spans="2:65" s="1" customFormat="1" ht="16.5" customHeight="1">
      <c r="B157" s="33"/>
      <c r="C157" s="132" t="s">
        <v>222</v>
      </c>
      <c r="D157" s="132" t="s">
        <v>159</v>
      </c>
      <c r="E157" s="133" t="s">
        <v>1178</v>
      </c>
      <c r="F157" s="134" t="s">
        <v>1179</v>
      </c>
      <c r="G157" s="135" t="s">
        <v>765</v>
      </c>
      <c r="H157" s="136">
        <v>1</v>
      </c>
      <c r="I157" s="137">
        <v>96268</v>
      </c>
      <c r="J157" s="138">
        <f>ROUND(I157*H157,2)</f>
        <v>96268</v>
      </c>
      <c r="K157" s="134" t="s">
        <v>280</v>
      </c>
      <c r="L157" s="33"/>
      <c r="M157" s="139" t="s">
        <v>19</v>
      </c>
      <c r="N157" s="140" t="s">
        <v>46</v>
      </c>
      <c r="P157" s="141">
        <f>O157*H157</f>
        <v>0</v>
      </c>
      <c r="Q157" s="141">
        <v>0</v>
      </c>
      <c r="R157" s="141">
        <f>Q157*H157</f>
        <v>0</v>
      </c>
      <c r="S157" s="141">
        <v>0</v>
      </c>
      <c r="T157" s="142">
        <f>S157*H157</f>
        <v>0</v>
      </c>
      <c r="AR157" s="143" t="s">
        <v>283</v>
      </c>
      <c r="AT157" s="143" t="s">
        <v>159</v>
      </c>
      <c r="AU157" s="143" t="s">
        <v>84</v>
      </c>
      <c r="AY157" s="18" t="s">
        <v>157</v>
      </c>
      <c r="BE157" s="144">
        <f>IF(N157="základní",J157,0)</f>
        <v>96268</v>
      </c>
      <c r="BF157" s="144">
        <f>IF(N157="snížená",J157,0)</f>
        <v>0</v>
      </c>
      <c r="BG157" s="144">
        <f>IF(N157="zákl. přenesená",J157,0)</f>
        <v>0</v>
      </c>
      <c r="BH157" s="144">
        <f>IF(N157="sníž. přenesená",J157,0)</f>
        <v>0</v>
      </c>
      <c r="BI157" s="144">
        <f>IF(N157="nulová",J157,0)</f>
        <v>0</v>
      </c>
      <c r="BJ157" s="18" t="s">
        <v>82</v>
      </c>
      <c r="BK157" s="144">
        <f>ROUND(I157*H157,2)</f>
        <v>96268</v>
      </c>
      <c r="BL157" s="18" t="s">
        <v>283</v>
      </c>
      <c r="BM157" s="143" t="s">
        <v>1180</v>
      </c>
    </row>
    <row r="158" spans="2:65" s="1" customFormat="1" ht="11.25">
      <c r="B158" s="33"/>
      <c r="D158" s="145" t="s">
        <v>166</v>
      </c>
      <c r="F158" s="146" t="s">
        <v>1179</v>
      </c>
      <c r="I158" s="147"/>
      <c r="L158" s="33"/>
      <c r="M158" s="192"/>
      <c r="N158" s="193"/>
      <c r="O158" s="193"/>
      <c r="P158" s="193"/>
      <c r="Q158" s="193"/>
      <c r="R158" s="193"/>
      <c r="S158" s="193"/>
      <c r="T158" s="194"/>
      <c r="AT158" s="18" t="s">
        <v>166</v>
      </c>
      <c r="AU158" s="18" t="s">
        <v>84</v>
      </c>
    </row>
    <row r="159" spans="2:65" s="1" customFormat="1" ht="6.95" customHeight="1">
      <c r="B159" s="42"/>
      <c r="C159" s="43"/>
      <c r="D159" s="43"/>
      <c r="E159" s="43"/>
      <c r="F159" s="43"/>
      <c r="G159" s="43"/>
      <c r="H159" s="43"/>
      <c r="I159" s="43"/>
      <c r="J159" s="43"/>
      <c r="K159" s="43"/>
      <c r="L159" s="33"/>
    </row>
  </sheetData>
  <sheetProtection algorithmName="SHA-512" hashValue="T/qSM/QAYKn8Qp9taYDJqXSMC5UUAUNPQaaPJhzXmCUn26R7FRQjCyqdNTulTNum3GzTc58aCdSr0WVlWoz2/w==" saltValue="ZIzvqWJ02VSZ9QzwModj7b8NtW1XHTIht3PM4TSvkLe8nT/X1mBHoR3/7WJ0ujFXG9/VlCfgs8AqWY4ttfsXmw==" spinCount="100000" sheet="1" objects="1" scenarios="1" formatColumns="0" formatRows="0" autoFilter="0"/>
  <autoFilter ref="C89:K158" xr:uid="{00000000-0009-0000-0000-000002000000}"/>
  <mergeCells count="12">
    <mergeCell ref="E82:H82"/>
    <mergeCell ref="L2:V2"/>
    <mergeCell ref="E50:H50"/>
    <mergeCell ref="E52:H52"/>
    <mergeCell ref="E54:H54"/>
    <mergeCell ref="E78:H78"/>
    <mergeCell ref="E80:H80"/>
    <mergeCell ref="E7:H7"/>
    <mergeCell ref="E9:H9"/>
    <mergeCell ref="E11:H11"/>
    <mergeCell ref="E20:H20"/>
    <mergeCell ref="E29:H29"/>
  </mergeCells>
  <hyperlinks>
    <hyperlink ref="F95" r:id="rId1" xr:uid="{00000000-0004-0000-0200-000000000000}"/>
    <hyperlink ref="F104" r:id="rId2" xr:uid="{00000000-0004-0000-0200-000001000000}"/>
    <hyperlink ref="F129" r:id="rId3" xr:uid="{00000000-0004-0000-0200-000002000000}"/>
    <hyperlink ref="F155" r:id="rId4" xr:uid="{00000000-0004-0000-0200-000003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699"/>
  <sheetViews>
    <sheetView showGridLines="0" topLeftCell="F676" workbookViewId="0">
      <selection activeCell="J485" sqref="J485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AT2" s="18" t="s">
        <v>95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84</v>
      </c>
    </row>
    <row r="4" spans="2:46" ht="24.95" customHeight="1">
      <c r="B4" s="21"/>
      <c r="D4" s="22" t="s">
        <v>112</v>
      </c>
      <c r="L4" s="21"/>
      <c r="M4" s="91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16.5" customHeight="1">
      <c r="B7" s="21"/>
      <c r="E7" s="319" t="str">
        <f>'Rekapitulace stavby'!K6</f>
        <v>Zateplení ubytoven a Dětské kliniky FNOL - Snížení energetické náročnosti (YA)</v>
      </c>
      <c r="F7" s="320"/>
      <c r="G7" s="320"/>
      <c r="H7" s="320"/>
      <c r="L7" s="21"/>
    </row>
    <row r="8" spans="2:46" ht="12" customHeight="1">
      <c r="B8" s="21"/>
      <c r="D8" s="28" t="s">
        <v>113</v>
      </c>
      <c r="L8" s="21"/>
    </row>
    <row r="9" spans="2:46" s="1" customFormat="1" ht="16.5" customHeight="1">
      <c r="B9" s="33"/>
      <c r="E9" s="319" t="s">
        <v>114</v>
      </c>
      <c r="F9" s="321"/>
      <c r="G9" s="321"/>
      <c r="H9" s="321"/>
      <c r="L9" s="33"/>
    </row>
    <row r="10" spans="2:46" s="1" customFormat="1" ht="12" customHeight="1">
      <c r="B10" s="33"/>
      <c r="D10" s="28" t="s">
        <v>115</v>
      </c>
      <c r="L10" s="33"/>
    </row>
    <row r="11" spans="2:46" s="1" customFormat="1" ht="16.5" customHeight="1">
      <c r="B11" s="33"/>
      <c r="E11" s="277" t="s">
        <v>1181</v>
      </c>
      <c r="F11" s="321"/>
      <c r="G11" s="321"/>
      <c r="H11" s="321"/>
      <c r="L11" s="33"/>
    </row>
    <row r="12" spans="2:46" s="1" customFormat="1" ht="11.25">
      <c r="B12" s="33"/>
      <c r="L12" s="33"/>
    </row>
    <row r="13" spans="2:46" s="1" customFormat="1" ht="12" customHeight="1">
      <c r="B13" s="33"/>
      <c r="D13" s="28" t="s">
        <v>18</v>
      </c>
      <c r="F13" s="26" t="s">
        <v>19</v>
      </c>
      <c r="I13" s="28" t="s">
        <v>20</v>
      </c>
      <c r="J13" s="26" t="s">
        <v>19</v>
      </c>
      <c r="L13" s="33"/>
    </row>
    <row r="14" spans="2:46" s="1" customFormat="1" ht="12" customHeight="1">
      <c r="B14" s="33"/>
      <c r="D14" s="28" t="s">
        <v>21</v>
      </c>
      <c r="F14" s="26" t="s">
        <v>117</v>
      </c>
      <c r="I14" s="28" t="s">
        <v>23</v>
      </c>
      <c r="J14" s="50" t="str">
        <f>'Rekapitulace stavby'!AN8</f>
        <v>28. 8. 2022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8" t="s">
        <v>25</v>
      </c>
      <c r="I16" s="28" t="s">
        <v>26</v>
      </c>
      <c r="J16" s="26" t="s">
        <v>27</v>
      </c>
      <c r="L16" s="33"/>
    </row>
    <row r="17" spans="2:12" s="1" customFormat="1" ht="18" customHeight="1">
      <c r="B17" s="33"/>
      <c r="E17" s="26" t="s">
        <v>118</v>
      </c>
      <c r="I17" s="28" t="s">
        <v>29</v>
      </c>
      <c r="J17" s="26" t="s">
        <v>30</v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8" t="s">
        <v>31</v>
      </c>
      <c r="I19" s="28" t="s">
        <v>26</v>
      </c>
      <c r="J19" s="29" t="str">
        <f>'Rekapitulace stavby'!AN13</f>
        <v>25527380</v>
      </c>
      <c r="L19" s="33"/>
    </row>
    <row r="20" spans="2:12" s="1" customFormat="1" ht="18" customHeight="1">
      <c r="B20" s="33"/>
      <c r="E20" s="322" t="str">
        <f>'Rekapitulace stavby'!E14</f>
        <v>POZEMSTAV Prostějov, a.s., Pod Kosířem 73, 796 01 Prostějov</v>
      </c>
      <c r="F20" s="303"/>
      <c r="G20" s="303"/>
      <c r="H20" s="303"/>
      <c r="I20" s="28" t="s">
        <v>29</v>
      </c>
      <c r="J20" s="29" t="str">
        <f>'Rekapitulace stavby'!AN14</f>
        <v>CZ25527380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8" t="s">
        <v>32</v>
      </c>
      <c r="I22" s="28" t="s">
        <v>26</v>
      </c>
      <c r="J22" s="26" t="s">
        <v>33</v>
      </c>
      <c r="L22" s="33"/>
    </row>
    <row r="23" spans="2:12" s="1" customFormat="1" ht="18" customHeight="1">
      <c r="B23" s="33"/>
      <c r="E23" s="26" t="s">
        <v>119</v>
      </c>
      <c r="I23" s="28" t="s">
        <v>29</v>
      </c>
      <c r="J23" s="26" t="s">
        <v>35</v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8" t="s">
        <v>37</v>
      </c>
      <c r="I25" s="28" t="s">
        <v>26</v>
      </c>
      <c r="J25" s="26" t="str">
        <f>IF('Rekapitulace stavby'!AN19="","",'Rekapitulace stavby'!AN19)</f>
        <v/>
      </c>
      <c r="L25" s="33"/>
    </row>
    <row r="26" spans="2:12" s="1" customFormat="1" ht="18" customHeight="1">
      <c r="B26" s="33"/>
      <c r="E26" s="26" t="str">
        <f>IF('Rekapitulace stavby'!E20="","",'Rekapitulace stavby'!E20)</f>
        <v xml:space="preserve"> </v>
      </c>
      <c r="I26" s="28" t="s">
        <v>29</v>
      </c>
      <c r="J26" s="26" t="str">
        <f>IF('Rekapitulace stavby'!AN20="","",'Rekapitulace stavby'!AN20)</f>
        <v/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8" t="s">
        <v>39</v>
      </c>
      <c r="L28" s="33"/>
    </row>
    <row r="29" spans="2:12" s="7" customFormat="1" ht="16.5" customHeight="1">
      <c r="B29" s="92"/>
      <c r="E29" s="308" t="s">
        <v>19</v>
      </c>
      <c r="F29" s="308"/>
      <c r="G29" s="308"/>
      <c r="H29" s="308"/>
      <c r="L29" s="92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25.35" customHeight="1">
      <c r="B32" s="33"/>
      <c r="D32" s="93" t="s">
        <v>41</v>
      </c>
      <c r="J32" s="64">
        <f>ROUND(J97, 2)</f>
        <v>727773.88</v>
      </c>
      <c r="L32" s="33"/>
    </row>
    <row r="33" spans="2:12" s="1" customFormat="1" ht="6.95" customHeight="1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14.45" customHeight="1">
      <c r="B34" s="33"/>
      <c r="F34" s="36" t="s">
        <v>43</v>
      </c>
      <c r="I34" s="36" t="s">
        <v>42</v>
      </c>
      <c r="J34" s="36" t="s">
        <v>44</v>
      </c>
      <c r="L34" s="33"/>
    </row>
    <row r="35" spans="2:12" s="1" customFormat="1" ht="14.45" customHeight="1">
      <c r="B35" s="33"/>
      <c r="D35" s="53" t="s">
        <v>45</v>
      </c>
      <c r="E35" s="28" t="s">
        <v>46</v>
      </c>
      <c r="F35" s="84">
        <f>ROUND((SUM(BE97:BE698)),  2)</f>
        <v>727773.88</v>
      </c>
      <c r="I35" s="94">
        <v>0.21</v>
      </c>
      <c r="J35" s="84">
        <f>ROUND(((SUM(BE97:BE698))*I35),  2)</f>
        <v>152832.51</v>
      </c>
      <c r="L35" s="33"/>
    </row>
    <row r="36" spans="2:12" s="1" customFormat="1" ht="14.45" customHeight="1">
      <c r="B36" s="33"/>
      <c r="E36" s="28" t="s">
        <v>47</v>
      </c>
      <c r="F36" s="84">
        <f>ROUND((SUM(BF97:BF698)),  2)</f>
        <v>0</v>
      </c>
      <c r="I36" s="94">
        <v>0.15</v>
      </c>
      <c r="J36" s="84">
        <f>ROUND(((SUM(BF97:BF698))*I36),  2)</f>
        <v>0</v>
      </c>
      <c r="L36" s="33"/>
    </row>
    <row r="37" spans="2:12" s="1" customFormat="1" ht="14.45" hidden="1" customHeight="1">
      <c r="B37" s="33"/>
      <c r="E37" s="28" t="s">
        <v>48</v>
      </c>
      <c r="F37" s="84">
        <f>ROUND((SUM(BG97:BG698)),  2)</f>
        <v>0</v>
      </c>
      <c r="I37" s="94">
        <v>0.21</v>
      </c>
      <c r="J37" s="84">
        <f>0</f>
        <v>0</v>
      </c>
      <c r="L37" s="33"/>
    </row>
    <row r="38" spans="2:12" s="1" customFormat="1" ht="14.45" hidden="1" customHeight="1">
      <c r="B38" s="33"/>
      <c r="E38" s="28" t="s">
        <v>49</v>
      </c>
      <c r="F38" s="84">
        <f>ROUND((SUM(BH97:BH698)),  2)</f>
        <v>0</v>
      </c>
      <c r="I38" s="94">
        <v>0.15</v>
      </c>
      <c r="J38" s="84">
        <f>0</f>
        <v>0</v>
      </c>
      <c r="L38" s="33"/>
    </row>
    <row r="39" spans="2:12" s="1" customFormat="1" ht="14.45" hidden="1" customHeight="1">
      <c r="B39" s="33"/>
      <c r="E39" s="28" t="s">
        <v>50</v>
      </c>
      <c r="F39" s="84">
        <f>ROUND((SUM(BI97:BI698)),  2)</f>
        <v>0</v>
      </c>
      <c r="I39" s="94">
        <v>0</v>
      </c>
      <c r="J39" s="84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5"/>
      <c r="D41" s="96" t="s">
        <v>51</v>
      </c>
      <c r="E41" s="55"/>
      <c r="F41" s="55"/>
      <c r="G41" s="97" t="s">
        <v>52</v>
      </c>
      <c r="H41" s="98" t="s">
        <v>53</v>
      </c>
      <c r="I41" s="55"/>
      <c r="J41" s="99">
        <f>SUM(J32:J39)</f>
        <v>880606.39</v>
      </c>
      <c r="K41" s="100"/>
      <c r="L41" s="33"/>
    </row>
    <row r="42" spans="2:12" s="1" customFormat="1" ht="14.45" customHeight="1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33"/>
    </row>
    <row r="46" spans="2:12" s="1" customFormat="1" ht="6.95" customHeight="1"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33"/>
    </row>
    <row r="47" spans="2:12" s="1" customFormat="1" ht="24.95" customHeight="1">
      <c r="B47" s="33"/>
      <c r="C47" s="22" t="s">
        <v>120</v>
      </c>
      <c r="L47" s="33"/>
    </row>
    <row r="48" spans="2:12" s="1" customFormat="1" ht="6.95" customHeight="1">
      <c r="B48" s="33"/>
      <c r="L48" s="33"/>
    </row>
    <row r="49" spans="2:47" s="1" customFormat="1" ht="12" customHeight="1">
      <c r="B49" s="33"/>
      <c r="C49" s="28" t="s">
        <v>16</v>
      </c>
      <c r="L49" s="33"/>
    </row>
    <row r="50" spans="2:47" s="1" customFormat="1" ht="16.5" customHeight="1">
      <c r="B50" s="33"/>
      <c r="E50" s="319" t="str">
        <f>E7</f>
        <v>Zateplení ubytoven a Dětské kliniky FNOL - Snížení energetické náročnosti (YA)</v>
      </c>
      <c r="F50" s="320"/>
      <c r="G50" s="320"/>
      <c r="H50" s="320"/>
      <c r="L50" s="33"/>
    </row>
    <row r="51" spans="2:47" ht="12" customHeight="1">
      <c r="B51" s="21"/>
      <c r="C51" s="28" t="s">
        <v>113</v>
      </c>
      <c r="L51" s="21"/>
    </row>
    <row r="52" spans="2:47" s="1" customFormat="1" ht="16.5" customHeight="1">
      <c r="B52" s="33"/>
      <c r="E52" s="319" t="s">
        <v>114</v>
      </c>
      <c r="F52" s="321"/>
      <c r="G52" s="321"/>
      <c r="H52" s="321"/>
      <c r="L52" s="33"/>
    </row>
    <row r="53" spans="2:47" s="1" customFormat="1" ht="12" customHeight="1">
      <c r="B53" s="33"/>
      <c r="C53" s="28" t="s">
        <v>115</v>
      </c>
      <c r="L53" s="33"/>
    </row>
    <row r="54" spans="2:47" s="1" customFormat="1" ht="16.5" customHeight="1">
      <c r="B54" s="33"/>
      <c r="E54" s="277" t="str">
        <f>E11</f>
        <v>D.1.1.-03 - Lodžie</v>
      </c>
      <c r="F54" s="321"/>
      <c r="G54" s="321"/>
      <c r="H54" s="321"/>
      <c r="L54" s="33"/>
    </row>
    <row r="55" spans="2:47" s="1" customFormat="1" ht="6.95" customHeight="1">
      <c r="B55" s="33"/>
      <c r="L55" s="33"/>
    </row>
    <row r="56" spans="2:47" s="1" customFormat="1" ht="12" customHeight="1">
      <c r="B56" s="33"/>
      <c r="C56" s="28" t="s">
        <v>21</v>
      </c>
      <c r="F56" s="26" t="str">
        <f>F14</f>
        <v>ulice I.P. Pavlova č. p. 842, 779 00 Olomouc</v>
      </c>
      <c r="I56" s="28" t="s">
        <v>23</v>
      </c>
      <c r="J56" s="50" t="str">
        <f>IF(J14="","",J14)</f>
        <v>28. 8. 2022</v>
      </c>
      <c r="L56" s="33"/>
    </row>
    <row r="57" spans="2:47" s="1" customFormat="1" ht="6.95" customHeight="1">
      <c r="B57" s="33"/>
      <c r="L57" s="33"/>
    </row>
    <row r="58" spans="2:47" s="1" customFormat="1" ht="40.15" customHeight="1">
      <c r="B58" s="33"/>
      <c r="C58" s="28" t="s">
        <v>25</v>
      </c>
      <c r="F58" s="26" t="str">
        <f>E17</f>
        <v>FNOL, I.P. Pavlova 185/6, 779 00 Olomouc</v>
      </c>
      <c r="I58" s="28" t="s">
        <v>32</v>
      </c>
      <c r="J58" s="31" t="str">
        <f>E23</f>
        <v>M&amp;B e Projekce s.r.o., Čechova 106/2a, Přerov</v>
      </c>
      <c r="L58" s="33"/>
    </row>
    <row r="59" spans="2:47" s="1" customFormat="1" ht="15.2" customHeight="1">
      <c r="B59" s="33"/>
      <c r="C59" s="28" t="s">
        <v>31</v>
      </c>
      <c r="F59" s="26" t="str">
        <f>IF(E20="","",E20)</f>
        <v>POZEMSTAV Prostějov, a.s., Pod Kosířem 73, 796 01 Prostějov</v>
      </c>
      <c r="I59" s="28" t="s">
        <v>37</v>
      </c>
      <c r="J59" s="31" t="str">
        <f>E26</f>
        <v xml:space="preserve"> 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101" t="s">
        <v>121</v>
      </c>
      <c r="D61" s="95"/>
      <c r="E61" s="95"/>
      <c r="F61" s="95"/>
      <c r="G61" s="95"/>
      <c r="H61" s="95"/>
      <c r="I61" s="95"/>
      <c r="J61" s="102" t="s">
        <v>122</v>
      </c>
      <c r="K61" s="95"/>
      <c r="L61" s="33"/>
    </row>
    <row r="62" spans="2:47" s="1" customFormat="1" ht="10.35" customHeight="1">
      <c r="B62" s="33"/>
      <c r="L62" s="33"/>
    </row>
    <row r="63" spans="2:47" s="1" customFormat="1" ht="22.9" customHeight="1">
      <c r="B63" s="33"/>
      <c r="C63" s="103" t="s">
        <v>73</v>
      </c>
      <c r="J63" s="64">
        <f>J97</f>
        <v>727773.88000000012</v>
      </c>
      <c r="L63" s="33"/>
      <c r="AU63" s="18" t="s">
        <v>123</v>
      </c>
    </row>
    <row r="64" spans="2:47" s="8" customFormat="1" ht="24.95" customHeight="1">
      <c r="B64" s="104"/>
      <c r="D64" s="105" t="s">
        <v>124</v>
      </c>
      <c r="E64" s="106"/>
      <c r="F64" s="106"/>
      <c r="G64" s="106"/>
      <c r="H64" s="106"/>
      <c r="I64" s="106"/>
      <c r="J64" s="107">
        <f>J98</f>
        <v>212575.06</v>
      </c>
      <c r="L64" s="104"/>
    </row>
    <row r="65" spans="2:12" s="9" customFormat="1" ht="19.899999999999999" customHeight="1">
      <c r="B65" s="108"/>
      <c r="D65" s="109" t="s">
        <v>128</v>
      </c>
      <c r="E65" s="110"/>
      <c r="F65" s="110"/>
      <c r="G65" s="110"/>
      <c r="H65" s="110"/>
      <c r="I65" s="110"/>
      <c r="J65" s="111">
        <f>J99</f>
        <v>50113.5</v>
      </c>
      <c r="L65" s="108"/>
    </row>
    <row r="66" spans="2:12" s="9" customFormat="1" ht="19.899999999999999" customHeight="1">
      <c r="B66" s="108"/>
      <c r="D66" s="109" t="s">
        <v>131</v>
      </c>
      <c r="E66" s="110"/>
      <c r="F66" s="110"/>
      <c r="G66" s="110"/>
      <c r="H66" s="110"/>
      <c r="I66" s="110"/>
      <c r="J66" s="111">
        <f>J171</f>
        <v>3442.34</v>
      </c>
      <c r="L66" s="108"/>
    </row>
    <row r="67" spans="2:12" s="9" customFormat="1" ht="19.899999999999999" customHeight="1">
      <c r="B67" s="108"/>
      <c r="D67" s="109" t="s">
        <v>132</v>
      </c>
      <c r="E67" s="110"/>
      <c r="F67" s="110"/>
      <c r="G67" s="110"/>
      <c r="H67" s="110"/>
      <c r="I67" s="110"/>
      <c r="J67" s="111">
        <f>J192</f>
        <v>31006</v>
      </c>
      <c r="L67" s="108"/>
    </row>
    <row r="68" spans="2:12" s="9" customFormat="1" ht="19.899999999999999" customHeight="1">
      <c r="B68" s="108"/>
      <c r="D68" s="109" t="s">
        <v>1182</v>
      </c>
      <c r="E68" s="110"/>
      <c r="F68" s="110"/>
      <c r="G68" s="110"/>
      <c r="H68" s="110"/>
      <c r="I68" s="110"/>
      <c r="J68" s="111">
        <f>J263</f>
        <v>1528.48</v>
      </c>
      <c r="L68" s="108"/>
    </row>
    <row r="69" spans="2:12" s="9" customFormat="1" ht="19.899999999999999" customHeight="1">
      <c r="B69" s="108"/>
      <c r="D69" s="109" t="s">
        <v>1183</v>
      </c>
      <c r="E69" s="110"/>
      <c r="F69" s="110"/>
      <c r="G69" s="110"/>
      <c r="H69" s="110"/>
      <c r="I69" s="110"/>
      <c r="J69" s="111">
        <f>J275</f>
        <v>92980.98000000001</v>
      </c>
      <c r="L69" s="108"/>
    </row>
    <row r="70" spans="2:12" s="9" customFormat="1" ht="19.899999999999999" customHeight="1">
      <c r="B70" s="108"/>
      <c r="D70" s="109" t="s">
        <v>133</v>
      </c>
      <c r="E70" s="110"/>
      <c r="F70" s="110"/>
      <c r="G70" s="110"/>
      <c r="H70" s="110"/>
      <c r="I70" s="110"/>
      <c r="J70" s="111">
        <f>J356</f>
        <v>33503.760000000002</v>
      </c>
      <c r="L70" s="108"/>
    </row>
    <row r="71" spans="2:12" s="8" customFormat="1" ht="24.95" customHeight="1">
      <c r="B71" s="104"/>
      <c r="D71" s="105" t="s">
        <v>135</v>
      </c>
      <c r="E71" s="106"/>
      <c r="F71" s="106"/>
      <c r="G71" s="106"/>
      <c r="H71" s="106"/>
      <c r="I71" s="106"/>
      <c r="J71" s="107">
        <f>J380</f>
        <v>515198.82000000007</v>
      </c>
      <c r="L71" s="104"/>
    </row>
    <row r="72" spans="2:12" s="9" customFormat="1" ht="19.899999999999999" customHeight="1">
      <c r="B72" s="108"/>
      <c r="D72" s="109" t="s">
        <v>136</v>
      </c>
      <c r="E72" s="110"/>
      <c r="F72" s="110"/>
      <c r="G72" s="110"/>
      <c r="H72" s="110"/>
      <c r="I72" s="110"/>
      <c r="J72" s="111">
        <f>J381</f>
        <v>23522.3</v>
      </c>
      <c r="L72" s="108"/>
    </row>
    <row r="73" spans="2:12" s="9" customFormat="1" ht="19.899999999999999" customHeight="1">
      <c r="B73" s="108"/>
      <c r="D73" s="109" t="s">
        <v>138</v>
      </c>
      <c r="E73" s="110"/>
      <c r="F73" s="110"/>
      <c r="G73" s="110"/>
      <c r="H73" s="110"/>
      <c r="I73" s="110"/>
      <c r="J73" s="111">
        <f>J441</f>
        <v>24035.480000000003</v>
      </c>
      <c r="L73" s="108"/>
    </row>
    <row r="74" spans="2:12" s="9" customFormat="1" ht="19.899999999999999" customHeight="1">
      <c r="B74" s="108"/>
      <c r="D74" s="109" t="s">
        <v>1184</v>
      </c>
      <c r="E74" s="110"/>
      <c r="F74" s="110"/>
      <c r="G74" s="110"/>
      <c r="H74" s="110"/>
      <c r="I74" s="110"/>
      <c r="J74" s="111">
        <f>J465</f>
        <v>365000.02</v>
      </c>
      <c r="L74" s="108"/>
    </row>
    <row r="75" spans="2:12" s="9" customFormat="1" ht="19.899999999999999" customHeight="1">
      <c r="B75" s="108"/>
      <c r="D75" s="109" t="s">
        <v>1185</v>
      </c>
      <c r="E75" s="110"/>
      <c r="F75" s="110"/>
      <c r="G75" s="110"/>
      <c r="H75" s="110"/>
      <c r="I75" s="110"/>
      <c r="J75" s="111">
        <f>J492</f>
        <v>102641.02</v>
      </c>
      <c r="L75" s="108"/>
    </row>
    <row r="76" spans="2:12" s="1" customFormat="1" ht="21.75" customHeight="1">
      <c r="B76" s="33"/>
      <c r="L76" s="33"/>
    </row>
    <row r="77" spans="2:12" s="1" customFormat="1" ht="6.9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3"/>
    </row>
    <row r="81" spans="2:20" s="1" customFormat="1" ht="6.95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3"/>
    </row>
    <row r="82" spans="2:20" s="1" customFormat="1" ht="24.95" customHeight="1">
      <c r="B82" s="33"/>
      <c r="C82" s="22" t="s">
        <v>142</v>
      </c>
      <c r="L82" s="33"/>
    </row>
    <row r="83" spans="2:20" s="1" customFormat="1" ht="6.95" customHeight="1">
      <c r="B83" s="33"/>
      <c r="L83" s="33"/>
    </row>
    <row r="84" spans="2:20" s="1" customFormat="1" ht="12" customHeight="1">
      <c r="B84" s="33"/>
      <c r="C84" s="28" t="s">
        <v>16</v>
      </c>
      <c r="L84" s="33"/>
    </row>
    <row r="85" spans="2:20" s="1" customFormat="1" ht="16.5" customHeight="1">
      <c r="B85" s="33"/>
      <c r="E85" s="319" t="str">
        <f>E7</f>
        <v>Zateplení ubytoven a Dětské kliniky FNOL - Snížení energetické náročnosti (YA)</v>
      </c>
      <c r="F85" s="320"/>
      <c r="G85" s="320"/>
      <c r="H85" s="320"/>
      <c r="L85" s="33"/>
    </row>
    <row r="86" spans="2:20" ht="12" customHeight="1">
      <c r="B86" s="21"/>
      <c r="C86" s="28" t="s">
        <v>113</v>
      </c>
      <c r="L86" s="21"/>
    </row>
    <row r="87" spans="2:20" s="1" customFormat="1" ht="16.5" customHeight="1">
      <c r="B87" s="33"/>
      <c r="E87" s="319" t="s">
        <v>114</v>
      </c>
      <c r="F87" s="321"/>
      <c r="G87" s="321"/>
      <c r="H87" s="321"/>
      <c r="L87" s="33"/>
    </row>
    <row r="88" spans="2:20" s="1" customFormat="1" ht="12" customHeight="1">
      <c r="B88" s="33"/>
      <c r="C88" s="28" t="s">
        <v>115</v>
      </c>
      <c r="L88" s="33"/>
    </row>
    <row r="89" spans="2:20" s="1" customFormat="1" ht="16.5" customHeight="1">
      <c r="B89" s="33"/>
      <c r="E89" s="277" t="str">
        <f>E11</f>
        <v>D.1.1.-03 - Lodžie</v>
      </c>
      <c r="F89" s="321"/>
      <c r="G89" s="321"/>
      <c r="H89" s="321"/>
      <c r="L89" s="33"/>
    </row>
    <row r="90" spans="2:20" s="1" customFormat="1" ht="6.95" customHeight="1">
      <c r="B90" s="33"/>
      <c r="L90" s="33"/>
    </row>
    <row r="91" spans="2:20" s="1" customFormat="1" ht="12" customHeight="1">
      <c r="B91" s="33"/>
      <c r="C91" s="28" t="s">
        <v>21</v>
      </c>
      <c r="F91" s="26" t="str">
        <f>F14</f>
        <v>ulice I.P. Pavlova č. p. 842, 779 00 Olomouc</v>
      </c>
      <c r="I91" s="28" t="s">
        <v>23</v>
      </c>
      <c r="J91" s="50" t="str">
        <f>IF(J14="","",J14)</f>
        <v>28. 8. 2022</v>
      </c>
      <c r="L91" s="33"/>
    </row>
    <row r="92" spans="2:20" s="1" customFormat="1" ht="6.95" customHeight="1">
      <c r="B92" s="33"/>
      <c r="L92" s="33"/>
    </row>
    <row r="93" spans="2:20" s="1" customFormat="1" ht="40.15" customHeight="1">
      <c r="B93" s="33"/>
      <c r="C93" s="28" t="s">
        <v>25</v>
      </c>
      <c r="F93" s="26" t="str">
        <f>E17</f>
        <v>FNOL, I.P. Pavlova 185/6, 779 00 Olomouc</v>
      </c>
      <c r="I93" s="28" t="s">
        <v>32</v>
      </c>
      <c r="J93" s="31" t="str">
        <f>E23</f>
        <v>M&amp;B e Projekce s.r.o., Čechova 106/2a, Přerov</v>
      </c>
      <c r="L93" s="33"/>
    </row>
    <row r="94" spans="2:20" s="1" customFormat="1" ht="15.2" customHeight="1">
      <c r="B94" s="33"/>
      <c r="C94" s="28" t="s">
        <v>31</v>
      </c>
      <c r="F94" s="26" t="str">
        <f>IF(E20="","",E20)</f>
        <v>POZEMSTAV Prostějov, a.s., Pod Kosířem 73, 796 01 Prostějov</v>
      </c>
      <c r="I94" s="28" t="s">
        <v>37</v>
      </c>
      <c r="J94" s="31" t="str">
        <f>E26</f>
        <v xml:space="preserve"> </v>
      </c>
      <c r="L94" s="33"/>
    </row>
    <row r="95" spans="2:20" s="1" customFormat="1" ht="10.35" customHeight="1">
      <c r="B95" s="33"/>
      <c r="L95" s="33"/>
    </row>
    <row r="96" spans="2:20" s="10" customFormat="1" ht="29.25" customHeight="1">
      <c r="B96" s="112"/>
      <c r="C96" s="113" t="s">
        <v>143</v>
      </c>
      <c r="D96" s="114" t="s">
        <v>60</v>
      </c>
      <c r="E96" s="114" t="s">
        <v>56</v>
      </c>
      <c r="F96" s="114" t="s">
        <v>57</v>
      </c>
      <c r="G96" s="114" t="s">
        <v>144</v>
      </c>
      <c r="H96" s="114" t="s">
        <v>145</v>
      </c>
      <c r="I96" s="114" t="s">
        <v>146</v>
      </c>
      <c r="J96" s="114" t="s">
        <v>122</v>
      </c>
      <c r="K96" s="115" t="s">
        <v>147</v>
      </c>
      <c r="L96" s="112"/>
      <c r="M96" s="57" t="s">
        <v>19</v>
      </c>
      <c r="N96" s="58" t="s">
        <v>45</v>
      </c>
      <c r="O96" s="58" t="s">
        <v>148</v>
      </c>
      <c r="P96" s="58" t="s">
        <v>149</v>
      </c>
      <c r="Q96" s="58" t="s">
        <v>150</v>
      </c>
      <c r="R96" s="58" t="s">
        <v>151</v>
      </c>
      <c r="S96" s="58" t="s">
        <v>152</v>
      </c>
      <c r="T96" s="59" t="s">
        <v>153</v>
      </c>
    </row>
    <row r="97" spans="2:65" s="1" customFormat="1" ht="22.9" customHeight="1">
      <c r="B97" s="33"/>
      <c r="C97" s="62" t="s">
        <v>154</v>
      </c>
      <c r="J97" s="116">
        <f>BK97</f>
        <v>727773.88000000012</v>
      </c>
      <c r="L97" s="33"/>
      <c r="M97" s="60"/>
      <c r="N97" s="51"/>
      <c r="O97" s="51"/>
      <c r="P97" s="117">
        <f>P98+P380</f>
        <v>0</v>
      </c>
      <c r="Q97" s="51"/>
      <c r="R97" s="117">
        <f>R98+R380</f>
        <v>11.5050147</v>
      </c>
      <c r="S97" s="51"/>
      <c r="T97" s="118">
        <f>T98+T380</f>
        <v>19.702608000000001</v>
      </c>
      <c r="AT97" s="18" t="s">
        <v>74</v>
      </c>
      <c r="AU97" s="18" t="s">
        <v>123</v>
      </c>
      <c r="BK97" s="119">
        <f>BK98+BK380</f>
        <v>727773.88000000012</v>
      </c>
    </row>
    <row r="98" spans="2:65" s="11" customFormat="1" ht="25.9" customHeight="1">
      <c r="B98" s="120"/>
      <c r="D98" s="121" t="s">
        <v>74</v>
      </c>
      <c r="E98" s="122" t="s">
        <v>155</v>
      </c>
      <c r="F98" s="122" t="s">
        <v>156</v>
      </c>
      <c r="I98" s="123"/>
      <c r="J98" s="124">
        <f>BK98</f>
        <v>212575.06</v>
      </c>
      <c r="L98" s="120"/>
      <c r="M98" s="125"/>
      <c r="P98" s="126">
        <f>P99+P171+P192+P263+P275+P356</f>
        <v>0</v>
      </c>
      <c r="R98" s="126">
        <f>R99+R171+R192+R263+R275+R356</f>
        <v>9.5844179999999994</v>
      </c>
      <c r="T98" s="127">
        <f>T99+T171+T192+T263+T275+T356</f>
        <v>19.702608000000001</v>
      </c>
      <c r="AR98" s="121" t="s">
        <v>82</v>
      </c>
      <c r="AT98" s="128" t="s">
        <v>74</v>
      </c>
      <c r="AU98" s="128" t="s">
        <v>75</v>
      </c>
      <c r="AY98" s="121" t="s">
        <v>157</v>
      </c>
      <c r="BK98" s="129">
        <f>BK99+BK171+BK192+BK263+BK275+BK356</f>
        <v>212575.06</v>
      </c>
    </row>
    <row r="99" spans="2:65" s="11" customFormat="1" ht="22.9" customHeight="1">
      <c r="B99" s="120"/>
      <c r="D99" s="121" t="s">
        <v>74</v>
      </c>
      <c r="E99" s="130" t="s">
        <v>653</v>
      </c>
      <c r="F99" s="130" t="s">
        <v>654</v>
      </c>
      <c r="I99" s="123"/>
      <c r="J99" s="131">
        <f>BK99</f>
        <v>50113.5</v>
      </c>
      <c r="L99" s="120"/>
      <c r="M99" s="125"/>
      <c r="P99" s="126">
        <f>SUM(P100:P170)</f>
        <v>0</v>
      </c>
      <c r="R99" s="126">
        <f>SUM(R100:R170)</f>
        <v>2.3907760000000002</v>
      </c>
      <c r="T99" s="127">
        <f>SUM(T100:T170)</f>
        <v>0</v>
      </c>
      <c r="AR99" s="121" t="s">
        <v>82</v>
      </c>
      <c r="AT99" s="128" t="s">
        <v>74</v>
      </c>
      <c r="AU99" s="128" t="s">
        <v>82</v>
      </c>
      <c r="AY99" s="121" t="s">
        <v>157</v>
      </c>
      <c r="BK99" s="129">
        <f>SUM(BK100:BK170)</f>
        <v>50113.5</v>
      </c>
    </row>
    <row r="100" spans="2:65" s="1" customFormat="1" ht="16.5" customHeight="1">
      <c r="B100" s="33"/>
      <c r="C100" s="132" t="s">
        <v>82</v>
      </c>
      <c r="D100" s="132" t="s">
        <v>159</v>
      </c>
      <c r="E100" s="133" t="s">
        <v>1186</v>
      </c>
      <c r="F100" s="134" t="s">
        <v>1187</v>
      </c>
      <c r="G100" s="135" t="s">
        <v>210</v>
      </c>
      <c r="H100" s="136">
        <v>39.1</v>
      </c>
      <c r="I100" s="137">
        <v>695</v>
      </c>
      <c r="J100" s="138">
        <f>ROUND(I100*H100,2)</f>
        <v>27174.5</v>
      </c>
      <c r="K100" s="134" t="s">
        <v>163</v>
      </c>
      <c r="L100" s="33"/>
      <c r="M100" s="139" t="s">
        <v>19</v>
      </c>
      <c r="N100" s="140" t="s">
        <v>46</v>
      </c>
      <c r="P100" s="141">
        <f>O100*H100</f>
        <v>0</v>
      </c>
      <c r="Q100" s="141">
        <v>0.04</v>
      </c>
      <c r="R100" s="141">
        <f>Q100*H100</f>
        <v>1.5640000000000001</v>
      </c>
      <c r="S100" s="141">
        <v>0</v>
      </c>
      <c r="T100" s="142">
        <f>S100*H100</f>
        <v>0</v>
      </c>
      <c r="AR100" s="143" t="s">
        <v>164</v>
      </c>
      <c r="AT100" s="143" t="s">
        <v>159</v>
      </c>
      <c r="AU100" s="143" t="s">
        <v>84</v>
      </c>
      <c r="AY100" s="18" t="s">
        <v>157</v>
      </c>
      <c r="BE100" s="144">
        <f>IF(N100="základní",J100,0)</f>
        <v>27174.5</v>
      </c>
      <c r="BF100" s="144">
        <f>IF(N100="snížená",J100,0)</f>
        <v>0</v>
      </c>
      <c r="BG100" s="144">
        <f>IF(N100="zákl. přenesená",J100,0)</f>
        <v>0</v>
      </c>
      <c r="BH100" s="144">
        <f>IF(N100="sníž. přenesená",J100,0)</f>
        <v>0</v>
      </c>
      <c r="BI100" s="144">
        <f>IF(N100="nulová",J100,0)</f>
        <v>0</v>
      </c>
      <c r="BJ100" s="18" t="s">
        <v>82</v>
      </c>
      <c r="BK100" s="144">
        <f>ROUND(I100*H100,2)</f>
        <v>27174.5</v>
      </c>
      <c r="BL100" s="18" t="s">
        <v>164</v>
      </c>
      <c r="BM100" s="143" t="s">
        <v>1188</v>
      </c>
    </row>
    <row r="101" spans="2:65" s="1" customFormat="1" ht="11.25">
      <c r="B101" s="33"/>
      <c r="D101" s="145" t="s">
        <v>166</v>
      </c>
      <c r="F101" s="146" t="s">
        <v>1189</v>
      </c>
      <c r="I101" s="147"/>
      <c r="L101" s="33"/>
      <c r="M101" s="148"/>
      <c r="T101" s="54"/>
      <c r="AT101" s="18" t="s">
        <v>166</v>
      </c>
      <c r="AU101" s="18" t="s">
        <v>84</v>
      </c>
    </row>
    <row r="102" spans="2:65" s="1" customFormat="1" ht="11.25">
      <c r="B102" s="33"/>
      <c r="D102" s="149" t="s">
        <v>167</v>
      </c>
      <c r="F102" s="150" t="s">
        <v>1190</v>
      </c>
      <c r="I102" s="147"/>
      <c r="L102" s="33"/>
      <c r="M102" s="148"/>
      <c r="T102" s="54"/>
      <c r="AT102" s="18" t="s">
        <v>167</v>
      </c>
      <c r="AU102" s="18" t="s">
        <v>84</v>
      </c>
    </row>
    <row r="103" spans="2:65" s="12" customFormat="1" ht="11.25">
      <c r="B103" s="151"/>
      <c r="D103" s="145" t="s">
        <v>169</v>
      </c>
      <c r="E103" s="152" t="s">
        <v>19</v>
      </c>
      <c r="F103" s="153" t="s">
        <v>997</v>
      </c>
      <c r="H103" s="152" t="s">
        <v>19</v>
      </c>
      <c r="I103" s="154"/>
      <c r="L103" s="151"/>
      <c r="M103" s="155"/>
      <c r="T103" s="156"/>
      <c r="AT103" s="152" t="s">
        <v>169</v>
      </c>
      <c r="AU103" s="152" t="s">
        <v>84</v>
      </c>
      <c r="AV103" s="12" t="s">
        <v>82</v>
      </c>
      <c r="AW103" s="12" t="s">
        <v>36</v>
      </c>
      <c r="AX103" s="12" t="s">
        <v>75</v>
      </c>
      <c r="AY103" s="152" t="s">
        <v>157</v>
      </c>
    </row>
    <row r="104" spans="2:65" s="12" customFormat="1" ht="11.25">
      <c r="B104" s="151"/>
      <c r="D104" s="145" t="s">
        <v>169</v>
      </c>
      <c r="E104" s="152" t="s">
        <v>19</v>
      </c>
      <c r="F104" s="153" t="s">
        <v>1191</v>
      </c>
      <c r="H104" s="152" t="s">
        <v>19</v>
      </c>
      <c r="I104" s="154"/>
      <c r="L104" s="151"/>
      <c r="M104" s="155"/>
      <c r="T104" s="156"/>
      <c r="AT104" s="152" t="s">
        <v>169</v>
      </c>
      <c r="AU104" s="152" t="s">
        <v>84</v>
      </c>
      <c r="AV104" s="12" t="s">
        <v>82</v>
      </c>
      <c r="AW104" s="12" t="s">
        <v>36</v>
      </c>
      <c r="AX104" s="12" t="s">
        <v>75</v>
      </c>
      <c r="AY104" s="152" t="s">
        <v>157</v>
      </c>
    </row>
    <row r="105" spans="2:65" s="12" customFormat="1" ht="11.25">
      <c r="B105" s="151"/>
      <c r="D105" s="145" t="s">
        <v>169</v>
      </c>
      <c r="E105" s="152" t="s">
        <v>19</v>
      </c>
      <c r="F105" s="153" t="s">
        <v>999</v>
      </c>
      <c r="H105" s="152" t="s">
        <v>19</v>
      </c>
      <c r="I105" s="154"/>
      <c r="L105" s="151"/>
      <c r="M105" s="155"/>
      <c r="T105" s="156"/>
      <c r="AT105" s="152" t="s">
        <v>169</v>
      </c>
      <c r="AU105" s="152" t="s">
        <v>84</v>
      </c>
      <c r="AV105" s="12" t="s">
        <v>82</v>
      </c>
      <c r="AW105" s="12" t="s">
        <v>36</v>
      </c>
      <c r="AX105" s="12" t="s">
        <v>75</v>
      </c>
      <c r="AY105" s="152" t="s">
        <v>157</v>
      </c>
    </row>
    <row r="106" spans="2:65" s="13" customFormat="1" ht="11.25">
      <c r="B106" s="157"/>
      <c r="D106" s="145" t="s">
        <v>169</v>
      </c>
      <c r="E106" s="158" t="s">
        <v>19</v>
      </c>
      <c r="F106" s="159" t="s">
        <v>1192</v>
      </c>
      <c r="H106" s="160">
        <v>14.7</v>
      </c>
      <c r="I106" s="161"/>
      <c r="L106" s="157"/>
      <c r="M106" s="162"/>
      <c r="T106" s="163"/>
      <c r="AT106" s="158" t="s">
        <v>169</v>
      </c>
      <c r="AU106" s="158" t="s">
        <v>84</v>
      </c>
      <c r="AV106" s="13" t="s">
        <v>84</v>
      </c>
      <c r="AW106" s="13" t="s">
        <v>36</v>
      </c>
      <c r="AX106" s="13" t="s">
        <v>75</v>
      </c>
      <c r="AY106" s="158" t="s">
        <v>157</v>
      </c>
    </row>
    <row r="107" spans="2:65" s="13" customFormat="1" ht="11.25">
      <c r="B107" s="157"/>
      <c r="D107" s="145" t="s">
        <v>169</v>
      </c>
      <c r="E107" s="158" t="s">
        <v>19</v>
      </c>
      <c r="F107" s="159" t="s">
        <v>1193</v>
      </c>
      <c r="H107" s="160">
        <v>24.4</v>
      </c>
      <c r="I107" s="161"/>
      <c r="L107" s="157"/>
      <c r="M107" s="162"/>
      <c r="T107" s="163"/>
      <c r="AT107" s="158" t="s">
        <v>169</v>
      </c>
      <c r="AU107" s="158" t="s">
        <v>84</v>
      </c>
      <c r="AV107" s="13" t="s">
        <v>84</v>
      </c>
      <c r="AW107" s="13" t="s">
        <v>36</v>
      </c>
      <c r="AX107" s="13" t="s">
        <v>75</v>
      </c>
      <c r="AY107" s="158" t="s">
        <v>157</v>
      </c>
    </row>
    <row r="108" spans="2:65" s="14" customFormat="1" ht="11.25">
      <c r="B108" s="164"/>
      <c r="D108" s="145" t="s">
        <v>169</v>
      </c>
      <c r="E108" s="165" t="s">
        <v>19</v>
      </c>
      <c r="F108" s="166" t="s">
        <v>173</v>
      </c>
      <c r="H108" s="167">
        <v>39.099999999999994</v>
      </c>
      <c r="I108" s="168"/>
      <c r="L108" s="164"/>
      <c r="M108" s="169"/>
      <c r="T108" s="170"/>
      <c r="AT108" s="165" t="s">
        <v>169</v>
      </c>
      <c r="AU108" s="165" t="s">
        <v>84</v>
      </c>
      <c r="AV108" s="14" t="s">
        <v>164</v>
      </c>
      <c r="AW108" s="14" t="s">
        <v>36</v>
      </c>
      <c r="AX108" s="14" t="s">
        <v>82</v>
      </c>
      <c r="AY108" s="165" t="s">
        <v>157</v>
      </c>
    </row>
    <row r="109" spans="2:65" s="1" customFormat="1" ht="16.5" customHeight="1">
      <c r="B109" s="33"/>
      <c r="C109" s="132" t="s">
        <v>84</v>
      </c>
      <c r="D109" s="132" t="s">
        <v>159</v>
      </c>
      <c r="E109" s="133" t="s">
        <v>1194</v>
      </c>
      <c r="F109" s="134" t="s">
        <v>1195</v>
      </c>
      <c r="G109" s="135" t="s">
        <v>210</v>
      </c>
      <c r="H109" s="136">
        <v>7.5</v>
      </c>
      <c r="I109" s="137">
        <v>1580</v>
      </c>
      <c r="J109" s="138">
        <f>ROUND(I109*H109,2)</f>
        <v>11850</v>
      </c>
      <c r="K109" s="134" t="s">
        <v>163</v>
      </c>
      <c r="L109" s="33"/>
      <c r="M109" s="139" t="s">
        <v>19</v>
      </c>
      <c r="N109" s="140" t="s">
        <v>46</v>
      </c>
      <c r="P109" s="141">
        <f>O109*H109</f>
        <v>0</v>
      </c>
      <c r="Q109" s="141">
        <v>0.1</v>
      </c>
      <c r="R109" s="141">
        <f>Q109*H109</f>
        <v>0.75</v>
      </c>
      <c r="S109" s="141">
        <v>0</v>
      </c>
      <c r="T109" s="142">
        <f>S109*H109</f>
        <v>0</v>
      </c>
      <c r="AR109" s="143" t="s">
        <v>164</v>
      </c>
      <c r="AT109" s="143" t="s">
        <v>159</v>
      </c>
      <c r="AU109" s="143" t="s">
        <v>84</v>
      </c>
      <c r="AY109" s="18" t="s">
        <v>157</v>
      </c>
      <c r="BE109" s="144">
        <f>IF(N109="základní",J109,0)</f>
        <v>11850</v>
      </c>
      <c r="BF109" s="144">
        <f>IF(N109="snížená",J109,0)</f>
        <v>0</v>
      </c>
      <c r="BG109" s="144">
        <f>IF(N109="zákl. přenesená",J109,0)</f>
        <v>0</v>
      </c>
      <c r="BH109" s="144">
        <f>IF(N109="sníž. přenesená",J109,0)</f>
        <v>0</v>
      </c>
      <c r="BI109" s="144">
        <f>IF(N109="nulová",J109,0)</f>
        <v>0</v>
      </c>
      <c r="BJ109" s="18" t="s">
        <v>82</v>
      </c>
      <c r="BK109" s="144">
        <f>ROUND(I109*H109,2)</f>
        <v>11850</v>
      </c>
      <c r="BL109" s="18" t="s">
        <v>164</v>
      </c>
      <c r="BM109" s="143" t="s">
        <v>1196</v>
      </c>
    </row>
    <row r="110" spans="2:65" s="1" customFormat="1" ht="11.25">
      <c r="B110" s="33"/>
      <c r="D110" s="145" t="s">
        <v>166</v>
      </c>
      <c r="F110" s="146" t="s">
        <v>1197</v>
      </c>
      <c r="I110" s="147"/>
      <c r="L110" s="33"/>
      <c r="M110" s="148"/>
      <c r="T110" s="54"/>
      <c r="AT110" s="18" t="s">
        <v>166</v>
      </c>
      <c r="AU110" s="18" t="s">
        <v>84</v>
      </c>
    </row>
    <row r="111" spans="2:65" s="1" customFormat="1" ht="11.25">
      <c r="B111" s="33"/>
      <c r="D111" s="149" t="s">
        <v>167</v>
      </c>
      <c r="F111" s="150" t="s">
        <v>1198</v>
      </c>
      <c r="I111" s="147"/>
      <c r="L111" s="33"/>
      <c r="M111" s="148"/>
      <c r="T111" s="54"/>
      <c r="AT111" s="18" t="s">
        <v>167</v>
      </c>
      <c r="AU111" s="18" t="s">
        <v>84</v>
      </c>
    </row>
    <row r="112" spans="2:65" s="12" customFormat="1" ht="11.25">
      <c r="B112" s="151"/>
      <c r="D112" s="145" t="s">
        <v>169</v>
      </c>
      <c r="E112" s="152" t="s">
        <v>19</v>
      </c>
      <c r="F112" s="153" t="s">
        <v>997</v>
      </c>
      <c r="H112" s="152" t="s">
        <v>19</v>
      </c>
      <c r="I112" s="154"/>
      <c r="L112" s="151"/>
      <c r="M112" s="155"/>
      <c r="T112" s="156"/>
      <c r="AT112" s="152" t="s">
        <v>169</v>
      </c>
      <c r="AU112" s="152" t="s">
        <v>84</v>
      </c>
      <c r="AV112" s="12" t="s">
        <v>82</v>
      </c>
      <c r="AW112" s="12" t="s">
        <v>36</v>
      </c>
      <c r="AX112" s="12" t="s">
        <v>75</v>
      </c>
      <c r="AY112" s="152" t="s">
        <v>157</v>
      </c>
    </row>
    <row r="113" spans="2:65" s="12" customFormat="1" ht="11.25">
      <c r="B113" s="151"/>
      <c r="D113" s="145" t="s">
        <v>169</v>
      </c>
      <c r="E113" s="152" t="s">
        <v>19</v>
      </c>
      <c r="F113" s="153" t="s">
        <v>251</v>
      </c>
      <c r="H113" s="152" t="s">
        <v>19</v>
      </c>
      <c r="I113" s="154"/>
      <c r="L113" s="151"/>
      <c r="M113" s="155"/>
      <c r="T113" s="156"/>
      <c r="AT113" s="152" t="s">
        <v>169</v>
      </c>
      <c r="AU113" s="152" t="s">
        <v>84</v>
      </c>
      <c r="AV113" s="12" t="s">
        <v>82</v>
      </c>
      <c r="AW113" s="12" t="s">
        <v>36</v>
      </c>
      <c r="AX113" s="12" t="s">
        <v>75</v>
      </c>
      <c r="AY113" s="152" t="s">
        <v>157</v>
      </c>
    </row>
    <row r="114" spans="2:65" s="12" customFormat="1" ht="11.25">
      <c r="B114" s="151"/>
      <c r="D114" s="145" t="s">
        <v>169</v>
      </c>
      <c r="E114" s="152" t="s">
        <v>19</v>
      </c>
      <c r="F114" s="153" t="s">
        <v>1191</v>
      </c>
      <c r="H114" s="152" t="s">
        <v>19</v>
      </c>
      <c r="I114" s="154"/>
      <c r="L114" s="151"/>
      <c r="M114" s="155"/>
      <c r="T114" s="156"/>
      <c r="AT114" s="152" t="s">
        <v>169</v>
      </c>
      <c r="AU114" s="152" t="s">
        <v>84</v>
      </c>
      <c r="AV114" s="12" t="s">
        <v>82</v>
      </c>
      <c r="AW114" s="12" t="s">
        <v>36</v>
      </c>
      <c r="AX114" s="12" t="s">
        <v>75</v>
      </c>
      <c r="AY114" s="152" t="s">
        <v>157</v>
      </c>
    </row>
    <row r="115" spans="2:65" s="13" customFormat="1" ht="11.25">
      <c r="B115" s="157"/>
      <c r="D115" s="145" t="s">
        <v>169</v>
      </c>
      <c r="E115" s="158" t="s">
        <v>19</v>
      </c>
      <c r="F115" s="159" t="s">
        <v>1199</v>
      </c>
      <c r="H115" s="160">
        <v>7.5</v>
      </c>
      <c r="I115" s="161"/>
      <c r="L115" s="157"/>
      <c r="M115" s="162"/>
      <c r="T115" s="163"/>
      <c r="AT115" s="158" t="s">
        <v>169</v>
      </c>
      <c r="AU115" s="158" t="s">
        <v>84</v>
      </c>
      <c r="AV115" s="13" t="s">
        <v>84</v>
      </c>
      <c r="AW115" s="13" t="s">
        <v>36</v>
      </c>
      <c r="AX115" s="13" t="s">
        <v>75</v>
      </c>
      <c r="AY115" s="158" t="s">
        <v>157</v>
      </c>
    </row>
    <row r="116" spans="2:65" s="14" customFormat="1" ht="11.25">
      <c r="B116" s="164"/>
      <c r="D116" s="145" t="s">
        <v>169</v>
      </c>
      <c r="E116" s="165" t="s">
        <v>19</v>
      </c>
      <c r="F116" s="166" t="s">
        <v>173</v>
      </c>
      <c r="H116" s="167">
        <v>7.5</v>
      </c>
      <c r="I116" s="168"/>
      <c r="L116" s="164"/>
      <c r="M116" s="169"/>
      <c r="T116" s="170"/>
      <c r="AT116" s="165" t="s">
        <v>169</v>
      </c>
      <c r="AU116" s="165" t="s">
        <v>84</v>
      </c>
      <c r="AV116" s="14" t="s">
        <v>164</v>
      </c>
      <c r="AW116" s="14" t="s">
        <v>36</v>
      </c>
      <c r="AX116" s="14" t="s">
        <v>82</v>
      </c>
      <c r="AY116" s="165" t="s">
        <v>157</v>
      </c>
    </row>
    <row r="117" spans="2:65" s="1" customFormat="1" ht="16.5" customHeight="1">
      <c r="B117" s="33"/>
      <c r="C117" s="132" t="s">
        <v>104</v>
      </c>
      <c r="D117" s="132" t="s">
        <v>159</v>
      </c>
      <c r="E117" s="133" t="s">
        <v>1200</v>
      </c>
      <c r="F117" s="134" t="s">
        <v>1201</v>
      </c>
      <c r="G117" s="135" t="s">
        <v>210</v>
      </c>
      <c r="H117" s="136">
        <v>39.1</v>
      </c>
      <c r="I117" s="137">
        <v>10</v>
      </c>
      <c r="J117" s="138">
        <f>ROUND(I117*H117,2)</f>
        <v>391</v>
      </c>
      <c r="K117" s="134" t="s">
        <v>163</v>
      </c>
      <c r="L117" s="33"/>
      <c r="M117" s="139" t="s">
        <v>19</v>
      </c>
      <c r="N117" s="140" t="s">
        <v>46</v>
      </c>
      <c r="P117" s="141">
        <f>O117*H117</f>
        <v>0</v>
      </c>
      <c r="Q117" s="141">
        <v>0</v>
      </c>
      <c r="R117" s="141">
        <f>Q117*H117</f>
        <v>0</v>
      </c>
      <c r="S117" s="141">
        <v>0</v>
      </c>
      <c r="T117" s="142">
        <f>S117*H117</f>
        <v>0</v>
      </c>
      <c r="AR117" s="143" t="s">
        <v>164</v>
      </c>
      <c r="AT117" s="143" t="s">
        <v>159</v>
      </c>
      <c r="AU117" s="143" t="s">
        <v>84</v>
      </c>
      <c r="AY117" s="18" t="s">
        <v>157</v>
      </c>
      <c r="BE117" s="144">
        <f>IF(N117="základní",J117,0)</f>
        <v>391</v>
      </c>
      <c r="BF117" s="144">
        <f>IF(N117="snížená",J117,0)</f>
        <v>0</v>
      </c>
      <c r="BG117" s="144">
        <f>IF(N117="zákl. přenesená",J117,0)</f>
        <v>0</v>
      </c>
      <c r="BH117" s="144">
        <f>IF(N117="sníž. přenesená",J117,0)</f>
        <v>0</v>
      </c>
      <c r="BI117" s="144">
        <f>IF(N117="nulová",J117,0)</f>
        <v>0</v>
      </c>
      <c r="BJ117" s="18" t="s">
        <v>82</v>
      </c>
      <c r="BK117" s="144">
        <f>ROUND(I117*H117,2)</f>
        <v>391</v>
      </c>
      <c r="BL117" s="18" t="s">
        <v>164</v>
      </c>
      <c r="BM117" s="143" t="s">
        <v>1202</v>
      </c>
    </row>
    <row r="118" spans="2:65" s="1" customFormat="1" ht="11.25">
      <c r="B118" s="33"/>
      <c r="D118" s="145" t="s">
        <v>166</v>
      </c>
      <c r="F118" s="146" t="s">
        <v>1203</v>
      </c>
      <c r="I118" s="147"/>
      <c r="L118" s="33"/>
      <c r="M118" s="148"/>
      <c r="T118" s="54"/>
      <c r="AT118" s="18" t="s">
        <v>166</v>
      </c>
      <c r="AU118" s="18" t="s">
        <v>84</v>
      </c>
    </row>
    <row r="119" spans="2:65" s="1" customFormat="1" ht="11.25">
      <c r="B119" s="33"/>
      <c r="D119" s="149" t="s">
        <v>167</v>
      </c>
      <c r="F119" s="150" t="s">
        <v>1204</v>
      </c>
      <c r="I119" s="147"/>
      <c r="L119" s="33"/>
      <c r="M119" s="148"/>
      <c r="T119" s="54"/>
      <c r="AT119" s="18" t="s">
        <v>167</v>
      </c>
      <c r="AU119" s="18" t="s">
        <v>84</v>
      </c>
    </row>
    <row r="120" spans="2:65" s="12" customFormat="1" ht="11.25">
      <c r="B120" s="151"/>
      <c r="D120" s="145" t="s">
        <v>169</v>
      </c>
      <c r="E120" s="152" t="s">
        <v>19</v>
      </c>
      <c r="F120" s="153" t="s">
        <v>997</v>
      </c>
      <c r="H120" s="152" t="s">
        <v>19</v>
      </c>
      <c r="I120" s="154"/>
      <c r="L120" s="151"/>
      <c r="M120" s="155"/>
      <c r="T120" s="156"/>
      <c r="AT120" s="152" t="s">
        <v>169</v>
      </c>
      <c r="AU120" s="152" t="s">
        <v>84</v>
      </c>
      <c r="AV120" s="12" t="s">
        <v>82</v>
      </c>
      <c r="AW120" s="12" t="s">
        <v>36</v>
      </c>
      <c r="AX120" s="12" t="s">
        <v>75</v>
      </c>
      <c r="AY120" s="152" t="s">
        <v>157</v>
      </c>
    </row>
    <row r="121" spans="2:65" s="12" customFormat="1" ht="11.25">
      <c r="B121" s="151"/>
      <c r="D121" s="145" t="s">
        <v>169</v>
      </c>
      <c r="E121" s="152" t="s">
        <v>19</v>
      </c>
      <c r="F121" s="153" t="s">
        <v>1191</v>
      </c>
      <c r="H121" s="152" t="s">
        <v>19</v>
      </c>
      <c r="I121" s="154"/>
      <c r="L121" s="151"/>
      <c r="M121" s="155"/>
      <c r="T121" s="156"/>
      <c r="AT121" s="152" t="s">
        <v>169</v>
      </c>
      <c r="AU121" s="152" t="s">
        <v>84</v>
      </c>
      <c r="AV121" s="12" t="s">
        <v>82</v>
      </c>
      <c r="AW121" s="12" t="s">
        <v>36</v>
      </c>
      <c r="AX121" s="12" t="s">
        <v>75</v>
      </c>
      <c r="AY121" s="152" t="s">
        <v>157</v>
      </c>
    </row>
    <row r="122" spans="2:65" s="12" customFormat="1" ht="11.25">
      <c r="B122" s="151"/>
      <c r="D122" s="145" t="s">
        <v>169</v>
      </c>
      <c r="E122" s="152" t="s">
        <v>19</v>
      </c>
      <c r="F122" s="153" t="s">
        <v>999</v>
      </c>
      <c r="H122" s="152" t="s">
        <v>19</v>
      </c>
      <c r="I122" s="154"/>
      <c r="L122" s="151"/>
      <c r="M122" s="155"/>
      <c r="T122" s="156"/>
      <c r="AT122" s="152" t="s">
        <v>169</v>
      </c>
      <c r="AU122" s="152" t="s">
        <v>84</v>
      </c>
      <c r="AV122" s="12" t="s">
        <v>82</v>
      </c>
      <c r="AW122" s="12" t="s">
        <v>36</v>
      </c>
      <c r="AX122" s="12" t="s">
        <v>75</v>
      </c>
      <c r="AY122" s="152" t="s">
        <v>157</v>
      </c>
    </row>
    <row r="123" spans="2:65" s="13" customFormat="1" ht="11.25">
      <c r="B123" s="157"/>
      <c r="D123" s="145" t="s">
        <v>169</v>
      </c>
      <c r="E123" s="158" t="s">
        <v>19</v>
      </c>
      <c r="F123" s="159" t="s">
        <v>1192</v>
      </c>
      <c r="H123" s="160">
        <v>14.7</v>
      </c>
      <c r="I123" s="161"/>
      <c r="L123" s="157"/>
      <c r="M123" s="162"/>
      <c r="T123" s="163"/>
      <c r="AT123" s="158" t="s">
        <v>169</v>
      </c>
      <c r="AU123" s="158" t="s">
        <v>84</v>
      </c>
      <c r="AV123" s="13" t="s">
        <v>84</v>
      </c>
      <c r="AW123" s="13" t="s">
        <v>36</v>
      </c>
      <c r="AX123" s="13" t="s">
        <v>75</v>
      </c>
      <c r="AY123" s="158" t="s">
        <v>157</v>
      </c>
    </row>
    <row r="124" spans="2:65" s="13" customFormat="1" ht="11.25">
      <c r="B124" s="157"/>
      <c r="D124" s="145" t="s">
        <v>169</v>
      </c>
      <c r="E124" s="158" t="s">
        <v>19</v>
      </c>
      <c r="F124" s="159" t="s">
        <v>1193</v>
      </c>
      <c r="H124" s="160">
        <v>24.4</v>
      </c>
      <c r="I124" s="161"/>
      <c r="L124" s="157"/>
      <c r="M124" s="162"/>
      <c r="T124" s="163"/>
      <c r="AT124" s="158" t="s">
        <v>169</v>
      </c>
      <c r="AU124" s="158" t="s">
        <v>84</v>
      </c>
      <c r="AV124" s="13" t="s">
        <v>84</v>
      </c>
      <c r="AW124" s="13" t="s">
        <v>36</v>
      </c>
      <c r="AX124" s="13" t="s">
        <v>75</v>
      </c>
      <c r="AY124" s="158" t="s">
        <v>157</v>
      </c>
    </row>
    <row r="125" spans="2:65" s="14" customFormat="1" ht="11.25">
      <c r="B125" s="164"/>
      <c r="D125" s="145" t="s">
        <v>169</v>
      </c>
      <c r="E125" s="165" t="s">
        <v>19</v>
      </c>
      <c r="F125" s="166" t="s">
        <v>173</v>
      </c>
      <c r="H125" s="167">
        <v>39.1</v>
      </c>
      <c r="I125" s="168"/>
      <c r="L125" s="164"/>
      <c r="M125" s="169"/>
      <c r="T125" s="170"/>
      <c r="AT125" s="165" t="s">
        <v>169</v>
      </c>
      <c r="AU125" s="165" t="s">
        <v>84</v>
      </c>
      <c r="AV125" s="14" t="s">
        <v>164</v>
      </c>
      <c r="AW125" s="14" t="s">
        <v>36</v>
      </c>
      <c r="AX125" s="14" t="s">
        <v>82</v>
      </c>
      <c r="AY125" s="165" t="s">
        <v>157</v>
      </c>
    </row>
    <row r="126" spans="2:65" s="1" customFormat="1" ht="16.5" customHeight="1">
      <c r="B126" s="33"/>
      <c r="C126" s="132" t="s">
        <v>164</v>
      </c>
      <c r="D126" s="132" t="s">
        <v>159</v>
      </c>
      <c r="E126" s="133" t="s">
        <v>1205</v>
      </c>
      <c r="F126" s="134" t="s">
        <v>1206</v>
      </c>
      <c r="G126" s="135" t="s">
        <v>210</v>
      </c>
      <c r="H126" s="136">
        <v>7.5</v>
      </c>
      <c r="I126" s="137">
        <v>12</v>
      </c>
      <c r="J126" s="138">
        <f>ROUND(I126*H126,2)</f>
        <v>90</v>
      </c>
      <c r="K126" s="134" t="s">
        <v>163</v>
      </c>
      <c r="L126" s="33"/>
      <c r="M126" s="139" t="s">
        <v>19</v>
      </c>
      <c r="N126" s="140" t="s">
        <v>46</v>
      </c>
      <c r="P126" s="141">
        <f>O126*H126</f>
        <v>0</v>
      </c>
      <c r="Q126" s="141">
        <v>0</v>
      </c>
      <c r="R126" s="141">
        <f>Q126*H126</f>
        <v>0</v>
      </c>
      <c r="S126" s="141">
        <v>0</v>
      </c>
      <c r="T126" s="142">
        <f>S126*H126</f>
        <v>0</v>
      </c>
      <c r="AR126" s="143" t="s">
        <v>164</v>
      </c>
      <c r="AT126" s="143" t="s">
        <v>159</v>
      </c>
      <c r="AU126" s="143" t="s">
        <v>84</v>
      </c>
      <c r="AY126" s="18" t="s">
        <v>157</v>
      </c>
      <c r="BE126" s="144">
        <f>IF(N126="základní",J126,0)</f>
        <v>90</v>
      </c>
      <c r="BF126" s="144">
        <f>IF(N126="snížená",J126,0)</f>
        <v>0</v>
      </c>
      <c r="BG126" s="144">
        <f>IF(N126="zákl. přenesená",J126,0)</f>
        <v>0</v>
      </c>
      <c r="BH126" s="144">
        <f>IF(N126="sníž. přenesená",J126,0)</f>
        <v>0</v>
      </c>
      <c r="BI126" s="144">
        <f>IF(N126="nulová",J126,0)</f>
        <v>0</v>
      </c>
      <c r="BJ126" s="18" t="s">
        <v>82</v>
      </c>
      <c r="BK126" s="144">
        <f>ROUND(I126*H126,2)</f>
        <v>90</v>
      </c>
      <c r="BL126" s="18" t="s">
        <v>164</v>
      </c>
      <c r="BM126" s="143" t="s">
        <v>1207</v>
      </c>
    </row>
    <row r="127" spans="2:65" s="1" customFormat="1" ht="11.25">
      <c r="B127" s="33"/>
      <c r="D127" s="145" t="s">
        <v>166</v>
      </c>
      <c r="F127" s="146" t="s">
        <v>1208</v>
      </c>
      <c r="I127" s="147"/>
      <c r="L127" s="33"/>
      <c r="M127" s="148"/>
      <c r="T127" s="54"/>
      <c r="AT127" s="18" t="s">
        <v>166</v>
      </c>
      <c r="AU127" s="18" t="s">
        <v>84</v>
      </c>
    </row>
    <row r="128" spans="2:65" s="1" customFormat="1" ht="11.25">
      <c r="B128" s="33"/>
      <c r="D128" s="149" t="s">
        <v>167</v>
      </c>
      <c r="F128" s="150" t="s">
        <v>1209</v>
      </c>
      <c r="I128" s="147"/>
      <c r="L128" s="33"/>
      <c r="M128" s="148"/>
      <c r="T128" s="54"/>
      <c r="AT128" s="18" t="s">
        <v>167</v>
      </c>
      <c r="AU128" s="18" t="s">
        <v>84</v>
      </c>
    </row>
    <row r="129" spans="2:65" s="12" customFormat="1" ht="11.25">
      <c r="B129" s="151"/>
      <c r="D129" s="145" t="s">
        <v>169</v>
      </c>
      <c r="E129" s="152" t="s">
        <v>19</v>
      </c>
      <c r="F129" s="153" t="s">
        <v>997</v>
      </c>
      <c r="H129" s="152" t="s">
        <v>19</v>
      </c>
      <c r="I129" s="154"/>
      <c r="L129" s="151"/>
      <c r="M129" s="155"/>
      <c r="T129" s="156"/>
      <c r="AT129" s="152" t="s">
        <v>169</v>
      </c>
      <c r="AU129" s="152" t="s">
        <v>84</v>
      </c>
      <c r="AV129" s="12" t="s">
        <v>82</v>
      </c>
      <c r="AW129" s="12" t="s">
        <v>36</v>
      </c>
      <c r="AX129" s="12" t="s">
        <v>75</v>
      </c>
      <c r="AY129" s="152" t="s">
        <v>157</v>
      </c>
    </row>
    <row r="130" spans="2:65" s="12" customFormat="1" ht="11.25">
      <c r="B130" s="151"/>
      <c r="D130" s="145" t="s">
        <v>169</v>
      </c>
      <c r="E130" s="152" t="s">
        <v>19</v>
      </c>
      <c r="F130" s="153" t="s">
        <v>1191</v>
      </c>
      <c r="H130" s="152" t="s">
        <v>19</v>
      </c>
      <c r="I130" s="154"/>
      <c r="L130" s="151"/>
      <c r="M130" s="155"/>
      <c r="T130" s="156"/>
      <c r="AT130" s="152" t="s">
        <v>169</v>
      </c>
      <c r="AU130" s="152" t="s">
        <v>84</v>
      </c>
      <c r="AV130" s="12" t="s">
        <v>82</v>
      </c>
      <c r="AW130" s="12" t="s">
        <v>36</v>
      </c>
      <c r="AX130" s="12" t="s">
        <v>75</v>
      </c>
      <c r="AY130" s="152" t="s">
        <v>157</v>
      </c>
    </row>
    <row r="131" spans="2:65" s="12" customFormat="1" ht="11.25">
      <c r="B131" s="151"/>
      <c r="D131" s="145" t="s">
        <v>169</v>
      </c>
      <c r="E131" s="152" t="s">
        <v>19</v>
      </c>
      <c r="F131" s="153" t="s">
        <v>251</v>
      </c>
      <c r="H131" s="152" t="s">
        <v>19</v>
      </c>
      <c r="I131" s="154"/>
      <c r="L131" s="151"/>
      <c r="M131" s="155"/>
      <c r="T131" s="156"/>
      <c r="AT131" s="152" t="s">
        <v>169</v>
      </c>
      <c r="AU131" s="152" t="s">
        <v>84</v>
      </c>
      <c r="AV131" s="12" t="s">
        <v>82</v>
      </c>
      <c r="AW131" s="12" t="s">
        <v>36</v>
      </c>
      <c r="AX131" s="12" t="s">
        <v>75</v>
      </c>
      <c r="AY131" s="152" t="s">
        <v>157</v>
      </c>
    </row>
    <row r="132" spans="2:65" s="13" customFormat="1" ht="11.25">
      <c r="B132" s="157"/>
      <c r="D132" s="145" t="s">
        <v>169</v>
      </c>
      <c r="E132" s="158" t="s">
        <v>19</v>
      </c>
      <c r="F132" s="159" t="s">
        <v>1199</v>
      </c>
      <c r="H132" s="160">
        <v>7.5</v>
      </c>
      <c r="I132" s="161"/>
      <c r="L132" s="157"/>
      <c r="M132" s="162"/>
      <c r="T132" s="163"/>
      <c r="AT132" s="158" t="s">
        <v>169</v>
      </c>
      <c r="AU132" s="158" t="s">
        <v>84</v>
      </c>
      <c r="AV132" s="13" t="s">
        <v>84</v>
      </c>
      <c r="AW132" s="13" t="s">
        <v>36</v>
      </c>
      <c r="AX132" s="13" t="s">
        <v>75</v>
      </c>
      <c r="AY132" s="158" t="s">
        <v>157</v>
      </c>
    </row>
    <row r="133" spans="2:65" s="14" customFormat="1" ht="11.25">
      <c r="B133" s="164"/>
      <c r="D133" s="145" t="s">
        <v>169</v>
      </c>
      <c r="E133" s="165" t="s">
        <v>19</v>
      </c>
      <c r="F133" s="166" t="s">
        <v>173</v>
      </c>
      <c r="H133" s="167">
        <v>7.5</v>
      </c>
      <c r="I133" s="168"/>
      <c r="L133" s="164"/>
      <c r="M133" s="169"/>
      <c r="T133" s="170"/>
      <c r="AT133" s="165" t="s">
        <v>169</v>
      </c>
      <c r="AU133" s="165" t="s">
        <v>84</v>
      </c>
      <c r="AV133" s="14" t="s">
        <v>164</v>
      </c>
      <c r="AW133" s="14" t="s">
        <v>36</v>
      </c>
      <c r="AX133" s="14" t="s">
        <v>82</v>
      </c>
      <c r="AY133" s="165" t="s">
        <v>157</v>
      </c>
    </row>
    <row r="134" spans="2:65" s="1" customFormat="1" ht="16.5" customHeight="1">
      <c r="B134" s="33"/>
      <c r="C134" s="132" t="s">
        <v>195</v>
      </c>
      <c r="D134" s="132" t="s">
        <v>159</v>
      </c>
      <c r="E134" s="133" t="s">
        <v>1210</v>
      </c>
      <c r="F134" s="134" t="s">
        <v>1211</v>
      </c>
      <c r="G134" s="135" t="s">
        <v>210</v>
      </c>
      <c r="H134" s="136">
        <v>14.7</v>
      </c>
      <c r="I134" s="137">
        <v>15</v>
      </c>
      <c r="J134" s="138">
        <f>ROUND(I134*H134,2)</f>
        <v>220.5</v>
      </c>
      <c r="K134" s="134" t="s">
        <v>163</v>
      </c>
      <c r="L134" s="33"/>
      <c r="M134" s="139" t="s">
        <v>19</v>
      </c>
      <c r="N134" s="140" t="s">
        <v>46</v>
      </c>
      <c r="P134" s="141">
        <f>O134*H134</f>
        <v>0</v>
      </c>
      <c r="Q134" s="141">
        <v>0</v>
      </c>
      <c r="R134" s="141">
        <f>Q134*H134</f>
        <v>0</v>
      </c>
      <c r="S134" s="141">
        <v>0</v>
      </c>
      <c r="T134" s="142">
        <f>S134*H134</f>
        <v>0</v>
      </c>
      <c r="AR134" s="143" t="s">
        <v>164</v>
      </c>
      <c r="AT134" s="143" t="s">
        <v>159</v>
      </c>
      <c r="AU134" s="143" t="s">
        <v>84</v>
      </c>
      <c r="AY134" s="18" t="s">
        <v>157</v>
      </c>
      <c r="BE134" s="144">
        <f>IF(N134="základní",J134,0)</f>
        <v>220.5</v>
      </c>
      <c r="BF134" s="144">
        <f>IF(N134="snížená",J134,0)</f>
        <v>0</v>
      </c>
      <c r="BG134" s="144">
        <f>IF(N134="zákl. přenesená",J134,0)</f>
        <v>0</v>
      </c>
      <c r="BH134" s="144">
        <f>IF(N134="sníž. přenesená",J134,0)</f>
        <v>0</v>
      </c>
      <c r="BI134" s="144">
        <f>IF(N134="nulová",J134,0)</f>
        <v>0</v>
      </c>
      <c r="BJ134" s="18" t="s">
        <v>82</v>
      </c>
      <c r="BK134" s="144">
        <f>ROUND(I134*H134,2)</f>
        <v>220.5</v>
      </c>
      <c r="BL134" s="18" t="s">
        <v>164</v>
      </c>
      <c r="BM134" s="143" t="s">
        <v>1212</v>
      </c>
    </row>
    <row r="135" spans="2:65" s="1" customFormat="1" ht="11.25">
      <c r="B135" s="33"/>
      <c r="D135" s="145" t="s">
        <v>166</v>
      </c>
      <c r="F135" s="146" t="s">
        <v>1213</v>
      </c>
      <c r="I135" s="147"/>
      <c r="L135" s="33"/>
      <c r="M135" s="148"/>
      <c r="T135" s="54"/>
      <c r="AT135" s="18" t="s">
        <v>166</v>
      </c>
      <c r="AU135" s="18" t="s">
        <v>84</v>
      </c>
    </row>
    <row r="136" spans="2:65" s="1" customFormat="1" ht="11.25">
      <c r="B136" s="33"/>
      <c r="D136" s="149" t="s">
        <v>167</v>
      </c>
      <c r="F136" s="150" t="s">
        <v>1214</v>
      </c>
      <c r="I136" s="147"/>
      <c r="L136" s="33"/>
      <c r="M136" s="148"/>
      <c r="T136" s="54"/>
      <c r="AT136" s="18" t="s">
        <v>167</v>
      </c>
      <c r="AU136" s="18" t="s">
        <v>84</v>
      </c>
    </row>
    <row r="137" spans="2:65" s="12" customFormat="1" ht="11.25">
      <c r="B137" s="151"/>
      <c r="D137" s="145" t="s">
        <v>169</v>
      </c>
      <c r="E137" s="152" t="s">
        <v>19</v>
      </c>
      <c r="F137" s="153" t="s">
        <v>997</v>
      </c>
      <c r="H137" s="152" t="s">
        <v>19</v>
      </c>
      <c r="I137" s="154"/>
      <c r="L137" s="151"/>
      <c r="M137" s="155"/>
      <c r="T137" s="156"/>
      <c r="AT137" s="152" t="s">
        <v>169</v>
      </c>
      <c r="AU137" s="152" t="s">
        <v>84</v>
      </c>
      <c r="AV137" s="12" t="s">
        <v>82</v>
      </c>
      <c r="AW137" s="12" t="s">
        <v>36</v>
      </c>
      <c r="AX137" s="12" t="s">
        <v>75</v>
      </c>
      <c r="AY137" s="152" t="s">
        <v>157</v>
      </c>
    </row>
    <row r="138" spans="2:65" s="12" customFormat="1" ht="11.25">
      <c r="B138" s="151"/>
      <c r="D138" s="145" t="s">
        <v>169</v>
      </c>
      <c r="E138" s="152" t="s">
        <v>19</v>
      </c>
      <c r="F138" s="153" t="s">
        <v>1191</v>
      </c>
      <c r="H138" s="152" t="s">
        <v>19</v>
      </c>
      <c r="I138" s="154"/>
      <c r="L138" s="151"/>
      <c r="M138" s="155"/>
      <c r="T138" s="156"/>
      <c r="AT138" s="152" t="s">
        <v>169</v>
      </c>
      <c r="AU138" s="152" t="s">
        <v>84</v>
      </c>
      <c r="AV138" s="12" t="s">
        <v>82</v>
      </c>
      <c r="AW138" s="12" t="s">
        <v>36</v>
      </c>
      <c r="AX138" s="12" t="s">
        <v>75</v>
      </c>
      <c r="AY138" s="152" t="s">
        <v>157</v>
      </c>
    </row>
    <row r="139" spans="2:65" s="12" customFormat="1" ht="11.25">
      <c r="B139" s="151"/>
      <c r="D139" s="145" t="s">
        <v>169</v>
      </c>
      <c r="E139" s="152" t="s">
        <v>19</v>
      </c>
      <c r="F139" s="153" t="s">
        <v>999</v>
      </c>
      <c r="H139" s="152" t="s">
        <v>19</v>
      </c>
      <c r="I139" s="154"/>
      <c r="L139" s="151"/>
      <c r="M139" s="155"/>
      <c r="T139" s="156"/>
      <c r="AT139" s="152" t="s">
        <v>169</v>
      </c>
      <c r="AU139" s="152" t="s">
        <v>84</v>
      </c>
      <c r="AV139" s="12" t="s">
        <v>82</v>
      </c>
      <c r="AW139" s="12" t="s">
        <v>36</v>
      </c>
      <c r="AX139" s="12" t="s">
        <v>75</v>
      </c>
      <c r="AY139" s="152" t="s">
        <v>157</v>
      </c>
    </row>
    <row r="140" spans="2:65" s="13" customFormat="1" ht="11.25">
      <c r="B140" s="157"/>
      <c r="D140" s="145" t="s">
        <v>169</v>
      </c>
      <c r="E140" s="158" t="s">
        <v>19</v>
      </c>
      <c r="F140" s="159" t="s">
        <v>1192</v>
      </c>
      <c r="H140" s="160">
        <v>14.7</v>
      </c>
      <c r="I140" s="161"/>
      <c r="L140" s="157"/>
      <c r="M140" s="162"/>
      <c r="T140" s="163"/>
      <c r="AT140" s="158" t="s">
        <v>169</v>
      </c>
      <c r="AU140" s="158" t="s">
        <v>84</v>
      </c>
      <c r="AV140" s="13" t="s">
        <v>84</v>
      </c>
      <c r="AW140" s="13" t="s">
        <v>36</v>
      </c>
      <c r="AX140" s="13" t="s">
        <v>75</v>
      </c>
      <c r="AY140" s="158" t="s">
        <v>157</v>
      </c>
    </row>
    <row r="141" spans="2:65" s="14" customFormat="1" ht="11.25">
      <c r="B141" s="164"/>
      <c r="D141" s="145" t="s">
        <v>169</v>
      </c>
      <c r="E141" s="165" t="s">
        <v>19</v>
      </c>
      <c r="F141" s="166" t="s">
        <v>173</v>
      </c>
      <c r="H141" s="167">
        <v>14.7</v>
      </c>
      <c r="I141" s="168"/>
      <c r="L141" s="164"/>
      <c r="M141" s="169"/>
      <c r="T141" s="170"/>
      <c r="AT141" s="165" t="s">
        <v>169</v>
      </c>
      <c r="AU141" s="165" t="s">
        <v>84</v>
      </c>
      <c r="AV141" s="14" t="s">
        <v>164</v>
      </c>
      <c r="AW141" s="14" t="s">
        <v>36</v>
      </c>
      <c r="AX141" s="14" t="s">
        <v>82</v>
      </c>
      <c r="AY141" s="165" t="s">
        <v>157</v>
      </c>
    </row>
    <row r="142" spans="2:65" s="1" customFormat="1" ht="16.5" customHeight="1">
      <c r="B142" s="33"/>
      <c r="C142" s="132" t="s">
        <v>202</v>
      </c>
      <c r="D142" s="132" t="s">
        <v>159</v>
      </c>
      <c r="E142" s="133" t="s">
        <v>1215</v>
      </c>
      <c r="F142" s="134" t="s">
        <v>1216</v>
      </c>
      <c r="G142" s="135" t="s">
        <v>210</v>
      </c>
      <c r="H142" s="136">
        <v>7.5</v>
      </c>
      <c r="I142" s="137">
        <v>13</v>
      </c>
      <c r="J142" s="138">
        <f>ROUND(I142*H142,2)</f>
        <v>97.5</v>
      </c>
      <c r="K142" s="134" t="s">
        <v>163</v>
      </c>
      <c r="L142" s="33"/>
      <c r="M142" s="139" t="s">
        <v>19</v>
      </c>
      <c r="N142" s="140" t="s">
        <v>46</v>
      </c>
      <c r="P142" s="141">
        <f>O142*H142</f>
        <v>0</v>
      </c>
      <c r="Q142" s="141">
        <v>0</v>
      </c>
      <c r="R142" s="141">
        <f>Q142*H142</f>
        <v>0</v>
      </c>
      <c r="S142" s="141">
        <v>0</v>
      </c>
      <c r="T142" s="142">
        <f>S142*H142</f>
        <v>0</v>
      </c>
      <c r="AR142" s="143" t="s">
        <v>164</v>
      </c>
      <c r="AT142" s="143" t="s">
        <v>159</v>
      </c>
      <c r="AU142" s="143" t="s">
        <v>84</v>
      </c>
      <c r="AY142" s="18" t="s">
        <v>157</v>
      </c>
      <c r="BE142" s="144">
        <f>IF(N142="základní",J142,0)</f>
        <v>97.5</v>
      </c>
      <c r="BF142" s="144">
        <f>IF(N142="snížená",J142,0)</f>
        <v>0</v>
      </c>
      <c r="BG142" s="144">
        <f>IF(N142="zákl. přenesená",J142,0)</f>
        <v>0</v>
      </c>
      <c r="BH142" s="144">
        <f>IF(N142="sníž. přenesená",J142,0)</f>
        <v>0</v>
      </c>
      <c r="BI142" s="144">
        <f>IF(N142="nulová",J142,0)</f>
        <v>0</v>
      </c>
      <c r="BJ142" s="18" t="s">
        <v>82</v>
      </c>
      <c r="BK142" s="144">
        <f>ROUND(I142*H142,2)</f>
        <v>97.5</v>
      </c>
      <c r="BL142" s="18" t="s">
        <v>164</v>
      </c>
      <c r="BM142" s="143" t="s">
        <v>1217</v>
      </c>
    </row>
    <row r="143" spans="2:65" s="1" customFormat="1" ht="11.25">
      <c r="B143" s="33"/>
      <c r="D143" s="145" t="s">
        <v>166</v>
      </c>
      <c r="F143" s="146" t="s">
        <v>1218</v>
      </c>
      <c r="I143" s="147"/>
      <c r="L143" s="33"/>
      <c r="M143" s="148"/>
      <c r="T143" s="54"/>
      <c r="AT143" s="18" t="s">
        <v>166</v>
      </c>
      <c r="AU143" s="18" t="s">
        <v>84</v>
      </c>
    </row>
    <row r="144" spans="2:65" s="1" customFormat="1" ht="11.25">
      <c r="B144" s="33"/>
      <c r="D144" s="149" t="s">
        <v>167</v>
      </c>
      <c r="F144" s="150" t="s">
        <v>1219</v>
      </c>
      <c r="I144" s="147"/>
      <c r="L144" s="33"/>
      <c r="M144" s="148"/>
      <c r="T144" s="54"/>
      <c r="AT144" s="18" t="s">
        <v>167</v>
      </c>
      <c r="AU144" s="18" t="s">
        <v>84</v>
      </c>
    </row>
    <row r="145" spans="2:65" s="12" customFormat="1" ht="11.25">
      <c r="B145" s="151"/>
      <c r="D145" s="145" t="s">
        <v>169</v>
      </c>
      <c r="E145" s="152" t="s">
        <v>19</v>
      </c>
      <c r="F145" s="153" t="s">
        <v>997</v>
      </c>
      <c r="H145" s="152" t="s">
        <v>19</v>
      </c>
      <c r="I145" s="154"/>
      <c r="L145" s="151"/>
      <c r="M145" s="155"/>
      <c r="T145" s="156"/>
      <c r="AT145" s="152" t="s">
        <v>169</v>
      </c>
      <c r="AU145" s="152" t="s">
        <v>84</v>
      </c>
      <c r="AV145" s="12" t="s">
        <v>82</v>
      </c>
      <c r="AW145" s="12" t="s">
        <v>36</v>
      </c>
      <c r="AX145" s="12" t="s">
        <v>75</v>
      </c>
      <c r="AY145" s="152" t="s">
        <v>157</v>
      </c>
    </row>
    <row r="146" spans="2:65" s="12" customFormat="1" ht="11.25">
      <c r="B146" s="151"/>
      <c r="D146" s="145" t="s">
        <v>169</v>
      </c>
      <c r="E146" s="152" t="s">
        <v>19</v>
      </c>
      <c r="F146" s="153" t="s">
        <v>1191</v>
      </c>
      <c r="H146" s="152" t="s">
        <v>19</v>
      </c>
      <c r="I146" s="154"/>
      <c r="L146" s="151"/>
      <c r="M146" s="155"/>
      <c r="T146" s="156"/>
      <c r="AT146" s="152" t="s">
        <v>169</v>
      </c>
      <c r="AU146" s="152" t="s">
        <v>84</v>
      </c>
      <c r="AV146" s="12" t="s">
        <v>82</v>
      </c>
      <c r="AW146" s="12" t="s">
        <v>36</v>
      </c>
      <c r="AX146" s="12" t="s">
        <v>75</v>
      </c>
      <c r="AY146" s="152" t="s">
        <v>157</v>
      </c>
    </row>
    <row r="147" spans="2:65" s="12" customFormat="1" ht="11.25">
      <c r="B147" s="151"/>
      <c r="D147" s="145" t="s">
        <v>169</v>
      </c>
      <c r="E147" s="152" t="s">
        <v>19</v>
      </c>
      <c r="F147" s="153" t="s">
        <v>251</v>
      </c>
      <c r="H147" s="152" t="s">
        <v>19</v>
      </c>
      <c r="I147" s="154"/>
      <c r="L147" s="151"/>
      <c r="M147" s="155"/>
      <c r="T147" s="156"/>
      <c r="AT147" s="152" t="s">
        <v>169</v>
      </c>
      <c r="AU147" s="152" t="s">
        <v>84</v>
      </c>
      <c r="AV147" s="12" t="s">
        <v>82</v>
      </c>
      <c r="AW147" s="12" t="s">
        <v>36</v>
      </c>
      <c r="AX147" s="12" t="s">
        <v>75</v>
      </c>
      <c r="AY147" s="152" t="s">
        <v>157</v>
      </c>
    </row>
    <row r="148" spans="2:65" s="13" customFormat="1" ht="11.25">
      <c r="B148" s="157"/>
      <c r="D148" s="145" t="s">
        <v>169</v>
      </c>
      <c r="E148" s="158" t="s">
        <v>19</v>
      </c>
      <c r="F148" s="159" t="s">
        <v>1199</v>
      </c>
      <c r="H148" s="160">
        <v>7.5</v>
      </c>
      <c r="I148" s="161"/>
      <c r="L148" s="157"/>
      <c r="M148" s="162"/>
      <c r="T148" s="163"/>
      <c r="AT148" s="158" t="s">
        <v>169</v>
      </c>
      <c r="AU148" s="158" t="s">
        <v>84</v>
      </c>
      <c r="AV148" s="13" t="s">
        <v>84</v>
      </c>
      <c r="AW148" s="13" t="s">
        <v>36</v>
      </c>
      <c r="AX148" s="13" t="s">
        <v>75</v>
      </c>
      <c r="AY148" s="158" t="s">
        <v>157</v>
      </c>
    </row>
    <row r="149" spans="2:65" s="14" customFormat="1" ht="11.25">
      <c r="B149" s="164"/>
      <c r="D149" s="145" t="s">
        <v>169</v>
      </c>
      <c r="E149" s="165" t="s">
        <v>19</v>
      </c>
      <c r="F149" s="166" t="s">
        <v>173</v>
      </c>
      <c r="H149" s="167">
        <v>7.5</v>
      </c>
      <c r="I149" s="168"/>
      <c r="L149" s="164"/>
      <c r="M149" s="169"/>
      <c r="T149" s="170"/>
      <c r="AT149" s="165" t="s">
        <v>169</v>
      </c>
      <c r="AU149" s="165" t="s">
        <v>84</v>
      </c>
      <c r="AV149" s="14" t="s">
        <v>164</v>
      </c>
      <c r="AW149" s="14" t="s">
        <v>36</v>
      </c>
      <c r="AX149" s="14" t="s">
        <v>82</v>
      </c>
      <c r="AY149" s="165" t="s">
        <v>157</v>
      </c>
    </row>
    <row r="150" spans="2:65" s="1" customFormat="1" ht="21.75" customHeight="1">
      <c r="B150" s="33"/>
      <c r="C150" s="132" t="s">
        <v>207</v>
      </c>
      <c r="D150" s="132" t="s">
        <v>159</v>
      </c>
      <c r="E150" s="133" t="s">
        <v>1220</v>
      </c>
      <c r="F150" s="134" t="s">
        <v>1221</v>
      </c>
      <c r="G150" s="135" t="s">
        <v>673</v>
      </c>
      <c r="H150" s="136">
        <v>30</v>
      </c>
      <c r="I150" s="137">
        <v>110</v>
      </c>
      <c r="J150" s="138">
        <f>ROUND(I150*H150,2)</f>
        <v>3300</v>
      </c>
      <c r="K150" s="134" t="s">
        <v>163</v>
      </c>
      <c r="L150" s="33"/>
      <c r="M150" s="139" t="s">
        <v>19</v>
      </c>
      <c r="N150" s="140" t="s">
        <v>46</v>
      </c>
      <c r="P150" s="141">
        <f>O150*H150</f>
        <v>0</v>
      </c>
      <c r="Q150" s="141">
        <v>2E-3</v>
      </c>
      <c r="R150" s="141">
        <f>Q150*H150</f>
        <v>0.06</v>
      </c>
      <c r="S150" s="141">
        <v>0</v>
      </c>
      <c r="T150" s="142">
        <f>S150*H150</f>
        <v>0</v>
      </c>
      <c r="AR150" s="143" t="s">
        <v>164</v>
      </c>
      <c r="AT150" s="143" t="s">
        <v>159</v>
      </c>
      <c r="AU150" s="143" t="s">
        <v>84</v>
      </c>
      <c r="AY150" s="18" t="s">
        <v>157</v>
      </c>
      <c r="BE150" s="144">
        <f>IF(N150="základní",J150,0)</f>
        <v>3300</v>
      </c>
      <c r="BF150" s="144">
        <f>IF(N150="snížená",J150,0)</f>
        <v>0</v>
      </c>
      <c r="BG150" s="144">
        <f>IF(N150="zákl. přenesená",J150,0)</f>
        <v>0</v>
      </c>
      <c r="BH150" s="144">
        <f>IF(N150="sníž. přenesená",J150,0)</f>
        <v>0</v>
      </c>
      <c r="BI150" s="144">
        <f>IF(N150="nulová",J150,0)</f>
        <v>0</v>
      </c>
      <c r="BJ150" s="18" t="s">
        <v>82</v>
      </c>
      <c r="BK150" s="144">
        <f>ROUND(I150*H150,2)</f>
        <v>3300</v>
      </c>
      <c r="BL150" s="18" t="s">
        <v>164</v>
      </c>
      <c r="BM150" s="143" t="s">
        <v>1222</v>
      </c>
    </row>
    <row r="151" spans="2:65" s="1" customFormat="1" ht="19.5">
      <c r="B151" s="33"/>
      <c r="D151" s="145" t="s">
        <v>166</v>
      </c>
      <c r="F151" s="146" t="s">
        <v>1223</v>
      </c>
      <c r="I151" s="147"/>
      <c r="L151" s="33"/>
      <c r="M151" s="148"/>
      <c r="T151" s="54"/>
      <c r="AT151" s="18" t="s">
        <v>166</v>
      </c>
      <c r="AU151" s="18" t="s">
        <v>84</v>
      </c>
    </row>
    <row r="152" spans="2:65" s="1" customFormat="1" ht="11.25">
      <c r="B152" s="33"/>
      <c r="D152" s="149" t="s">
        <v>167</v>
      </c>
      <c r="F152" s="150" t="s">
        <v>1224</v>
      </c>
      <c r="I152" s="147"/>
      <c r="L152" s="33"/>
      <c r="M152" s="148"/>
      <c r="T152" s="54"/>
      <c r="AT152" s="18" t="s">
        <v>167</v>
      </c>
      <c r="AU152" s="18" t="s">
        <v>84</v>
      </c>
    </row>
    <row r="153" spans="2:65" s="12" customFormat="1" ht="11.25">
      <c r="B153" s="151"/>
      <c r="D153" s="145" t="s">
        <v>169</v>
      </c>
      <c r="E153" s="152" t="s">
        <v>19</v>
      </c>
      <c r="F153" s="153" t="s">
        <v>997</v>
      </c>
      <c r="H153" s="152" t="s">
        <v>19</v>
      </c>
      <c r="I153" s="154"/>
      <c r="L153" s="151"/>
      <c r="M153" s="155"/>
      <c r="T153" s="156"/>
      <c r="AT153" s="152" t="s">
        <v>169</v>
      </c>
      <c r="AU153" s="152" t="s">
        <v>84</v>
      </c>
      <c r="AV153" s="12" t="s">
        <v>82</v>
      </c>
      <c r="AW153" s="12" t="s">
        <v>36</v>
      </c>
      <c r="AX153" s="12" t="s">
        <v>75</v>
      </c>
      <c r="AY153" s="152" t="s">
        <v>157</v>
      </c>
    </row>
    <row r="154" spans="2:65" s="12" customFormat="1" ht="11.25">
      <c r="B154" s="151"/>
      <c r="D154" s="145" t="s">
        <v>169</v>
      </c>
      <c r="E154" s="152" t="s">
        <v>19</v>
      </c>
      <c r="F154" s="153" t="s">
        <v>1225</v>
      </c>
      <c r="H154" s="152" t="s">
        <v>19</v>
      </c>
      <c r="I154" s="154"/>
      <c r="L154" s="151"/>
      <c r="M154" s="155"/>
      <c r="T154" s="156"/>
      <c r="AT154" s="152" t="s">
        <v>169</v>
      </c>
      <c r="AU154" s="152" t="s">
        <v>84</v>
      </c>
      <c r="AV154" s="12" t="s">
        <v>82</v>
      </c>
      <c r="AW154" s="12" t="s">
        <v>36</v>
      </c>
      <c r="AX154" s="12" t="s">
        <v>75</v>
      </c>
      <c r="AY154" s="152" t="s">
        <v>157</v>
      </c>
    </row>
    <row r="155" spans="2:65" s="13" customFormat="1" ht="11.25">
      <c r="B155" s="157"/>
      <c r="D155" s="145" t="s">
        <v>169</v>
      </c>
      <c r="E155" s="158" t="s">
        <v>19</v>
      </c>
      <c r="F155" s="159" t="s">
        <v>202</v>
      </c>
      <c r="H155" s="160">
        <v>6</v>
      </c>
      <c r="I155" s="161"/>
      <c r="L155" s="157"/>
      <c r="M155" s="162"/>
      <c r="T155" s="163"/>
      <c r="AT155" s="158" t="s">
        <v>169</v>
      </c>
      <c r="AU155" s="158" t="s">
        <v>84</v>
      </c>
      <c r="AV155" s="13" t="s">
        <v>84</v>
      </c>
      <c r="AW155" s="13" t="s">
        <v>36</v>
      </c>
      <c r="AX155" s="13" t="s">
        <v>75</v>
      </c>
      <c r="AY155" s="158" t="s">
        <v>157</v>
      </c>
    </row>
    <row r="156" spans="2:65" s="12" customFormat="1" ht="11.25">
      <c r="B156" s="151"/>
      <c r="D156" s="145" t="s">
        <v>169</v>
      </c>
      <c r="E156" s="152" t="s">
        <v>19</v>
      </c>
      <c r="F156" s="153" t="s">
        <v>1226</v>
      </c>
      <c r="H156" s="152" t="s">
        <v>19</v>
      </c>
      <c r="I156" s="154"/>
      <c r="L156" s="151"/>
      <c r="M156" s="155"/>
      <c r="T156" s="156"/>
      <c r="AT156" s="152" t="s">
        <v>169</v>
      </c>
      <c r="AU156" s="152" t="s">
        <v>84</v>
      </c>
      <c r="AV156" s="12" t="s">
        <v>82</v>
      </c>
      <c r="AW156" s="12" t="s">
        <v>36</v>
      </c>
      <c r="AX156" s="12" t="s">
        <v>75</v>
      </c>
      <c r="AY156" s="152" t="s">
        <v>157</v>
      </c>
    </row>
    <row r="157" spans="2:65" s="13" customFormat="1" ht="11.25">
      <c r="B157" s="157"/>
      <c r="D157" s="145" t="s">
        <v>169</v>
      </c>
      <c r="E157" s="158" t="s">
        <v>19</v>
      </c>
      <c r="F157" s="159" t="s">
        <v>215</v>
      </c>
      <c r="H157" s="160">
        <v>8</v>
      </c>
      <c r="I157" s="161"/>
      <c r="L157" s="157"/>
      <c r="M157" s="162"/>
      <c r="T157" s="163"/>
      <c r="AT157" s="158" t="s">
        <v>169</v>
      </c>
      <c r="AU157" s="158" t="s">
        <v>84</v>
      </c>
      <c r="AV157" s="13" t="s">
        <v>84</v>
      </c>
      <c r="AW157" s="13" t="s">
        <v>36</v>
      </c>
      <c r="AX157" s="13" t="s">
        <v>75</v>
      </c>
      <c r="AY157" s="158" t="s">
        <v>157</v>
      </c>
    </row>
    <row r="158" spans="2:65" s="13" customFormat="1" ht="11.25">
      <c r="B158" s="157"/>
      <c r="D158" s="145" t="s">
        <v>169</v>
      </c>
      <c r="E158" s="158" t="s">
        <v>19</v>
      </c>
      <c r="F158" s="159" t="s">
        <v>283</v>
      </c>
      <c r="H158" s="160">
        <v>16</v>
      </c>
      <c r="I158" s="161"/>
      <c r="L158" s="157"/>
      <c r="M158" s="162"/>
      <c r="T158" s="163"/>
      <c r="AT158" s="158" t="s">
        <v>169</v>
      </c>
      <c r="AU158" s="158" t="s">
        <v>84</v>
      </c>
      <c r="AV158" s="13" t="s">
        <v>84</v>
      </c>
      <c r="AW158" s="13" t="s">
        <v>36</v>
      </c>
      <c r="AX158" s="13" t="s">
        <v>75</v>
      </c>
      <c r="AY158" s="158" t="s">
        <v>157</v>
      </c>
    </row>
    <row r="159" spans="2:65" s="14" customFormat="1" ht="11.25">
      <c r="B159" s="164"/>
      <c r="D159" s="145" t="s">
        <v>169</v>
      </c>
      <c r="E159" s="165" t="s">
        <v>19</v>
      </c>
      <c r="F159" s="166" t="s">
        <v>173</v>
      </c>
      <c r="H159" s="167">
        <v>30</v>
      </c>
      <c r="I159" s="168"/>
      <c r="L159" s="164"/>
      <c r="M159" s="169"/>
      <c r="T159" s="170"/>
      <c r="AT159" s="165" t="s">
        <v>169</v>
      </c>
      <c r="AU159" s="165" t="s">
        <v>84</v>
      </c>
      <c r="AV159" s="14" t="s">
        <v>164</v>
      </c>
      <c r="AW159" s="14" t="s">
        <v>36</v>
      </c>
      <c r="AX159" s="14" t="s">
        <v>82</v>
      </c>
      <c r="AY159" s="165" t="s">
        <v>157</v>
      </c>
    </row>
    <row r="160" spans="2:65" s="1" customFormat="1" ht="16.5" customHeight="1">
      <c r="B160" s="33"/>
      <c r="C160" s="132" t="s">
        <v>215</v>
      </c>
      <c r="D160" s="132" t="s">
        <v>159</v>
      </c>
      <c r="E160" s="133" t="s">
        <v>1227</v>
      </c>
      <c r="F160" s="134" t="s">
        <v>1228</v>
      </c>
      <c r="G160" s="135" t="s">
        <v>210</v>
      </c>
      <c r="H160" s="136">
        <v>46.6</v>
      </c>
      <c r="I160" s="137">
        <v>150</v>
      </c>
      <c r="J160" s="138">
        <f>ROUND(I160*H160,2)</f>
        <v>6990</v>
      </c>
      <c r="K160" s="134" t="s">
        <v>163</v>
      </c>
      <c r="L160" s="33"/>
      <c r="M160" s="139" t="s">
        <v>19</v>
      </c>
      <c r="N160" s="140" t="s">
        <v>46</v>
      </c>
      <c r="P160" s="141">
        <f>O160*H160</f>
        <v>0</v>
      </c>
      <c r="Q160" s="141">
        <v>3.6000000000000002E-4</v>
      </c>
      <c r="R160" s="141">
        <f>Q160*H160</f>
        <v>1.6776000000000003E-2</v>
      </c>
      <c r="S160" s="141">
        <v>0</v>
      </c>
      <c r="T160" s="142">
        <f>S160*H160</f>
        <v>0</v>
      </c>
      <c r="AR160" s="143" t="s">
        <v>164</v>
      </c>
      <c r="AT160" s="143" t="s">
        <v>159</v>
      </c>
      <c r="AU160" s="143" t="s">
        <v>84</v>
      </c>
      <c r="AY160" s="18" t="s">
        <v>157</v>
      </c>
      <c r="BE160" s="144">
        <f>IF(N160="základní",J160,0)</f>
        <v>6990</v>
      </c>
      <c r="BF160" s="144">
        <f>IF(N160="snížená",J160,0)</f>
        <v>0</v>
      </c>
      <c r="BG160" s="144">
        <f>IF(N160="zákl. přenesená",J160,0)</f>
        <v>0</v>
      </c>
      <c r="BH160" s="144">
        <f>IF(N160="sníž. přenesená",J160,0)</f>
        <v>0</v>
      </c>
      <c r="BI160" s="144">
        <f>IF(N160="nulová",J160,0)</f>
        <v>0</v>
      </c>
      <c r="BJ160" s="18" t="s">
        <v>82</v>
      </c>
      <c r="BK160" s="144">
        <f>ROUND(I160*H160,2)</f>
        <v>6990</v>
      </c>
      <c r="BL160" s="18" t="s">
        <v>164</v>
      </c>
      <c r="BM160" s="143" t="s">
        <v>1229</v>
      </c>
    </row>
    <row r="161" spans="2:65" s="1" customFormat="1" ht="11.25">
      <c r="B161" s="33"/>
      <c r="D161" s="145" t="s">
        <v>166</v>
      </c>
      <c r="F161" s="146" t="s">
        <v>1230</v>
      </c>
      <c r="I161" s="147"/>
      <c r="L161" s="33"/>
      <c r="M161" s="148"/>
      <c r="T161" s="54"/>
      <c r="AT161" s="18" t="s">
        <v>166</v>
      </c>
      <c r="AU161" s="18" t="s">
        <v>84</v>
      </c>
    </row>
    <row r="162" spans="2:65" s="1" customFormat="1" ht="11.25">
      <c r="B162" s="33"/>
      <c r="D162" s="149" t="s">
        <v>167</v>
      </c>
      <c r="F162" s="150" t="s">
        <v>1231</v>
      </c>
      <c r="I162" s="147"/>
      <c r="L162" s="33"/>
      <c r="M162" s="148"/>
      <c r="T162" s="54"/>
      <c r="AT162" s="18" t="s">
        <v>167</v>
      </c>
      <c r="AU162" s="18" t="s">
        <v>84</v>
      </c>
    </row>
    <row r="163" spans="2:65" s="12" customFormat="1" ht="11.25">
      <c r="B163" s="151"/>
      <c r="D163" s="145" t="s">
        <v>169</v>
      </c>
      <c r="E163" s="152" t="s">
        <v>19</v>
      </c>
      <c r="F163" s="153" t="s">
        <v>997</v>
      </c>
      <c r="H163" s="152" t="s">
        <v>19</v>
      </c>
      <c r="I163" s="154"/>
      <c r="L163" s="151"/>
      <c r="M163" s="155"/>
      <c r="T163" s="156"/>
      <c r="AT163" s="152" t="s">
        <v>169</v>
      </c>
      <c r="AU163" s="152" t="s">
        <v>84</v>
      </c>
      <c r="AV163" s="12" t="s">
        <v>82</v>
      </c>
      <c r="AW163" s="12" t="s">
        <v>36</v>
      </c>
      <c r="AX163" s="12" t="s">
        <v>75</v>
      </c>
      <c r="AY163" s="152" t="s">
        <v>157</v>
      </c>
    </row>
    <row r="164" spans="2:65" s="12" customFormat="1" ht="11.25">
      <c r="B164" s="151"/>
      <c r="D164" s="145" t="s">
        <v>169</v>
      </c>
      <c r="E164" s="152" t="s">
        <v>19</v>
      </c>
      <c r="F164" s="153" t="s">
        <v>1232</v>
      </c>
      <c r="H164" s="152" t="s">
        <v>19</v>
      </c>
      <c r="I164" s="154"/>
      <c r="L164" s="151"/>
      <c r="M164" s="155"/>
      <c r="T164" s="156"/>
      <c r="AT164" s="152" t="s">
        <v>169</v>
      </c>
      <c r="AU164" s="152" t="s">
        <v>84</v>
      </c>
      <c r="AV164" s="12" t="s">
        <v>82</v>
      </c>
      <c r="AW164" s="12" t="s">
        <v>36</v>
      </c>
      <c r="AX164" s="12" t="s">
        <v>75</v>
      </c>
      <c r="AY164" s="152" t="s">
        <v>157</v>
      </c>
    </row>
    <row r="165" spans="2:65" s="12" customFormat="1" ht="11.25">
      <c r="B165" s="151"/>
      <c r="D165" s="145" t="s">
        <v>169</v>
      </c>
      <c r="E165" s="152" t="s">
        <v>19</v>
      </c>
      <c r="F165" s="153" t="s">
        <v>251</v>
      </c>
      <c r="H165" s="152" t="s">
        <v>19</v>
      </c>
      <c r="I165" s="154"/>
      <c r="L165" s="151"/>
      <c r="M165" s="155"/>
      <c r="T165" s="156"/>
      <c r="AT165" s="152" t="s">
        <v>169</v>
      </c>
      <c r="AU165" s="152" t="s">
        <v>84</v>
      </c>
      <c r="AV165" s="12" t="s">
        <v>82</v>
      </c>
      <c r="AW165" s="12" t="s">
        <v>36</v>
      </c>
      <c r="AX165" s="12" t="s">
        <v>75</v>
      </c>
      <c r="AY165" s="152" t="s">
        <v>157</v>
      </c>
    </row>
    <row r="166" spans="2:65" s="13" customFormat="1" ht="11.25">
      <c r="B166" s="157"/>
      <c r="D166" s="145" t="s">
        <v>169</v>
      </c>
      <c r="E166" s="158" t="s">
        <v>19</v>
      </c>
      <c r="F166" s="159" t="s">
        <v>1199</v>
      </c>
      <c r="H166" s="160">
        <v>7.5</v>
      </c>
      <c r="I166" s="161"/>
      <c r="L166" s="157"/>
      <c r="M166" s="162"/>
      <c r="T166" s="163"/>
      <c r="AT166" s="158" t="s">
        <v>169</v>
      </c>
      <c r="AU166" s="158" t="s">
        <v>84</v>
      </c>
      <c r="AV166" s="13" t="s">
        <v>84</v>
      </c>
      <c r="AW166" s="13" t="s">
        <v>36</v>
      </c>
      <c r="AX166" s="13" t="s">
        <v>75</v>
      </c>
      <c r="AY166" s="158" t="s">
        <v>157</v>
      </c>
    </row>
    <row r="167" spans="2:65" s="12" customFormat="1" ht="11.25">
      <c r="B167" s="151"/>
      <c r="D167" s="145" t="s">
        <v>169</v>
      </c>
      <c r="E167" s="152" t="s">
        <v>19</v>
      </c>
      <c r="F167" s="153" t="s">
        <v>999</v>
      </c>
      <c r="H167" s="152" t="s">
        <v>19</v>
      </c>
      <c r="I167" s="154"/>
      <c r="L167" s="151"/>
      <c r="M167" s="155"/>
      <c r="T167" s="156"/>
      <c r="AT167" s="152" t="s">
        <v>169</v>
      </c>
      <c r="AU167" s="152" t="s">
        <v>84</v>
      </c>
      <c r="AV167" s="12" t="s">
        <v>82</v>
      </c>
      <c r="AW167" s="12" t="s">
        <v>36</v>
      </c>
      <c r="AX167" s="12" t="s">
        <v>75</v>
      </c>
      <c r="AY167" s="152" t="s">
        <v>157</v>
      </c>
    </row>
    <row r="168" spans="2:65" s="13" customFormat="1" ht="11.25">
      <c r="B168" s="157"/>
      <c r="D168" s="145" t="s">
        <v>169</v>
      </c>
      <c r="E168" s="158" t="s">
        <v>19</v>
      </c>
      <c r="F168" s="159" t="s">
        <v>1192</v>
      </c>
      <c r="H168" s="160">
        <v>14.7</v>
      </c>
      <c r="I168" s="161"/>
      <c r="L168" s="157"/>
      <c r="M168" s="162"/>
      <c r="T168" s="163"/>
      <c r="AT168" s="158" t="s">
        <v>169</v>
      </c>
      <c r="AU168" s="158" t="s">
        <v>84</v>
      </c>
      <c r="AV168" s="13" t="s">
        <v>84</v>
      </c>
      <c r="AW168" s="13" t="s">
        <v>36</v>
      </c>
      <c r="AX168" s="13" t="s">
        <v>75</v>
      </c>
      <c r="AY168" s="158" t="s">
        <v>157</v>
      </c>
    </row>
    <row r="169" spans="2:65" s="13" customFormat="1" ht="11.25">
      <c r="B169" s="157"/>
      <c r="D169" s="145" t="s">
        <v>169</v>
      </c>
      <c r="E169" s="158" t="s">
        <v>19</v>
      </c>
      <c r="F169" s="159" t="s">
        <v>1193</v>
      </c>
      <c r="H169" s="160">
        <v>24.4</v>
      </c>
      <c r="I169" s="161"/>
      <c r="L169" s="157"/>
      <c r="M169" s="162"/>
      <c r="T169" s="163"/>
      <c r="AT169" s="158" t="s">
        <v>169</v>
      </c>
      <c r="AU169" s="158" t="s">
        <v>84</v>
      </c>
      <c r="AV169" s="13" t="s">
        <v>84</v>
      </c>
      <c r="AW169" s="13" t="s">
        <v>36</v>
      </c>
      <c r="AX169" s="13" t="s">
        <v>75</v>
      </c>
      <c r="AY169" s="158" t="s">
        <v>157</v>
      </c>
    </row>
    <row r="170" spans="2:65" s="14" customFormat="1" ht="11.25">
      <c r="B170" s="164"/>
      <c r="D170" s="145" t="s">
        <v>169</v>
      </c>
      <c r="E170" s="165" t="s">
        <v>19</v>
      </c>
      <c r="F170" s="166" t="s">
        <v>173</v>
      </c>
      <c r="H170" s="167">
        <v>46.599999999999994</v>
      </c>
      <c r="I170" s="168"/>
      <c r="L170" s="164"/>
      <c r="M170" s="169"/>
      <c r="T170" s="170"/>
      <c r="AT170" s="165" t="s">
        <v>169</v>
      </c>
      <c r="AU170" s="165" t="s">
        <v>84</v>
      </c>
      <c r="AV170" s="14" t="s">
        <v>164</v>
      </c>
      <c r="AW170" s="14" t="s">
        <v>36</v>
      </c>
      <c r="AX170" s="14" t="s">
        <v>82</v>
      </c>
      <c r="AY170" s="165" t="s">
        <v>157</v>
      </c>
    </row>
    <row r="171" spans="2:65" s="11" customFormat="1" ht="22.9" customHeight="1">
      <c r="B171" s="120"/>
      <c r="D171" s="121" t="s">
        <v>74</v>
      </c>
      <c r="E171" s="130" t="s">
        <v>767</v>
      </c>
      <c r="F171" s="130" t="s">
        <v>768</v>
      </c>
      <c r="I171" s="123"/>
      <c r="J171" s="131">
        <f>BK171</f>
        <v>3442.34</v>
      </c>
      <c r="L171" s="120"/>
      <c r="M171" s="125"/>
      <c r="P171" s="126">
        <f>SUM(P172:P191)</f>
        <v>0</v>
      </c>
      <c r="R171" s="126">
        <f>SUM(R172:R191)</f>
        <v>1.8640000000000002E-3</v>
      </c>
      <c r="T171" s="127">
        <f>SUM(T172:T191)</f>
        <v>0</v>
      </c>
      <c r="AR171" s="121" t="s">
        <v>82</v>
      </c>
      <c r="AT171" s="128" t="s">
        <v>74</v>
      </c>
      <c r="AU171" s="128" t="s">
        <v>82</v>
      </c>
      <c r="AY171" s="121" t="s">
        <v>157</v>
      </c>
      <c r="BK171" s="129">
        <f>SUM(BK172:BK191)</f>
        <v>3442.34</v>
      </c>
    </row>
    <row r="172" spans="2:65" s="1" customFormat="1" ht="16.5" customHeight="1">
      <c r="B172" s="33"/>
      <c r="C172" s="132" t="s">
        <v>222</v>
      </c>
      <c r="D172" s="132" t="s">
        <v>159</v>
      </c>
      <c r="E172" s="133" t="s">
        <v>1233</v>
      </c>
      <c r="F172" s="134" t="s">
        <v>1234</v>
      </c>
      <c r="G172" s="135" t="s">
        <v>210</v>
      </c>
      <c r="H172" s="136">
        <v>46.6</v>
      </c>
      <c r="I172" s="137">
        <v>70</v>
      </c>
      <c r="J172" s="138">
        <f>ROUND(I172*H172,2)</f>
        <v>3262</v>
      </c>
      <c r="K172" s="134" t="s">
        <v>163</v>
      </c>
      <c r="L172" s="33"/>
      <c r="M172" s="139" t="s">
        <v>19</v>
      </c>
      <c r="N172" s="140" t="s">
        <v>46</v>
      </c>
      <c r="P172" s="141">
        <f>O172*H172</f>
        <v>0</v>
      </c>
      <c r="Q172" s="141">
        <v>4.0000000000000003E-5</v>
      </c>
      <c r="R172" s="141">
        <f>Q172*H172</f>
        <v>1.8640000000000002E-3</v>
      </c>
      <c r="S172" s="141">
        <v>0</v>
      </c>
      <c r="T172" s="142">
        <f>S172*H172</f>
        <v>0</v>
      </c>
      <c r="AR172" s="143" t="s">
        <v>164</v>
      </c>
      <c r="AT172" s="143" t="s">
        <v>159</v>
      </c>
      <c r="AU172" s="143" t="s">
        <v>84</v>
      </c>
      <c r="AY172" s="18" t="s">
        <v>157</v>
      </c>
      <c r="BE172" s="144">
        <f>IF(N172="základní",J172,0)</f>
        <v>3262</v>
      </c>
      <c r="BF172" s="144">
        <f>IF(N172="snížená",J172,0)</f>
        <v>0</v>
      </c>
      <c r="BG172" s="144">
        <f>IF(N172="zákl. přenesená",J172,0)</f>
        <v>0</v>
      </c>
      <c r="BH172" s="144">
        <f>IF(N172="sníž. přenesená",J172,0)</f>
        <v>0</v>
      </c>
      <c r="BI172" s="144">
        <f>IF(N172="nulová",J172,0)</f>
        <v>0</v>
      </c>
      <c r="BJ172" s="18" t="s">
        <v>82</v>
      </c>
      <c r="BK172" s="144">
        <f>ROUND(I172*H172,2)</f>
        <v>3262</v>
      </c>
      <c r="BL172" s="18" t="s">
        <v>164</v>
      </c>
      <c r="BM172" s="143" t="s">
        <v>1235</v>
      </c>
    </row>
    <row r="173" spans="2:65" s="1" customFormat="1" ht="11.25">
      <c r="B173" s="33"/>
      <c r="D173" s="145" t="s">
        <v>166</v>
      </c>
      <c r="F173" s="146" t="s">
        <v>1236</v>
      </c>
      <c r="I173" s="147"/>
      <c r="L173" s="33"/>
      <c r="M173" s="148"/>
      <c r="T173" s="54"/>
      <c r="AT173" s="18" t="s">
        <v>166</v>
      </c>
      <c r="AU173" s="18" t="s">
        <v>84</v>
      </c>
    </row>
    <row r="174" spans="2:65" s="1" customFormat="1" ht="11.25">
      <c r="B174" s="33"/>
      <c r="D174" s="149" t="s">
        <v>167</v>
      </c>
      <c r="F174" s="150" t="s">
        <v>1237</v>
      </c>
      <c r="I174" s="147"/>
      <c r="L174" s="33"/>
      <c r="M174" s="148"/>
      <c r="T174" s="54"/>
      <c r="AT174" s="18" t="s">
        <v>167</v>
      </c>
      <c r="AU174" s="18" t="s">
        <v>84</v>
      </c>
    </row>
    <row r="175" spans="2:65" s="12" customFormat="1" ht="11.25">
      <c r="B175" s="151"/>
      <c r="D175" s="145" t="s">
        <v>169</v>
      </c>
      <c r="E175" s="152" t="s">
        <v>19</v>
      </c>
      <c r="F175" s="153" t="s">
        <v>997</v>
      </c>
      <c r="H175" s="152" t="s">
        <v>19</v>
      </c>
      <c r="I175" s="154"/>
      <c r="L175" s="151"/>
      <c r="M175" s="155"/>
      <c r="T175" s="156"/>
      <c r="AT175" s="152" t="s">
        <v>169</v>
      </c>
      <c r="AU175" s="152" t="s">
        <v>84</v>
      </c>
      <c r="AV175" s="12" t="s">
        <v>82</v>
      </c>
      <c r="AW175" s="12" t="s">
        <v>36</v>
      </c>
      <c r="AX175" s="12" t="s">
        <v>75</v>
      </c>
      <c r="AY175" s="152" t="s">
        <v>157</v>
      </c>
    </row>
    <row r="176" spans="2:65" s="12" customFormat="1" ht="11.25">
      <c r="B176" s="151"/>
      <c r="D176" s="145" t="s">
        <v>169</v>
      </c>
      <c r="E176" s="152" t="s">
        <v>19</v>
      </c>
      <c r="F176" s="153" t="s">
        <v>251</v>
      </c>
      <c r="H176" s="152" t="s">
        <v>19</v>
      </c>
      <c r="I176" s="154"/>
      <c r="L176" s="151"/>
      <c r="M176" s="155"/>
      <c r="T176" s="156"/>
      <c r="AT176" s="152" t="s">
        <v>169</v>
      </c>
      <c r="AU176" s="152" t="s">
        <v>84</v>
      </c>
      <c r="AV176" s="12" t="s">
        <v>82</v>
      </c>
      <c r="AW176" s="12" t="s">
        <v>36</v>
      </c>
      <c r="AX176" s="12" t="s">
        <v>75</v>
      </c>
      <c r="AY176" s="152" t="s">
        <v>157</v>
      </c>
    </row>
    <row r="177" spans="2:65" s="13" customFormat="1" ht="11.25">
      <c r="B177" s="157"/>
      <c r="D177" s="145" t="s">
        <v>169</v>
      </c>
      <c r="E177" s="158" t="s">
        <v>19</v>
      </c>
      <c r="F177" s="159" t="s">
        <v>1199</v>
      </c>
      <c r="H177" s="160">
        <v>7.5</v>
      </c>
      <c r="I177" s="161"/>
      <c r="L177" s="157"/>
      <c r="M177" s="162"/>
      <c r="T177" s="163"/>
      <c r="AT177" s="158" t="s">
        <v>169</v>
      </c>
      <c r="AU177" s="158" t="s">
        <v>84</v>
      </c>
      <c r="AV177" s="13" t="s">
        <v>84</v>
      </c>
      <c r="AW177" s="13" t="s">
        <v>36</v>
      </c>
      <c r="AX177" s="13" t="s">
        <v>75</v>
      </c>
      <c r="AY177" s="158" t="s">
        <v>157</v>
      </c>
    </row>
    <row r="178" spans="2:65" s="12" customFormat="1" ht="11.25">
      <c r="B178" s="151"/>
      <c r="D178" s="145" t="s">
        <v>169</v>
      </c>
      <c r="E178" s="152" t="s">
        <v>19</v>
      </c>
      <c r="F178" s="153" t="s">
        <v>999</v>
      </c>
      <c r="H178" s="152" t="s">
        <v>19</v>
      </c>
      <c r="I178" s="154"/>
      <c r="L178" s="151"/>
      <c r="M178" s="155"/>
      <c r="T178" s="156"/>
      <c r="AT178" s="152" t="s">
        <v>169</v>
      </c>
      <c r="AU178" s="152" t="s">
        <v>84</v>
      </c>
      <c r="AV178" s="12" t="s">
        <v>82</v>
      </c>
      <c r="AW178" s="12" t="s">
        <v>36</v>
      </c>
      <c r="AX178" s="12" t="s">
        <v>75</v>
      </c>
      <c r="AY178" s="152" t="s">
        <v>157</v>
      </c>
    </row>
    <row r="179" spans="2:65" s="13" customFormat="1" ht="11.25">
      <c r="B179" s="157"/>
      <c r="D179" s="145" t="s">
        <v>169</v>
      </c>
      <c r="E179" s="158" t="s">
        <v>19</v>
      </c>
      <c r="F179" s="159" t="s">
        <v>1192</v>
      </c>
      <c r="H179" s="160">
        <v>14.7</v>
      </c>
      <c r="I179" s="161"/>
      <c r="L179" s="157"/>
      <c r="M179" s="162"/>
      <c r="T179" s="163"/>
      <c r="AT179" s="158" t="s">
        <v>169</v>
      </c>
      <c r="AU179" s="158" t="s">
        <v>84</v>
      </c>
      <c r="AV179" s="13" t="s">
        <v>84</v>
      </c>
      <c r="AW179" s="13" t="s">
        <v>36</v>
      </c>
      <c r="AX179" s="13" t="s">
        <v>75</v>
      </c>
      <c r="AY179" s="158" t="s">
        <v>157</v>
      </c>
    </row>
    <row r="180" spans="2:65" s="13" customFormat="1" ht="11.25">
      <c r="B180" s="157"/>
      <c r="D180" s="145" t="s">
        <v>169</v>
      </c>
      <c r="E180" s="158" t="s">
        <v>19</v>
      </c>
      <c r="F180" s="159" t="s">
        <v>1193</v>
      </c>
      <c r="H180" s="160">
        <v>24.4</v>
      </c>
      <c r="I180" s="161"/>
      <c r="L180" s="157"/>
      <c r="M180" s="162"/>
      <c r="T180" s="163"/>
      <c r="AT180" s="158" t="s">
        <v>169</v>
      </c>
      <c r="AU180" s="158" t="s">
        <v>84</v>
      </c>
      <c r="AV180" s="13" t="s">
        <v>84</v>
      </c>
      <c r="AW180" s="13" t="s">
        <v>36</v>
      </c>
      <c r="AX180" s="13" t="s">
        <v>75</v>
      </c>
      <c r="AY180" s="158" t="s">
        <v>157</v>
      </c>
    </row>
    <row r="181" spans="2:65" s="14" customFormat="1" ht="11.25">
      <c r="B181" s="164"/>
      <c r="D181" s="145" t="s">
        <v>169</v>
      </c>
      <c r="E181" s="165" t="s">
        <v>19</v>
      </c>
      <c r="F181" s="166" t="s">
        <v>173</v>
      </c>
      <c r="H181" s="167">
        <v>46.6</v>
      </c>
      <c r="I181" s="168"/>
      <c r="L181" s="164"/>
      <c r="M181" s="169"/>
      <c r="T181" s="170"/>
      <c r="AT181" s="165" t="s">
        <v>169</v>
      </c>
      <c r="AU181" s="165" t="s">
        <v>84</v>
      </c>
      <c r="AV181" s="14" t="s">
        <v>164</v>
      </c>
      <c r="AW181" s="14" t="s">
        <v>36</v>
      </c>
      <c r="AX181" s="14" t="s">
        <v>82</v>
      </c>
      <c r="AY181" s="165" t="s">
        <v>157</v>
      </c>
    </row>
    <row r="182" spans="2:65" s="1" customFormat="1" ht="16.5" customHeight="1">
      <c r="B182" s="33"/>
      <c r="C182" s="132" t="s">
        <v>227</v>
      </c>
      <c r="D182" s="132" t="s">
        <v>159</v>
      </c>
      <c r="E182" s="133" t="s">
        <v>1137</v>
      </c>
      <c r="F182" s="134" t="s">
        <v>1138</v>
      </c>
      <c r="G182" s="135" t="s">
        <v>210</v>
      </c>
      <c r="H182" s="136">
        <v>46.6</v>
      </c>
      <c r="I182" s="137">
        <v>3.87</v>
      </c>
      <c r="J182" s="138">
        <f>ROUND(I182*H182,2)</f>
        <v>180.34</v>
      </c>
      <c r="K182" s="134" t="s">
        <v>163</v>
      </c>
      <c r="L182" s="33"/>
      <c r="M182" s="139" t="s">
        <v>19</v>
      </c>
      <c r="N182" s="140" t="s">
        <v>46</v>
      </c>
      <c r="P182" s="141">
        <f>O182*H182</f>
        <v>0</v>
      </c>
      <c r="Q182" s="141">
        <v>0</v>
      </c>
      <c r="R182" s="141">
        <f>Q182*H182</f>
        <v>0</v>
      </c>
      <c r="S182" s="141">
        <v>0</v>
      </c>
      <c r="T182" s="142">
        <f>S182*H182</f>
        <v>0</v>
      </c>
      <c r="AR182" s="143" t="s">
        <v>164</v>
      </c>
      <c r="AT182" s="143" t="s">
        <v>159</v>
      </c>
      <c r="AU182" s="143" t="s">
        <v>84</v>
      </c>
      <c r="AY182" s="18" t="s">
        <v>157</v>
      </c>
      <c r="BE182" s="144">
        <f>IF(N182="základní",J182,0)</f>
        <v>180.34</v>
      </c>
      <c r="BF182" s="144">
        <f>IF(N182="snížená",J182,0)</f>
        <v>0</v>
      </c>
      <c r="BG182" s="144">
        <f>IF(N182="zákl. přenesená",J182,0)</f>
        <v>0</v>
      </c>
      <c r="BH182" s="144">
        <f>IF(N182="sníž. přenesená",J182,0)</f>
        <v>0</v>
      </c>
      <c r="BI182" s="144">
        <f>IF(N182="nulová",J182,0)</f>
        <v>0</v>
      </c>
      <c r="BJ182" s="18" t="s">
        <v>82</v>
      </c>
      <c r="BK182" s="144">
        <f>ROUND(I182*H182,2)</f>
        <v>180.34</v>
      </c>
      <c r="BL182" s="18" t="s">
        <v>164</v>
      </c>
      <c r="BM182" s="143" t="s">
        <v>1238</v>
      </c>
    </row>
    <row r="183" spans="2:65" s="1" customFormat="1" ht="11.25">
      <c r="B183" s="33"/>
      <c r="D183" s="145" t="s">
        <v>166</v>
      </c>
      <c r="F183" s="146" t="s">
        <v>1140</v>
      </c>
      <c r="I183" s="147"/>
      <c r="L183" s="33"/>
      <c r="M183" s="148"/>
      <c r="T183" s="54"/>
      <c r="AT183" s="18" t="s">
        <v>166</v>
      </c>
      <c r="AU183" s="18" t="s">
        <v>84</v>
      </c>
    </row>
    <row r="184" spans="2:65" s="1" customFormat="1" ht="11.25">
      <c r="B184" s="33"/>
      <c r="D184" s="149" t="s">
        <v>167</v>
      </c>
      <c r="F184" s="150" t="s">
        <v>1141</v>
      </c>
      <c r="I184" s="147"/>
      <c r="L184" s="33"/>
      <c r="M184" s="148"/>
      <c r="T184" s="54"/>
      <c r="AT184" s="18" t="s">
        <v>167</v>
      </c>
      <c r="AU184" s="18" t="s">
        <v>84</v>
      </c>
    </row>
    <row r="185" spans="2:65" s="12" customFormat="1" ht="11.25">
      <c r="B185" s="151"/>
      <c r="D185" s="145" t="s">
        <v>169</v>
      </c>
      <c r="E185" s="152" t="s">
        <v>19</v>
      </c>
      <c r="F185" s="153" t="s">
        <v>997</v>
      </c>
      <c r="H185" s="152" t="s">
        <v>19</v>
      </c>
      <c r="I185" s="154"/>
      <c r="L185" s="151"/>
      <c r="M185" s="155"/>
      <c r="T185" s="156"/>
      <c r="AT185" s="152" t="s">
        <v>169</v>
      </c>
      <c r="AU185" s="152" t="s">
        <v>84</v>
      </c>
      <c r="AV185" s="12" t="s">
        <v>82</v>
      </c>
      <c r="AW185" s="12" t="s">
        <v>36</v>
      </c>
      <c r="AX185" s="12" t="s">
        <v>75</v>
      </c>
      <c r="AY185" s="152" t="s">
        <v>157</v>
      </c>
    </row>
    <row r="186" spans="2:65" s="12" customFormat="1" ht="11.25">
      <c r="B186" s="151"/>
      <c r="D186" s="145" t="s">
        <v>169</v>
      </c>
      <c r="E186" s="152" t="s">
        <v>19</v>
      </c>
      <c r="F186" s="153" t="s">
        <v>251</v>
      </c>
      <c r="H186" s="152" t="s">
        <v>19</v>
      </c>
      <c r="I186" s="154"/>
      <c r="L186" s="151"/>
      <c r="M186" s="155"/>
      <c r="T186" s="156"/>
      <c r="AT186" s="152" t="s">
        <v>169</v>
      </c>
      <c r="AU186" s="152" t="s">
        <v>84</v>
      </c>
      <c r="AV186" s="12" t="s">
        <v>82</v>
      </c>
      <c r="AW186" s="12" t="s">
        <v>36</v>
      </c>
      <c r="AX186" s="12" t="s">
        <v>75</v>
      </c>
      <c r="AY186" s="152" t="s">
        <v>157</v>
      </c>
    </row>
    <row r="187" spans="2:65" s="13" customFormat="1" ht="11.25">
      <c r="B187" s="157"/>
      <c r="D187" s="145" t="s">
        <v>169</v>
      </c>
      <c r="E187" s="158" t="s">
        <v>19</v>
      </c>
      <c r="F187" s="159" t="s">
        <v>1199</v>
      </c>
      <c r="H187" s="160">
        <v>7.5</v>
      </c>
      <c r="I187" s="161"/>
      <c r="L187" s="157"/>
      <c r="M187" s="162"/>
      <c r="T187" s="163"/>
      <c r="AT187" s="158" t="s">
        <v>169</v>
      </c>
      <c r="AU187" s="158" t="s">
        <v>84</v>
      </c>
      <c r="AV187" s="13" t="s">
        <v>84</v>
      </c>
      <c r="AW187" s="13" t="s">
        <v>36</v>
      </c>
      <c r="AX187" s="13" t="s">
        <v>75</v>
      </c>
      <c r="AY187" s="158" t="s">
        <v>157</v>
      </c>
    </row>
    <row r="188" spans="2:65" s="12" customFormat="1" ht="11.25">
      <c r="B188" s="151"/>
      <c r="D188" s="145" t="s">
        <v>169</v>
      </c>
      <c r="E188" s="152" t="s">
        <v>19</v>
      </c>
      <c r="F188" s="153" t="s">
        <v>999</v>
      </c>
      <c r="H188" s="152" t="s">
        <v>19</v>
      </c>
      <c r="I188" s="154"/>
      <c r="L188" s="151"/>
      <c r="M188" s="155"/>
      <c r="T188" s="156"/>
      <c r="AT188" s="152" t="s">
        <v>169</v>
      </c>
      <c r="AU188" s="152" t="s">
        <v>84</v>
      </c>
      <c r="AV188" s="12" t="s">
        <v>82</v>
      </c>
      <c r="AW188" s="12" t="s">
        <v>36</v>
      </c>
      <c r="AX188" s="12" t="s">
        <v>75</v>
      </c>
      <c r="AY188" s="152" t="s">
        <v>157</v>
      </c>
    </row>
    <row r="189" spans="2:65" s="13" customFormat="1" ht="11.25">
      <c r="B189" s="157"/>
      <c r="D189" s="145" t="s">
        <v>169</v>
      </c>
      <c r="E189" s="158" t="s">
        <v>19</v>
      </c>
      <c r="F189" s="159" t="s">
        <v>1192</v>
      </c>
      <c r="H189" s="160">
        <v>14.7</v>
      </c>
      <c r="I189" s="161"/>
      <c r="L189" s="157"/>
      <c r="M189" s="162"/>
      <c r="T189" s="163"/>
      <c r="AT189" s="158" t="s">
        <v>169</v>
      </c>
      <c r="AU189" s="158" t="s">
        <v>84</v>
      </c>
      <c r="AV189" s="13" t="s">
        <v>84</v>
      </c>
      <c r="AW189" s="13" t="s">
        <v>36</v>
      </c>
      <c r="AX189" s="13" t="s">
        <v>75</v>
      </c>
      <c r="AY189" s="158" t="s">
        <v>157</v>
      </c>
    </row>
    <row r="190" spans="2:65" s="13" customFormat="1" ht="11.25">
      <c r="B190" s="157"/>
      <c r="D190" s="145" t="s">
        <v>169</v>
      </c>
      <c r="E190" s="158" t="s">
        <v>19</v>
      </c>
      <c r="F190" s="159" t="s">
        <v>1193</v>
      </c>
      <c r="H190" s="160">
        <v>24.4</v>
      </c>
      <c r="I190" s="161"/>
      <c r="L190" s="157"/>
      <c r="M190" s="162"/>
      <c r="T190" s="163"/>
      <c r="AT190" s="158" t="s">
        <v>169</v>
      </c>
      <c r="AU190" s="158" t="s">
        <v>84</v>
      </c>
      <c r="AV190" s="13" t="s">
        <v>84</v>
      </c>
      <c r="AW190" s="13" t="s">
        <v>36</v>
      </c>
      <c r="AX190" s="13" t="s">
        <v>75</v>
      </c>
      <c r="AY190" s="158" t="s">
        <v>157</v>
      </c>
    </row>
    <row r="191" spans="2:65" s="14" customFormat="1" ht="11.25">
      <c r="B191" s="164"/>
      <c r="D191" s="145" t="s">
        <v>169</v>
      </c>
      <c r="E191" s="165" t="s">
        <v>19</v>
      </c>
      <c r="F191" s="166" t="s">
        <v>173</v>
      </c>
      <c r="H191" s="167">
        <v>46.6</v>
      </c>
      <c r="I191" s="168"/>
      <c r="L191" s="164"/>
      <c r="M191" s="169"/>
      <c r="T191" s="170"/>
      <c r="AT191" s="165" t="s">
        <v>169</v>
      </c>
      <c r="AU191" s="165" t="s">
        <v>84</v>
      </c>
      <c r="AV191" s="14" t="s">
        <v>164</v>
      </c>
      <c r="AW191" s="14" t="s">
        <v>36</v>
      </c>
      <c r="AX191" s="14" t="s">
        <v>82</v>
      </c>
      <c r="AY191" s="165" t="s">
        <v>157</v>
      </c>
    </row>
    <row r="192" spans="2:65" s="11" customFormat="1" ht="22.9" customHeight="1">
      <c r="B192" s="120"/>
      <c r="D192" s="121" t="s">
        <v>74</v>
      </c>
      <c r="E192" s="130" t="s">
        <v>801</v>
      </c>
      <c r="F192" s="130" t="s">
        <v>802</v>
      </c>
      <c r="I192" s="123"/>
      <c r="J192" s="131">
        <f>BK192</f>
        <v>31006</v>
      </c>
      <c r="L192" s="120"/>
      <c r="M192" s="125"/>
      <c r="P192" s="126">
        <f>SUM(P193:P262)</f>
        <v>0</v>
      </c>
      <c r="R192" s="126">
        <f>SUM(R193:R262)</f>
        <v>0</v>
      </c>
      <c r="T192" s="127">
        <f>SUM(T193:T262)</f>
        <v>12.293208000000002</v>
      </c>
      <c r="AR192" s="121" t="s">
        <v>82</v>
      </c>
      <c r="AT192" s="128" t="s">
        <v>74</v>
      </c>
      <c r="AU192" s="128" t="s">
        <v>82</v>
      </c>
      <c r="AY192" s="121" t="s">
        <v>157</v>
      </c>
      <c r="BK192" s="129">
        <f>SUM(BK193:BK262)</f>
        <v>31006</v>
      </c>
    </row>
    <row r="193" spans="2:65" s="1" customFormat="1" ht="16.5" customHeight="1">
      <c r="B193" s="33"/>
      <c r="C193" s="132" t="s">
        <v>235</v>
      </c>
      <c r="D193" s="132" t="s">
        <v>159</v>
      </c>
      <c r="E193" s="133" t="s">
        <v>1239</v>
      </c>
      <c r="F193" s="134" t="s">
        <v>1240</v>
      </c>
      <c r="G193" s="135" t="s">
        <v>210</v>
      </c>
      <c r="H193" s="136">
        <v>46.6</v>
      </c>
      <c r="I193" s="137">
        <v>25</v>
      </c>
      <c r="J193" s="138">
        <f>ROUND(I193*H193,2)</f>
        <v>1165</v>
      </c>
      <c r="K193" s="134" t="s">
        <v>163</v>
      </c>
      <c r="L193" s="33"/>
      <c r="M193" s="139" t="s">
        <v>19</v>
      </c>
      <c r="N193" s="140" t="s">
        <v>46</v>
      </c>
      <c r="P193" s="141">
        <f>O193*H193</f>
        <v>0</v>
      </c>
      <c r="Q193" s="141">
        <v>0</v>
      </c>
      <c r="R193" s="141">
        <f>Q193*H193</f>
        <v>0</v>
      </c>
      <c r="S193" s="141">
        <v>4.0000000000000001E-3</v>
      </c>
      <c r="T193" s="142">
        <f>S193*H193</f>
        <v>0.18640000000000001</v>
      </c>
      <c r="AR193" s="143" t="s">
        <v>164</v>
      </c>
      <c r="AT193" s="143" t="s">
        <v>159</v>
      </c>
      <c r="AU193" s="143" t="s">
        <v>84</v>
      </c>
      <c r="AY193" s="18" t="s">
        <v>157</v>
      </c>
      <c r="BE193" s="144">
        <f>IF(N193="základní",J193,0)</f>
        <v>1165</v>
      </c>
      <c r="BF193" s="144">
        <f>IF(N193="snížená",J193,0)</f>
        <v>0</v>
      </c>
      <c r="BG193" s="144">
        <f>IF(N193="zákl. přenesená",J193,0)</f>
        <v>0</v>
      </c>
      <c r="BH193" s="144">
        <f>IF(N193="sníž. přenesená",J193,0)</f>
        <v>0</v>
      </c>
      <c r="BI193" s="144">
        <f>IF(N193="nulová",J193,0)</f>
        <v>0</v>
      </c>
      <c r="BJ193" s="18" t="s">
        <v>82</v>
      </c>
      <c r="BK193" s="144">
        <f>ROUND(I193*H193,2)</f>
        <v>1165</v>
      </c>
      <c r="BL193" s="18" t="s">
        <v>164</v>
      </c>
      <c r="BM193" s="143" t="s">
        <v>1241</v>
      </c>
    </row>
    <row r="194" spans="2:65" s="1" customFormat="1" ht="11.25">
      <c r="B194" s="33"/>
      <c r="D194" s="145" t="s">
        <v>166</v>
      </c>
      <c r="F194" s="146" t="s">
        <v>1242</v>
      </c>
      <c r="I194" s="147"/>
      <c r="L194" s="33"/>
      <c r="M194" s="148"/>
      <c r="T194" s="54"/>
      <c r="AT194" s="18" t="s">
        <v>166</v>
      </c>
      <c r="AU194" s="18" t="s">
        <v>84</v>
      </c>
    </row>
    <row r="195" spans="2:65" s="1" customFormat="1" ht="11.25">
      <c r="B195" s="33"/>
      <c r="D195" s="149" t="s">
        <v>167</v>
      </c>
      <c r="F195" s="150" t="s">
        <v>1243</v>
      </c>
      <c r="I195" s="147"/>
      <c r="L195" s="33"/>
      <c r="M195" s="148"/>
      <c r="T195" s="54"/>
      <c r="AT195" s="18" t="s">
        <v>167</v>
      </c>
      <c r="AU195" s="18" t="s">
        <v>84</v>
      </c>
    </row>
    <row r="196" spans="2:65" s="12" customFormat="1" ht="11.25">
      <c r="B196" s="151"/>
      <c r="D196" s="145" t="s">
        <v>169</v>
      </c>
      <c r="E196" s="152" t="s">
        <v>19</v>
      </c>
      <c r="F196" s="153" t="s">
        <v>997</v>
      </c>
      <c r="H196" s="152" t="s">
        <v>19</v>
      </c>
      <c r="I196" s="154"/>
      <c r="L196" s="151"/>
      <c r="M196" s="155"/>
      <c r="T196" s="156"/>
      <c r="AT196" s="152" t="s">
        <v>169</v>
      </c>
      <c r="AU196" s="152" t="s">
        <v>84</v>
      </c>
      <c r="AV196" s="12" t="s">
        <v>82</v>
      </c>
      <c r="AW196" s="12" t="s">
        <v>36</v>
      </c>
      <c r="AX196" s="12" t="s">
        <v>75</v>
      </c>
      <c r="AY196" s="152" t="s">
        <v>157</v>
      </c>
    </row>
    <row r="197" spans="2:65" s="12" customFormat="1" ht="11.25">
      <c r="B197" s="151"/>
      <c r="D197" s="145" t="s">
        <v>169</v>
      </c>
      <c r="E197" s="152" t="s">
        <v>19</v>
      </c>
      <c r="F197" s="153" t="s">
        <v>1244</v>
      </c>
      <c r="H197" s="152" t="s">
        <v>19</v>
      </c>
      <c r="I197" s="154"/>
      <c r="L197" s="151"/>
      <c r="M197" s="155"/>
      <c r="T197" s="156"/>
      <c r="AT197" s="152" t="s">
        <v>169</v>
      </c>
      <c r="AU197" s="152" t="s">
        <v>84</v>
      </c>
      <c r="AV197" s="12" t="s">
        <v>82</v>
      </c>
      <c r="AW197" s="12" t="s">
        <v>36</v>
      </c>
      <c r="AX197" s="12" t="s">
        <v>75</v>
      </c>
      <c r="AY197" s="152" t="s">
        <v>157</v>
      </c>
    </row>
    <row r="198" spans="2:65" s="13" customFormat="1" ht="11.25">
      <c r="B198" s="157"/>
      <c r="D198" s="145" t="s">
        <v>169</v>
      </c>
      <c r="E198" s="158" t="s">
        <v>19</v>
      </c>
      <c r="F198" s="159" t="s">
        <v>1199</v>
      </c>
      <c r="H198" s="160">
        <v>7.5</v>
      </c>
      <c r="I198" s="161"/>
      <c r="L198" s="157"/>
      <c r="M198" s="162"/>
      <c r="T198" s="163"/>
      <c r="AT198" s="158" t="s">
        <v>169</v>
      </c>
      <c r="AU198" s="158" t="s">
        <v>84</v>
      </c>
      <c r="AV198" s="13" t="s">
        <v>84</v>
      </c>
      <c r="AW198" s="13" t="s">
        <v>36</v>
      </c>
      <c r="AX198" s="13" t="s">
        <v>75</v>
      </c>
      <c r="AY198" s="158" t="s">
        <v>157</v>
      </c>
    </row>
    <row r="199" spans="2:65" s="12" customFormat="1" ht="11.25">
      <c r="B199" s="151"/>
      <c r="D199" s="145" t="s">
        <v>169</v>
      </c>
      <c r="E199" s="152" t="s">
        <v>19</v>
      </c>
      <c r="F199" s="153" t="s">
        <v>1245</v>
      </c>
      <c r="H199" s="152" t="s">
        <v>19</v>
      </c>
      <c r="I199" s="154"/>
      <c r="L199" s="151"/>
      <c r="M199" s="155"/>
      <c r="T199" s="156"/>
      <c r="AT199" s="152" t="s">
        <v>169</v>
      </c>
      <c r="AU199" s="152" t="s">
        <v>84</v>
      </c>
      <c r="AV199" s="12" t="s">
        <v>82</v>
      </c>
      <c r="AW199" s="12" t="s">
        <v>36</v>
      </c>
      <c r="AX199" s="12" t="s">
        <v>75</v>
      </c>
      <c r="AY199" s="152" t="s">
        <v>157</v>
      </c>
    </row>
    <row r="200" spans="2:65" s="13" customFormat="1" ht="11.25">
      <c r="B200" s="157"/>
      <c r="D200" s="145" t="s">
        <v>169</v>
      </c>
      <c r="E200" s="158" t="s">
        <v>19</v>
      </c>
      <c r="F200" s="159" t="s">
        <v>1192</v>
      </c>
      <c r="H200" s="160">
        <v>14.7</v>
      </c>
      <c r="I200" s="161"/>
      <c r="L200" s="157"/>
      <c r="M200" s="162"/>
      <c r="T200" s="163"/>
      <c r="AT200" s="158" t="s">
        <v>169</v>
      </c>
      <c r="AU200" s="158" t="s">
        <v>84</v>
      </c>
      <c r="AV200" s="13" t="s">
        <v>84</v>
      </c>
      <c r="AW200" s="13" t="s">
        <v>36</v>
      </c>
      <c r="AX200" s="13" t="s">
        <v>75</v>
      </c>
      <c r="AY200" s="158" t="s">
        <v>157</v>
      </c>
    </row>
    <row r="201" spans="2:65" s="13" customFormat="1" ht="11.25">
      <c r="B201" s="157"/>
      <c r="D201" s="145" t="s">
        <v>169</v>
      </c>
      <c r="E201" s="158" t="s">
        <v>19</v>
      </c>
      <c r="F201" s="159" t="s">
        <v>1193</v>
      </c>
      <c r="H201" s="160">
        <v>24.4</v>
      </c>
      <c r="I201" s="161"/>
      <c r="L201" s="157"/>
      <c r="M201" s="162"/>
      <c r="T201" s="163"/>
      <c r="AT201" s="158" t="s">
        <v>169</v>
      </c>
      <c r="AU201" s="158" t="s">
        <v>84</v>
      </c>
      <c r="AV201" s="13" t="s">
        <v>84</v>
      </c>
      <c r="AW201" s="13" t="s">
        <v>36</v>
      </c>
      <c r="AX201" s="13" t="s">
        <v>75</v>
      </c>
      <c r="AY201" s="158" t="s">
        <v>157</v>
      </c>
    </row>
    <row r="202" spans="2:65" s="14" customFormat="1" ht="11.25">
      <c r="B202" s="164"/>
      <c r="D202" s="145" t="s">
        <v>169</v>
      </c>
      <c r="E202" s="165" t="s">
        <v>19</v>
      </c>
      <c r="F202" s="166" t="s">
        <v>173</v>
      </c>
      <c r="H202" s="167">
        <v>46.6</v>
      </c>
      <c r="I202" s="168"/>
      <c r="L202" s="164"/>
      <c r="M202" s="169"/>
      <c r="T202" s="170"/>
      <c r="AT202" s="165" t="s">
        <v>169</v>
      </c>
      <c r="AU202" s="165" t="s">
        <v>84</v>
      </c>
      <c r="AV202" s="14" t="s">
        <v>164</v>
      </c>
      <c r="AW202" s="14" t="s">
        <v>36</v>
      </c>
      <c r="AX202" s="14" t="s">
        <v>82</v>
      </c>
      <c r="AY202" s="165" t="s">
        <v>157</v>
      </c>
    </row>
    <row r="203" spans="2:65" s="1" customFormat="1" ht="16.5" customHeight="1">
      <c r="B203" s="33"/>
      <c r="C203" s="132" t="s">
        <v>244</v>
      </c>
      <c r="D203" s="132" t="s">
        <v>159</v>
      </c>
      <c r="E203" s="133" t="s">
        <v>1246</v>
      </c>
      <c r="F203" s="134" t="s">
        <v>1247</v>
      </c>
      <c r="G203" s="135" t="s">
        <v>412</v>
      </c>
      <c r="H203" s="136">
        <v>40.4</v>
      </c>
      <c r="I203" s="137">
        <v>19</v>
      </c>
      <c r="J203" s="138">
        <f>ROUND(I203*H203,2)</f>
        <v>767.6</v>
      </c>
      <c r="K203" s="134" t="s">
        <v>163</v>
      </c>
      <c r="L203" s="33"/>
      <c r="M203" s="139" t="s">
        <v>19</v>
      </c>
      <c r="N203" s="140" t="s">
        <v>46</v>
      </c>
      <c r="P203" s="141">
        <f>O203*H203</f>
        <v>0</v>
      </c>
      <c r="Q203" s="141">
        <v>0</v>
      </c>
      <c r="R203" s="141">
        <f>Q203*H203</f>
        <v>0</v>
      </c>
      <c r="S203" s="141">
        <v>1.7700000000000001E-3</v>
      </c>
      <c r="T203" s="142">
        <f>S203*H203</f>
        <v>7.1508000000000002E-2</v>
      </c>
      <c r="AR203" s="143" t="s">
        <v>164</v>
      </c>
      <c r="AT203" s="143" t="s">
        <v>159</v>
      </c>
      <c r="AU203" s="143" t="s">
        <v>84</v>
      </c>
      <c r="AY203" s="18" t="s">
        <v>157</v>
      </c>
      <c r="BE203" s="144">
        <f>IF(N203="základní",J203,0)</f>
        <v>767.6</v>
      </c>
      <c r="BF203" s="144">
        <f>IF(N203="snížená",J203,0)</f>
        <v>0</v>
      </c>
      <c r="BG203" s="144">
        <f>IF(N203="zákl. přenesená",J203,0)</f>
        <v>0</v>
      </c>
      <c r="BH203" s="144">
        <f>IF(N203="sníž. přenesená",J203,0)</f>
        <v>0</v>
      </c>
      <c r="BI203" s="144">
        <f>IF(N203="nulová",J203,0)</f>
        <v>0</v>
      </c>
      <c r="BJ203" s="18" t="s">
        <v>82</v>
      </c>
      <c r="BK203" s="144">
        <f>ROUND(I203*H203,2)</f>
        <v>767.6</v>
      </c>
      <c r="BL203" s="18" t="s">
        <v>164</v>
      </c>
      <c r="BM203" s="143" t="s">
        <v>1248</v>
      </c>
    </row>
    <row r="204" spans="2:65" s="1" customFormat="1" ht="11.25">
      <c r="B204" s="33"/>
      <c r="D204" s="145" t="s">
        <v>166</v>
      </c>
      <c r="F204" s="146" t="s">
        <v>1249</v>
      </c>
      <c r="I204" s="147"/>
      <c r="L204" s="33"/>
      <c r="M204" s="148"/>
      <c r="T204" s="54"/>
      <c r="AT204" s="18" t="s">
        <v>166</v>
      </c>
      <c r="AU204" s="18" t="s">
        <v>84</v>
      </c>
    </row>
    <row r="205" spans="2:65" s="1" customFormat="1" ht="11.25">
      <c r="B205" s="33"/>
      <c r="D205" s="149" t="s">
        <v>167</v>
      </c>
      <c r="F205" s="150" t="s">
        <v>1250</v>
      </c>
      <c r="I205" s="147"/>
      <c r="L205" s="33"/>
      <c r="M205" s="148"/>
      <c r="T205" s="54"/>
      <c r="AT205" s="18" t="s">
        <v>167</v>
      </c>
      <c r="AU205" s="18" t="s">
        <v>84</v>
      </c>
    </row>
    <row r="206" spans="2:65" s="12" customFormat="1" ht="11.25">
      <c r="B206" s="151"/>
      <c r="D206" s="145" t="s">
        <v>169</v>
      </c>
      <c r="E206" s="152" t="s">
        <v>19</v>
      </c>
      <c r="F206" s="153" t="s">
        <v>1251</v>
      </c>
      <c r="H206" s="152" t="s">
        <v>19</v>
      </c>
      <c r="I206" s="154"/>
      <c r="L206" s="151"/>
      <c r="M206" s="155"/>
      <c r="T206" s="156"/>
      <c r="AT206" s="152" t="s">
        <v>169</v>
      </c>
      <c r="AU206" s="152" t="s">
        <v>84</v>
      </c>
      <c r="AV206" s="12" t="s">
        <v>82</v>
      </c>
      <c r="AW206" s="12" t="s">
        <v>36</v>
      </c>
      <c r="AX206" s="12" t="s">
        <v>75</v>
      </c>
      <c r="AY206" s="152" t="s">
        <v>157</v>
      </c>
    </row>
    <row r="207" spans="2:65" s="12" customFormat="1" ht="11.25">
      <c r="B207" s="151"/>
      <c r="D207" s="145" t="s">
        <v>169</v>
      </c>
      <c r="E207" s="152" t="s">
        <v>19</v>
      </c>
      <c r="F207" s="153" t="s">
        <v>1252</v>
      </c>
      <c r="H207" s="152" t="s">
        <v>19</v>
      </c>
      <c r="I207" s="154"/>
      <c r="L207" s="151"/>
      <c r="M207" s="155"/>
      <c r="T207" s="156"/>
      <c r="AT207" s="152" t="s">
        <v>169</v>
      </c>
      <c r="AU207" s="152" t="s">
        <v>84</v>
      </c>
      <c r="AV207" s="12" t="s">
        <v>82</v>
      </c>
      <c r="AW207" s="12" t="s">
        <v>36</v>
      </c>
      <c r="AX207" s="12" t="s">
        <v>75</v>
      </c>
      <c r="AY207" s="152" t="s">
        <v>157</v>
      </c>
    </row>
    <row r="208" spans="2:65" s="13" customFormat="1" ht="11.25">
      <c r="B208" s="157"/>
      <c r="D208" s="145" t="s">
        <v>169</v>
      </c>
      <c r="E208" s="158" t="s">
        <v>19</v>
      </c>
      <c r="F208" s="159" t="s">
        <v>1253</v>
      </c>
      <c r="H208" s="160">
        <v>13.2</v>
      </c>
      <c r="I208" s="161"/>
      <c r="L208" s="157"/>
      <c r="M208" s="162"/>
      <c r="T208" s="163"/>
      <c r="AT208" s="158" t="s">
        <v>169</v>
      </c>
      <c r="AU208" s="158" t="s">
        <v>84</v>
      </c>
      <c r="AV208" s="13" t="s">
        <v>84</v>
      </c>
      <c r="AW208" s="13" t="s">
        <v>36</v>
      </c>
      <c r="AX208" s="13" t="s">
        <v>75</v>
      </c>
      <c r="AY208" s="158" t="s">
        <v>157</v>
      </c>
    </row>
    <row r="209" spans="2:65" s="13" customFormat="1" ht="11.25">
      <c r="B209" s="157"/>
      <c r="D209" s="145" t="s">
        <v>169</v>
      </c>
      <c r="E209" s="158" t="s">
        <v>19</v>
      </c>
      <c r="F209" s="159" t="s">
        <v>1254</v>
      </c>
      <c r="H209" s="160">
        <v>20</v>
      </c>
      <c r="I209" s="161"/>
      <c r="L209" s="157"/>
      <c r="M209" s="162"/>
      <c r="T209" s="163"/>
      <c r="AT209" s="158" t="s">
        <v>169</v>
      </c>
      <c r="AU209" s="158" t="s">
        <v>84</v>
      </c>
      <c r="AV209" s="13" t="s">
        <v>84</v>
      </c>
      <c r="AW209" s="13" t="s">
        <v>36</v>
      </c>
      <c r="AX209" s="13" t="s">
        <v>75</v>
      </c>
      <c r="AY209" s="158" t="s">
        <v>157</v>
      </c>
    </row>
    <row r="210" spans="2:65" s="12" customFormat="1" ht="11.25">
      <c r="B210" s="151"/>
      <c r="D210" s="145" t="s">
        <v>169</v>
      </c>
      <c r="E210" s="152" t="s">
        <v>19</v>
      </c>
      <c r="F210" s="153" t="s">
        <v>1255</v>
      </c>
      <c r="H210" s="152" t="s">
        <v>19</v>
      </c>
      <c r="I210" s="154"/>
      <c r="L210" s="151"/>
      <c r="M210" s="155"/>
      <c r="T210" s="156"/>
      <c r="AT210" s="152" t="s">
        <v>169</v>
      </c>
      <c r="AU210" s="152" t="s">
        <v>84</v>
      </c>
      <c r="AV210" s="12" t="s">
        <v>82</v>
      </c>
      <c r="AW210" s="12" t="s">
        <v>36</v>
      </c>
      <c r="AX210" s="12" t="s">
        <v>75</v>
      </c>
      <c r="AY210" s="152" t="s">
        <v>157</v>
      </c>
    </row>
    <row r="211" spans="2:65" s="13" customFormat="1" ht="11.25">
      <c r="B211" s="157"/>
      <c r="D211" s="145" t="s">
        <v>169</v>
      </c>
      <c r="E211" s="158" t="s">
        <v>19</v>
      </c>
      <c r="F211" s="159" t="s">
        <v>1256</v>
      </c>
      <c r="H211" s="160">
        <v>7.2</v>
      </c>
      <c r="I211" s="161"/>
      <c r="L211" s="157"/>
      <c r="M211" s="162"/>
      <c r="T211" s="163"/>
      <c r="AT211" s="158" t="s">
        <v>169</v>
      </c>
      <c r="AU211" s="158" t="s">
        <v>84</v>
      </c>
      <c r="AV211" s="13" t="s">
        <v>84</v>
      </c>
      <c r="AW211" s="13" t="s">
        <v>36</v>
      </c>
      <c r="AX211" s="13" t="s">
        <v>75</v>
      </c>
      <c r="AY211" s="158" t="s">
        <v>157</v>
      </c>
    </row>
    <row r="212" spans="2:65" s="14" customFormat="1" ht="11.25">
      <c r="B212" s="164"/>
      <c r="D212" s="145" t="s">
        <v>169</v>
      </c>
      <c r="E212" s="165" t="s">
        <v>19</v>
      </c>
      <c r="F212" s="166" t="s">
        <v>173</v>
      </c>
      <c r="H212" s="167">
        <v>40.4</v>
      </c>
      <c r="I212" s="168"/>
      <c r="L212" s="164"/>
      <c r="M212" s="169"/>
      <c r="T212" s="170"/>
      <c r="AT212" s="165" t="s">
        <v>169</v>
      </c>
      <c r="AU212" s="165" t="s">
        <v>84</v>
      </c>
      <c r="AV212" s="14" t="s">
        <v>164</v>
      </c>
      <c r="AW212" s="14" t="s">
        <v>36</v>
      </c>
      <c r="AX212" s="14" t="s">
        <v>82</v>
      </c>
      <c r="AY212" s="165" t="s">
        <v>157</v>
      </c>
    </row>
    <row r="213" spans="2:65" s="1" customFormat="1" ht="16.5" customHeight="1">
      <c r="B213" s="33"/>
      <c r="C213" s="132" t="s">
        <v>267</v>
      </c>
      <c r="D213" s="132" t="s">
        <v>159</v>
      </c>
      <c r="E213" s="133" t="s">
        <v>1257</v>
      </c>
      <c r="F213" s="134" t="s">
        <v>1258</v>
      </c>
      <c r="G213" s="135" t="s">
        <v>673</v>
      </c>
      <c r="H213" s="136">
        <v>10</v>
      </c>
      <c r="I213" s="137">
        <v>700</v>
      </c>
      <c r="J213" s="138">
        <f>ROUND(I213*H213,2)</f>
        <v>7000</v>
      </c>
      <c r="K213" s="134" t="s">
        <v>163</v>
      </c>
      <c r="L213" s="33"/>
      <c r="M213" s="139" t="s">
        <v>19</v>
      </c>
      <c r="N213" s="140" t="s">
        <v>46</v>
      </c>
      <c r="P213" s="141">
        <f>O213*H213</f>
        <v>0</v>
      </c>
      <c r="Q213" s="141">
        <v>0</v>
      </c>
      <c r="R213" s="141">
        <f>Q213*H213</f>
        <v>0</v>
      </c>
      <c r="S213" s="141">
        <v>6.6000000000000003E-2</v>
      </c>
      <c r="T213" s="142">
        <f>S213*H213</f>
        <v>0.66</v>
      </c>
      <c r="AR213" s="143" t="s">
        <v>164</v>
      </c>
      <c r="AT213" s="143" t="s">
        <v>159</v>
      </c>
      <c r="AU213" s="143" t="s">
        <v>84</v>
      </c>
      <c r="AY213" s="18" t="s">
        <v>157</v>
      </c>
      <c r="BE213" s="144">
        <f>IF(N213="základní",J213,0)</f>
        <v>7000</v>
      </c>
      <c r="BF213" s="144">
        <f>IF(N213="snížená",J213,0)</f>
        <v>0</v>
      </c>
      <c r="BG213" s="144">
        <f>IF(N213="zákl. přenesená",J213,0)</f>
        <v>0</v>
      </c>
      <c r="BH213" s="144">
        <f>IF(N213="sníž. přenesená",J213,0)</f>
        <v>0</v>
      </c>
      <c r="BI213" s="144">
        <f>IF(N213="nulová",J213,0)</f>
        <v>0</v>
      </c>
      <c r="BJ213" s="18" t="s">
        <v>82</v>
      </c>
      <c r="BK213" s="144">
        <f>ROUND(I213*H213,2)</f>
        <v>7000</v>
      </c>
      <c r="BL213" s="18" t="s">
        <v>164</v>
      </c>
      <c r="BM213" s="143" t="s">
        <v>1259</v>
      </c>
    </row>
    <row r="214" spans="2:65" s="1" customFormat="1" ht="11.25">
      <c r="B214" s="33"/>
      <c r="D214" s="145" t="s">
        <v>166</v>
      </c>
      <c r="F214" s="146" t="s">
        <v>1260</v>
      </c>
      <c r="I214" s="147"/>
      <c r="L214" s="33"/>
      <c r="M214" s="148"/>
      <c r="T214" s="54"/>
      <c r="AT214" s="18" t="s">
        <v>166</v>
      </c>
      <c r="AU214" s="18" t="s">
        <v>84</v>
      </c>
    </row>
    <row r="215" spans="2:65" s="1" customFormat="1" ht="11.25">
      <c r="B215" s="33"/>
      <c r="D215" s="149" t="s">
        <v>167</v>
      </c>
      <c r="F215" s="150" t="s">
        <v>1261</v>
      </c>
      <c r="I215" s="147"/>
      <c r="L215" s="33"/>
      <c r="M215" s="148"/>
      <c r="T215" s="54"/>
      <c r="AT215" s="18" t="s">
        <v>167</v>
      </c>
      <c r="AU215" s="18" t="s">
        <v>84</v>
      </c>
    </row>
    <row r="216" spans="2:65" s="12" customFormat="1" ht="11.25">
      <c r="B216" s="151"/>
      <c r="D216" s="145" t="s">
        <v>169</v>
      </c>
      <c r="E216" s="152" t="s">
        <v>19</v>
      </c>
      <c r="F216" s="153" t="s">
        <v>1251</v>
      </c>
      <c r="H216" s="152" t="s">
        <v>19</v>
      </c>
      <c r="I216" s="154"/>
      <c r="L216" s="151"/>
      <c r="M216" s="155"/>
      <c r="T216" s="156"/>
      <c r="AT216" s="152" t="s">
        <v>169</v>
      </c>
      <c r="AU216" s="152" t="s">
        <v>84</v>
      </c>
      <c r="AV216" s="12" t="s">
        <v>82</v>
      </c>
      <c r="AW216" s="12" t="s">
        <v>36</v>
      </c>
      <c r="AX216" s="12" t="s">
        <v>75</v>
      </c>
      <c r="AY216" s="152" t="s">
        <v>157</v>
      </c>
    </row>
    <row r="217" spans="2:65" s="12" customFormat="1" ht="11.25">
      <c r="B217" s="151"/>
      <c r="D217" s="145" t="s">
        <v>169</v>
      </c>
      <c r="E217" s="152" t="s">
        <v>19</v>
      </c>
      <c r="F217" s="153" t="s">
        <v>1262</v>
      </c>
      <c r="H217" s="152" t="s">
        <v>19</v>
      </c>
      <c r="I217" s="154"/>
      <c r="L217" s="151"/>
      <c r="M217" s="155"/>
      <c r="T217" s="156"/>
      <c r="AT217" s="152" t="s">
        <v>169</v>
      </c>
      <c r="AU217" s="152" t="s">
        <v>84</v>
      </c>
      <c r="AV217" s="12" t="s">
        <v>82</v>
      </c>
      <c r="AW217" s="12" t="s">
        <v>36</v>
      </c>
      <c r="AX217" s="12" t="s">
        <v>75</v>
      </c>
      <c r="AY217" s="152" t="s">
        <v>157</v>
      </c>
    </row>
    <row r="218" spans="2:65" s="13" customFormat="1" ht="11.25">
      <c r="B218" s="157"/>
      <c r="D218" s="145" t="s">
        <v>169</v>
      </c>
      <c r="E218" s="158" t="s">
        <v>19</v>
      </c>
      <c r="F218" s="159" t="s">
        <v>104</v>
      </c>
      <c r="H218" s="160">
        <v>3</v>
      </c>
      <c r="I218" s="161"/>
      <c r="L218" s="157"/>
      <c r="M218" s="162"/>
      <c r="T218" s="163"/>
      <c r="AT218" s="158" t="s">
        <v>169</v>
      </c>
      <c r="AU218" s="158" t="s">
        <v>84</v>
      </c>
      <c r="AV218" s="13" t="s">
        <v>84</v>
      </c>
      <c r="AW218" s="13" t="s">
        <v>36</v>
      </c>
      <c r="AX218" s="13" t="s">
        <v>75</v>
      </c>
      <c r="AY218" s="158" t="s">
        <v>157</v>
      </c>
    </row>
    <row r="219" spans="2:65" s="13" customFormat="1" ht="11.25">
      <c r="B219" s="157"/>
      <c r="D219" s="145" t="s">
        <v>169</v>
      </c>
      <c r="E219" s="158" t="s">
        <v>19</v>
      </c>
      <c r="F219" s="159" t="s">
        <v>164</v>
      </c>
      <c r="H219" s="160">
        <v>4</v>
      </c>
      <c r="I219" s="161"/>
      <c r="L219" s="157"/>
      <c r="M219" s="162"/>
      <c r="T219" s="163"/>
      <c r="AT219" s="158" t="s">
        <v>169</v>
      </c>
      <c r="AU219" s="158" t="s">
        <v>84</v>
      </c>
      <c r="AV219" s="13" t="s">
        <v>84</v>
      </c>
      <c r="AW219" s="13" t="s">
        <v>36</v>
      </c>
      <c r="AX219" s="13" t="s">
        <v>75</v>
      </c>
      <c r="AY219" s="158" t="s">
        <v>157</v>
      </c>
    </row>
    <row r="220" spans="2:65" s="12" customFormat="1" ht="11.25">
      <c r="B220" s="151"/>
      <c r="D220" s="145" t="s">
        <v>169</v>
      </c>
      <c r="E220" s="152" t="s">
        <v>19</v>
      </c>
      <c r="F220" s="153" t="s">
        <v>1263</v>
      </c>
      <c r="H220" s="152" t="s">
        <v>19</v>
      </c>
      <c r="I220" s="154"/>
      <c r="L220" s="151"/>
      <c r="M220" s="155"/>
      <c r="T220" s="156"/>
      <c r="AT220" s="152" t="s">
        <v>169</v>
      </c>
      <c r="AU220" s="152" t="s">
        <v>84</v>
      </c>
      <c r="AV220" s="12" t="s">
        <v>82</v>
      </c>
      <c r="AW220" s="12" t="s">
        <v>36</v>
      </c>
      <c r="AX220" s="12" t="s">
        <v>75</v>
      </c>
      <c r="AY220" s="152" t="s">
        <v>157</v>
      </c>
    </row>
    <row r="221" spans="2:65" s="13" customFormat="1" ht="11.25">
      <c r="B221" s="157"/>
      <c r="D221" s="145" t="s">
        <v>169</v>
      </c>
      <c r="E221" s="158" t="s">
        <v>19</v>
      </c>
      <c r="F221" s="159" t="s">
        <v>104</v>
      </c>
      <c r="H221" s="160">
        <v>3</v>
      </c>
      <c r="I221" s="161"/>
      <c r="L221" s="157"/>
      <c r="M221" s="162"/>
      <c r="T221" s="163"/>
      <c r="AT221" s="158" t="s">
        <v>169</v>
      </c>
      <c r="AU221" s="158" t="s">
        <v>84</v>
      </c>
      <c r="AV221" s="13" t="s">
        <v>84</v>
      </c>
      <c r="AW221" s="13" t="s">
        <v>36</v>
      </c>
      <c r="AX221" s="13" t="s">
        <v>75</v>
      </c>
      <c r="AY221" s="158" t="s">
        <v>157</v>
      </c>
    </row>
    <row r="222" spans="2:65" s="14" customFormat="1" ht="11.25">
      <c r="B222" s="164"/>
      <c r="D222" s="145" t="s">
        <v>169</v>
      </c>
      <c r="E222" s="165" t="s">
        <v>19</v>
      </c>
      <c r="F222" s="166" t="s">
        <v>173</v>
      </c>
      <c r="H222" s="167">
        <v>10</v>
      </c>
      <c r="I222" s="168"/>
      <c r="L222" s="164"/>
      <c r="M222" s="169"/>
      <c r="T222" s="170"/>
      <c r="AT222" s="165" t="s">
        <v>169</v>
      </c>
      <c r="AU222" s="165" t="s">
        <v>84</v>
      </c>
      <c r="AV222" s="14" t="s">
        <v>164</v>
      </c>
      <c r="AW222" s="14" t="s">
        <v>36</v>
      </c>
      <c r="AX222" s="14" t="s">
        <v>82</v>
      </c>
      <c r="AY222" s="165" t="s">
        <v>157</v>
      </c>
    </row>
    <row r="223" spans="2:65" s="1" customFormat="1" ht="21.75" customHeight="1">
      <c r="B223" s="33"/>
      <c r="C223" s="132" t="s">
        <v>272</v>
      </c>
      <c r="D223" s="132" t="s">
        <v>159</v>
      </c>
      <c r="E223" s="133" t="s">
        <v>1264</v>
      </c>
      <c r="F223" s="134" t="s">
        <v>1265</v>
      </c>
      <c r="G223" s="135" t="s">
        <v>162</v>
      </c>
      <c r="H223" s="136">
        <v>3.7280000000000002</v>
      </c>
      <c r="I223" s="137">
        <v>3300</v>
      </c>
      <c r="J223" s="138">
        <f>ROUND(I223*H223,2)</f>
        <v>12302.4</v>
      </c>
      <c r="K223" s="134" t="s">
        <v>163</v>
      </c>
      <c r="L223" s="33"/>
      <c r="M223" s="139" t="s">
        <v>19</v>
      </c>
      <c r="N223" s="140" t="s">
        <v>46</v>
      </c>
      <c r="P223" s="141">
        <f>O223*H223</f>
        <v>0</v>
      </c>
      <c r="Q223" s="141">
        <v>0</v>
      </c>
      <c r="R223" s="141">
        <f>Q223*H223</f>
        <v>0</v>
      </c>
      <c r="S223" s="141">
        <v>2.2000000000000002</v>
      </c>
      <c r="T223" s="142">
        <f>S223*H223</f>
        <v>8.2016000000000009</v>
      </c>
      <c r="AR223" s="143" t="s">
        <v>164</v>
      </c>
      <c r="AT223" s="143" t="s">
        <v>159</v>
      </c>
      <c r="AU223" s="143" t="s">
        <v>84</v>
      </c>
      <c r="AY223" s="18" t="s">
        <v>157</v>
      </c>
      <c r="BE223" s="144">
        <f>IF(N223="základní",J223,0)</f>
        <v>12302.4</v>
      </c>
      <c r="BF223" s="144">
        <f>IF(N223="snížená",J223,0)</f>
        <v>0</v>
      </c>
      <c r="BG223" s="144">
        <f>IF(N223="zákl. přenesená",J223,0)</f>
        <v>0</v>
      </c>
      <c r="BH223" s="144">
        <f>IF(N223="sníž. přenesená",J223,0)</f>
        <v>0</v>
      </c>
      <c r="BI223" s="144">
        <f>IF(N223="nulová",J223,0)</f>
        <v>0</v>
      </c>
      <c r="BJ223" s="18" t="s">
        <v>82</v>
      </c>
      <c r="BK223" s="144">
        <f>ROUND(I223*H223,2)</f>
        <v>12302.4</v>
      </c>
      <c r="BL223" s="18" t="s">
        <v>164</v>
      </c>
      <c r="BM223" s="143" t="s">
        <v>1266</v>
      </c>
    </row>
    <row r="224" spans="2:65" s="1" customFormat="1" ht="11.25">
      <c r="B224" s="33"/>
      <c r="D224" s="145" t="s">
        <v>166</v>
      </c>
      <c r="F224" s="146" t="s">
        <v>1267</v>
      </c>
      <c r="I224" s="147"/>
      <c r="L224" s="33"/>
      <c r="M224" s="148"/>
      <c r="T224" s="54"/>
      <c r="AT224" s="18" t="s">
        <v>166</v>
      </c>
      <c r="AU224" s="18" t="s">
        <v>84</v>
      </c>
    </row>
    <row r="225" spans="2:65" s="1" customFormat="1" ht="11.25">
      <c r="B225" s="33"/>
      <c r="D225" s="149" t="s">
        <v>167</v>
      </c>
      <c r="F225" s="150" t="s">
        <v>1268</v>
      </c>
      <c r="I225" s="147"/>
      <c r="L225" s="33"/>
      <c r="M225" s="148"/>
      <c r="T225" s="54"/>
      <c r="AT225" s="18" t="s">
        <v>167</v>
      </c>
      <c r="AU225" s="18" t="s">
        <v>84</v>
      </c>
    </row>
    <row r="226" spans="2:65" s="12" customFormat="1" ht="11.25">
      <c r="B226" s="151"/>
      <c r="D226" s="145" t="s">
        <v>169</v>
      </c>
      <c r="E226" s="152" t="s">
        <v>19</v>
      </c>
      <c r="F226" s="153" t="s">
        <v>1251</v>
      </c>
      <c r="H226" s="152" t="s">
        <v>19</v>
      </c>
      <c r="I226" s="154"/>
      <c r="L226" s="151"/>
      <c r="M226" s="155"/>
      <c r="T226" s="156"/>
      <c r="AT226" s="152" t="s">
        <v>169</v>
      </c>
      <c r="AU226" s="152" t="s">
        <v>84</v>
      </c>
      <c r="AV226" s="12" t="s">
        <v>82</v>
      </c>
      <c r="AW226" s="12" t="s">
        <v>36</v>
      </c>
      <c r="AX226" s="12" t="s">
        <v>75</v>
      </c>
      <c r="AY226" s="152" t="s">
        <v>157</v>
      </c>
    </row>
    <row r="227" spans="2:65" s="12" customFormat="1" ht="11.25">
      <c r="B227" s="151"/>
      <c r="D227" s="145" t="s">
        <v>169</v>
      </c>
      <c r="E227" s="152" t="s">
        <v>19</v>
      </c>
      <c r="F227" s="153" t="s">
        <v>1269</v>
      </c>
      <c r="H227" s="152" t="s">
        <v>19</v>
      </c>
      <c r="I227" s="154"/>
      <c r="L227" s="151"/>
      <c r="M227" s="155"/>
      <c r="T227" s="156"/>
      <c r="AT227" s="152" t="s">
        <v>169</v>
      </c>
      <c r="AU227" s="152" t="s">
        <v>84</v>
      </c>
      <c r="AV227" s="12" t="s">
        <v>82</v>
      </c>
      <c r="AW227" s="12" t="s">
        <v>36</v>
      </c>
      <c r="AX227" s="12" t="s">
        <v>75</v>
      </c>
      <c r="AY227" s="152" t="s">
        <v>157</v>
      </c>
    </row>
    <row r="228" spans="2:65" s="13" customFormat="1" ht="11.25">
      <c r="B228" s="157"/>
      <c r="D228" s="145" t="s">
        <v>169</v>
      </c>
      <c r="E228" s="158" t="s">
        <v>19</v>
      </c>
      <c r="F228" s="159" t="s">
        <v>1270</v>
      </c>
      <c r="H228" s="160">
        <v>0.6</v>
      </c>
      <c r="I228" s="161"/>
      <c r="L228" s="157"/>
      <c r="M228" s="162"/>
      <c r="T228" s="163"/>
      <c r="AT228" s="158" t="s">
        <v>169</v>
      </c>
      <c r="AU228" s="158" t="s">
        <v>84</v>
      </c>
      <c r="AV228" s="13" t="s">
        <v>84</v>
      </c>
      <c r="AW228" s="13" t="s">
        <v>36</v>
      </c>
      <c r="AX228" s="13" t="s">
        <v>75</v>
      </c>
      <c r="AY228" s="158" t="s">
        <v>157</v>
      </c>
    </row>
    <row r="229" spans="2:65" s="12" customFormat="1" ht="11.25">
      <c r="B229" s="151"/>
      <c r="D229" s="145" t="s">
        <v>169</v>
      </c>
      <c r="E229" s="152" t="s">
        <v>19</v>
      </c>
      <c r="F229" s="153" t="s">
        <v>1271</v>
      </c>
      <c r="H229" s="152" t="s">
        <v>19</v>
      </c>
      <c r="I229" s="154"/>
      <c r="L229" s="151"/>
      <c r="M229" s="155"/>
      <c r="T229" s="156"/>
      <c r="AT229" s="152" t="s">
        <v>169</v>
      </c>
      <c r="AU229" s="152" t="s">
        <v>84</v>
      </c>
      <c r="AV229" s="12" t="s">
        <v>82</v>
      </c>
      <c r="AW229" s="12" t="s">
        <v>36</v>
      </c>
      <c r="AX229" s="12" t="s">
        <v>75</v>
      </c>
      <c r="AY229" s="152" t="s">
        <v>157</v>
      </c>
    </row>
    <row r="230" spans="2:65" s="13" customFormat="1" ht="11.25">
      <c r="B230" s="157"/>
      <c r="D230" s="145" t="s">
        <v>169</v>
      </c>
      <c r="E230" s="158" t="s">
        <v>19</v>
      </c>
      <c r="F230" s="159" t="s">
        <v>1272</v>
      </c>
      <c r="H230" s="160">
        <v>1.1759999999999999</v>
      </c>
      <c r="I230" s="161"/>
      <c r="L230" s="157"/>
      <c r="M230" s="162"/>
      <c r="T230" s="163"/>
      <c r="AT230" s="158" t="s">
        <v>169</v>
      </c>
      <c r="AU230" s="158" t="s">
        <v>84</v>
      </c>
      <c r="AV230" s="13" t="s">
        <v>84</v>
      </c>
      <c r="AW230" s="13" t="s">
        <v>36</v>
      </c>
      <c r="AX230" s="13" t="s">
        <v>75</v>
      </c>
      <c r="AY230" s="158" t="s">
        <v>157</v>
      </c>
    </row>
    <row r="231" spans="2:65" s="13" customFormat="1" ht="11.25">
      <c r="B231" s="157"/>
      <c r="D231" s="145" t="s">
        <v>169</v>
      </c>
      <c r="E231" s="158" t="s">
        <v>19</v>
      </c>
      <c r="F231" s="159" t="s">
        <v>1273</v>
      </c>
      <c r="H231" s="160">
        <v>1.952</v>
      </c>
      <c r="I231" s="161"/>
      <c r="L231" s="157"/>
      <c r="M231" s="162"/>
      <c r="T231" s="163"/>
      <c r="AT231" s="158" t="s">
        <v>169</v>
      </c>
      <c r="AU231" s="158" t="s">
        <v>84</v>
      </c>
      <c r="AV231" s="13" t="s">
        <v>84</v>
      </c>
      <c r="AW231" s="13" t="s">
        <v>36</v>
      </c>
      <c r="AX231" s="13" t="s">
        <v>75</v>
      </c>
      <c r="AY231" s="158" t="s">
        <v>157</v>
      </c>
    </row>
    <row r="232" spans="2:65" s="14" customFormat="1" ht="11.25">
      <c r="B232" s="164"/>
      <c r="D232" s="145" t="s">
        <v>169</v>
      </c>
      <c r="E232" s="165" t="s">
        <v>19</v>
      </c>
      <c r="F232" s="166" t="s">
        <v>173</v>
      </c>
      <c r="H232" s="167">
        <v>3.7280000000000002</v>
      </c>
      <c r="I232" s="168"/>
      <c r="L232" s="164"/>
      <c r="M232" s="169"/>
      <c r="T232" s="170"/>
      <c r="AT232" s="165" t="s">
        <v>169</v>
      </c>
      <c r="AU232" s="165" t="s">
        <v>84</v>
      </c>
      <c r="AV232" s="14" t="s">
        <v>164</v>
      </c>
      <c r="AW232" s="14" t="s">
        <v>36</v>
      </c>
      <c r="AX232" s="14" t="s">
        <v>82</v>
      </c>
      <c r="AY232" s="165" t="s">
        <v>157</v>
      </c>
    </row>
    <row r="233" spans="2:65" s="1" customFormat="1" ht="16.5" customHeight="1">
      <c r="B233" s="33"/>
      <c r="C233" s="132" t="s">
        <v>8</v>
      </c>
      <c r="D233" s="132" t="s">
        <v>159</v>
      </c>
      <c r="E233" s="133" t="s">
        <v>1274</v>
      </c>
      <c r="F233" s="134" t="s">
        <v>1275</v>
      </c>
      <c r="G233" s="135" t="s">
        <v>210</v>
      </c>
      <c r="H233" s="136">
        <v>46.6</v>
      </c>
      <c r="I233" s="137">
        <v>105</v>
      </c>
      <c r="J233" s="138">
        <f>ROUND(I233*H233,2)</f>
        <v>4893</v>
      </c>
      <c r="K233" s="134" t="s">
        <v>163</v>
      </c>
      <c r="L233" s="33"/>
      <c r="M233" s="139" t="s">
        <v>19</v>
      </c>
      <c r="N233" s="140" t="s">
        <v>46</v>
      </c>
      <c r="P233" s="141">
        <f>O233*H233</f>
        <v>0</v>
      </c>
      <c r="Q233" s="141">
        <v>0</v>
      </c>
      <c r="R233" s="141">
        <f>Q233*H233</f>
        <v>0</v>
      </c>
      <c r="S233" s="141">
        <v>0</v>
      </c>
      <c r="T233" s="142">
        <f>S233*H233</f>
        <v>0</v>
      </c>
      <c r="AR233" s="143" t="s">
        <v>164</v>
      </c>
      <c r="AT233" s="143" t="s">
        <v>159</v>
      </c>
      <c r="AU233" s="143" t="s">
        <v>84</v>
      </c>
      <c r="AY233" s="18" t="s">
        <v>157</v>
      </c>
      <c r="BE233" s="144">
        <f>IF(N233="základní",J233,0)</f>
        <v>4893</v>
      </c>
      <c r="BF233" s="144">
        <f>IF(N233="snížená",J233,0)</f>
        <v>0</v>
      </c>
      <c r="BG233" s="144">
        <f>IF(N233="zákl. přenesená",J233,0)</f>
        <v>0</v>
      </c>
      <c r="BH233" s="144">
        <f>IF(N233="sníž. přenesená",J233,0)</f>
        <v>0</v>
      </c>
      <c r="BI233" s="144">
        <f>IF(N233="nulová",J233,0)</f>
        <v>0</v>
      </c>
      <c r="BJ233" s="18" t="s">
        <v>82</v>
      </c>
      <c r="BK233" s="144">
        <f>ROUND(I233*H233,2)</f>
        <v>4893</v>
      </c>
      <c r="BL233" s="18" t="s">
        <v>164</v>
      </c>
      <c r="BM233" s="143" t="s">
        <v>1276</v>
      </c>
    </row>
    <row r="234" spans="2:65" s="1" customFormat="1" ht="11.25">
      <c r="B234" s="33"/>
      <c r="D234" s="145" t="s">
        <v>166</v>
      </c>
      <c r="F234" s="146" t="s">
        <v>1275</v>
      </c>
      <c r="I234" s="147"/>
      <c r="L234" s="33"/>
      <c r="M234" s="148"/>
      <c r="T234" s="54"/>
      <c r="AT234" s="18" t="s">
        <v>166</v>
      </c>
      <c r="AU234" s="18" t="s">
        <v>84</v>
      </c>
    </row>
    <row r="235" spans="2:65" s="1" customFormat="1" ht="11.25">
      <c r="B235" s="33"/>
      <c r="D235" s="149" t="s">
        <v>167</v>
      </c>
      <c r="F235" s="150" t="s">
        <v>1277</v>
      </c>
      <c r="I235" s="147"/>
      <c r="L235" s="33"/>
      <c r="M235" s="148"/>
      <c r="T235" s="54"/>
      <c r="AT235" s="18" t="s">
        <v>167</v>
      </c>
      <c r="AU235" s="18" t="s">
        <v>84</v>
      </c>
    </row>
    <row r="236" spans="2:65" s="12" customFormat="1" ht="11.25">
      <c r="B236" s="151"/>
      <c r="D236" s="145" t="s">
        <v>169</v>
      </c>
      <c r="E236" s="152" t="s">
        <v>19</v>
      </c>
      <c r="F236" s="153" t="s">
        <v>1251</v>
      </c>
      <c r="H236" s="152" t="s">
        <v>19</v>
      </c>
      <c r="I236" s="154"/>
      <c r="L236" s="151"/>
      <c r="M236" s="155"/>
      <c r="T236" s="156"/>
      <c r="AT236" s="152" t="s">
        <v>169</v>
      </c>
      <c r="AU236" s="152" t="s">
        <v>84</v>
      </c>
      <c r="AV236" s="12" t="s">
        <v>82</v>
      </c>
      <c r="AW236" s="12" t="s">
        <v>36</v>
      </c>
      <c r="AX236" s="12" t="s">
        <v>75</v>
      </c>
      <c r="AY236" s="152" t="s">
        <v>157</v>
      </c>
    </row>
    <row r="237" spans="2:65" s="12" customFormat="1" ht="11.25">
      <c r="B237" s="151"/>
      <c r="D237" s="145" t="s">
        <v>169</v>
      </c>
      <c r="E237" s="152" t="s">
        <v>19</v>
      </c>
      <c r="F237" s="153" t="s">
        <v>1269</v>
      </c>
      <c r="H237" s="152" t="s">
        <v>19</v>
      </c>
      <c r="I237" s="154"/>
      <c r="L237" s="151"/>
      <c r="M237" s="155"/>
      <c r="T237" s="156"/>
      <c r="AT237" s="152" t="s">
        <v>169</v>
      </c>
      <c r="AU237" s="152" t="s">
        <v>84</v>
      </c>
      <c r="AV237" s="12" t="s">
        <v>82</v>
      </c>
      <c r="AW237" s="12" t="s">
        <v>36</v>
      </c>
      <c r="AX237" s="12" t="s">
        <v>75</v>
      </c>
      <c r="AY237" s="152" t="s">
        <v>157</v>
      </c>
    </row>
    <row r="238" spans="2:65" s="13" customFormat="1" ht="11.25">
      <c r="B238" s="157"/>
      <c r="D238" s="145" t="s">
        <v>169</v>
      </c>
      <c r="E238" s="158" t="s">
        <v>19</v>
      </c>
      <c r="F238" s="159" t="s">
        <v>1199</v>
      </c>
      <c r="H238" s="160">
        <v>7.5</v>
      </c>
      <c r="I238" s="161"/>
      <c r="L238" s="157"/>
      <c r="M238" s="162"/>
      <c r="T238" s="163"/>
      <c r="AT238" s="158" t="s">
        <v>169</v>
      </c>
      <c r="AU238" s="158" t="s">
        <v>84</v>
      </c>
      <c r="AV238" s="13" t="s">
        <v>84</v>
      </c>
      <c r="AW238" s="13" t="s">
        <v>36</v>
      </c>
      <c r="AX238" s="13" t="s">
        <v>75</v>
      </c>
      <c r="AY238" s="158" t="s">
        <v>157</v>
      </c>
    </row>
    <row r="239" spans="2:65" s="12" customFormat="1" ht="11.25">
      <c r="B239" s="151"/>
      <c r="D239" s="145" t="s">
        <v>169</v>
      </c>
      <c r="E239" s="152" t="s">
        <v>19</v>
      </c>
      <c r="F239" s="153" t="s">
        <v>1271</v>
      </c>
      <c r="H239" s="152" t="s">
        <v>19</v>
      </c>
      <c r="I239" s="154"/>
      <c r="L239" s="151"/>
      <c r="M239" s="155"/>
      <c r="T239" s="156"/>
      <c r="AT239" s="152" t="s">
        <v>169</v>
      </c>
      <c r="AU239" s="152" t="s">
        <v>84</v>
      </c>
      <c r="AV239" s="12" t="s">
        <v>82</v>
      </c>
      <c r="AW239" s="12" t="s">
        <v>36</v>
      </c>
      <c r="AX239" s="12" t="s">
        <v>75</v>
      </c>
      <c r="AY239" s="152" t="s">
        <v>157</v>
      </c>
    </row>
    <row r="240" spans="2:65" s="13" customFormat="1" ht="11.25">
      <c r="B240" s="157"/>
      <c r="D240" s="145" t="s">
        <v>169</v>
      </c>
      <c r="E240" s="158" t="s">
        <v>19</v>
      </c>
      <c r="F240" s="159" t="s">
        <v>1192</v>
      </c>
      <c r="H240" s="160">
        <v>14.7</v>
      </c>
      <c r="I240" s="161"/>
      <c r="L240" s="157"/>
      <c r="M240" s="162"/>
      <c r="T240" s="163"/>
      <c r="AT240" s="158" t="s">
        <v>169</v>
      </c>
      <c r="AU240" s="158" t="s">
        <v>84</v>
      </c>
      <c r="AV240" s="13" t="s">
        <v>84</v>
      </c>
      <c r="AW240" s="13" t="s">
        <v>36</v>
      </c>
      <c r="AX240" s="13" t="s">
        <v>75</v>
      </c>
      <c r="AY240" s="158" t="s">
        <v>157</v>
      </c>
    </row>
    <row r="241" spans="2:65" s="13" customFormat="1" ht="11.25">
      <c r="B241" s="157"/>
      <c r="D241" s="145" t="s">
        <v>169</v>
      </c>
      <c r="E241" s="158" t="s">
        <v>19</v>
      </c>
      <c r="F241" s="159" t="s">
        <v>1193</v>
      </c>
      <c r="H241" s="160">
        <v>24.4</v>
      </c>
      <c r="I241" s="161"/>
      <c r="L241" s="157"/>
      <c r="M241" s="162"/>
      <c r="T241" s="163"/>
      <c r="AT241" s="158" t="s">
        <v>169</v>
      </c>
      <c r="AU241" s="158" t="s">
        <v>84</v>
      </c>
      <c r="AV241" s="13" t="s">
        <v>84</v>
      </c>
      <c r="AW241" s="13" t="s">
        <v>36</v>
      </c>
      <c r="AX241" s="13" t="s">
        <v>75</v>
      </c>
      <c r="AY241" s="158" t="s">
        <v>157</v>
      </c>
    </row>
    <row r="242" spans="2:65" s="14" customFormat="1" ht="11.25">
      <c r="B242" s="164"/>
      <c r="D242" s="145" t="s">
        <v>169</v>
      </c>
      <c r="E242" s="165" t="s">
        <v>19</v>
      </c>
      <c r="F242" s="166" t="s">
        <v>173</v>
      </c>
      <c r="H242" s="167">
        <v>46.6</v>
      </c>
      <c r="I242" s="168"/>
      <c r="L242" s="164"/>
      <c r="M242" s="169"/>
      <c r="T242" s="170"/>
      <c r="AT242" s="165" t="s">
        <v>169</v>
      </c>
      <c r="AU242" s="165" t="s">
        <v>84</v>
      </c>
      <c r="AV242" s="14" t="s">
        <v>164</v>
      </c>
      <c r="AW242" s="14" t="s">
        <v>36</v>
      </c>
      <c r="AX242" s="14" t="s">
        <v>82</v>
      </c>
      <c r="AY242" s="165" t="s">
        <v>157</v>
      </c>
    </row>
    <row r="243" spans="2:65" s="1" customFormat="1" ht="16.5" customHeight="1">
      <c r="B243" s="33"/>
      <c r="C243" s="132" t="s">
        <v>283</v>
      </c>
      <c r="D243" s="132" t="s">
        <v>159</v>
      </c>
      <c r="E243" s="133" t="s">
        <v>1278</v>
      </c>
      <c r="F243" s="134" t="s">
        <v>1279</v>
      </c>
      <c r="G243" s="135" t="s">
        <v>210</v>
      </c>
      <c r="H243" s="136">
        <v>46.6</v>
      </c>
      <c r="I243" s="137">
        <v>80</v>
      </c>
      <c r="J243" s="138">
        <f>ROUND(I243*H243,2)</f>
        <v>3728</v>
      </c>
      <c r="K243" s="134" t="s">
        <v>163</v>
      </c>
      <c r="L243" s="33"/>
      <c r="M243" s="139" t="s">
        <v>19</v>
      </c>
      <c r="N243" s="140" t="s">
        <v>46</v>
      </c>
      <c r="P243" s="141">
        <f>O243*H243</f>
        <v>0</v>
      </c>
      <c r="Q243" s="141">
        <v>0</v>
      </c>
      <c r="R243" s="141">
        <f>Q243*H243</f>
        <v>0</v>
      </c>
      <c r="S243" s="141">
        <v>5.7000000000000002E-2</v>
      </c>
      <c r="T243" s="142">
        <f>S243*H243</f>
        <v>2.6562000000000001</v>
      </c>
      <c r="AR243" s="143" t="s">
        <v>164</v>
      </c>
      <c r="AT243" s="143" t="s">
        <v>159</v>
      </c>
      <c r="AU243" s="143" t="s">
        <v>84</v>
      </c>
      <c r="AY243" s="18" t="s">
        <v>157</v>
      </c>
      <c r="BE243" s="144">
        <f>IF(N243="základní",J243,0)</f>
        <v>3728</v>
      </c>
      <c r="BF243" s="144">
        <f>IF(N243="snížená",J243,0)</f>
        <v>0</v>
      </c>
      <c r="BG243" s="144">
        <f>IF(N243="zákl. přenesená",J243,0)</f>
        <v>0</v>
      </c>
      <c r="BH243" s="144">
        <f>IF(N243="sníž. přenesená",J243,0)</f>
        <v>0</v>
      </c>
      <c r="BI243" s="144">
        <f>IF(N243="nulová",J243,0)</f>
        <v>0</v>
      </c>
      <c r="BJ243" s="18" t="s">
        <v>82</v>
      </c>
      <c r="BK243" s="144">
        <f>ROUND(I243*H243,2)</f>
        <v>3728</v>
      </c>
      <c r="BL243" s="18" t="s">
        <v>164</v>
      </c>
      <c r="BM243" s="143" t="s">
        <v>1280</v>
      </c>
    </row>
    <row r="244" spans="2:65" s="1" customFormat="1" ht="19.5">
      <c r="B244" s="33"/>
      <c r="D244" s="145" t="s">
        <v>166</v>
      </c>
      <c r="F244" s="146" t="s">
        <v>1281</v>
      </c>
      <c r="I244" s="147"/>
      <c r="L244" s="33"/>
      <c r="M244" s="148"/>
      <c r="T244" s="54"/>
      <c r="AT244" s="18" t="s">
        <v>166</v>
      </c>
      <c r="AU244" s="18" t="s">
        <v>84</v>
      </c>
    </row>
    <row r="245" spans="2:65" s="1" customFormat="1" ht="11.25">
      <c r="B245" s="33"/>
      <c r="D245" s="149" t="s">
        <v>167</v>
      </c>
      <c r="F245" s="150" t="s">
        <v>1282</v>
      </c>
      <c r="I245" s="147"/>
      <c r="L245" s="33"/>
      <c r="M245" s="148"/>
      <c r="T245" s="54"/>
      <c r="AT245" s="18" t="s">
        <v>167</v>
      </c>
      <c r="AU245" s="18" t="s">
        <v>84</v>
      </c>
    </row>
    <row r="246" spans="2:65" s="12" customFormat="1" ht="11.25">
      <c r="B246" s="151"/>
      <c r="D246" s="145" t="s">
        <v>169</v>
      </c>
      <c r="E246" s="152" t="s">
        <v>19</v>
      </c>
      <c r="F246" s="153" t="s">
        <v>1251</v>
      </c>
      <c r="H246" s="152" t="s">
        <v>19</v>
      </c>
      <c r="I246" s="154"/>
      <c r="L246" s="151"/>
      <c r="M246" s="155"/>
      <c r="T246" s="156"/>
      <c r="AT246" s="152" t="s">
        <v>169</v>
      </c>
      <c r="AU246" s="152" t="s">
        <v>84</v>
      </c>
      <c r="AV246" s="12" t="s">
        <v>82</v>
      </c>
      <c r="AW246" s="12" t="s">
        <v>36</v>
      </c>
      <c r="AX246" s="12" t="s">
        <v>75</v>
      </c>
      <c r="AY246" s="152" t="s">
        <v>157</v>
      </c>
    </row>
    <row r="247" spans="2:65" s="12" customFormat="1" ht="11.25">
      <c r="B247" s="151"/>
      <c r="D247" s="145" t="s">
        <v>169</v>
      </c>
      <c r="E247" s="152" t="s">
        <v>19</v>
      </c>
      <c r="F247" s="153" t="s">
        <v>1269</v>
      </c>
      <c r="H247" s="152" t="s">
        <v>19</v>
      </c>
      <c r="I247" s="154"/>
      <c r="L247" s="151"/>
      <c r="M247" s="155"/>
      <c r="T247" s="156"/>
      <c r="AT247" s="152" t="s">
        <v>169</v>
      </c>
      <c r="AU247" s="152" t="s">
        <v>84</v>
      </c>
      <c r="AV247" s="12" t="s">
        <v>82</v>
      </c>
      <c r="AW247" s="12" t="s">
        <v>36</v>
      </c>
      <c r="AX247" s="12" t="s">
        <v>75</v>
      </c>
      <c r="AY247" s="152" t="s">
        <v>157</v>
      </c>
    </row>
    <row r="248" spans="2:65" s="13" customFormat="1" ht="11.25">
      <c r="B248" s="157"/>
      <c r="D248" s="145" t="s">
        <v>169</v>
      </c>
      <c r="E248" s="158" t="s">
        <v>19</v>
      </c>
      <c r="F248" s="159" t="s">
        <v>1199</v>
      </c>
      <c r="H248" s="160">
        <v>7.5</v>
      </c>
      <c r="I248" s="161"/>
      <c r="L248" s="157"/>
      <c r="M248" s="162"/>
      <c r="T248" s="163"/>
      <c r="AT248" s="158" t="s">
        <v>169</v>
      </c>
      <c r="AU248" s="158" t="s">
        <v>84</v>
      </c>
      <c r="AV248" s="13" t="s">
        <v>84</v>
      </c>
      <c r="AW248" s="13" t="s">
        <v>36</v>
      </c>
      <c r="AX248" s="13" t="s">
        <v>75</v>
      </c>
      <c r="AY248" s="158" t="s">
        <v>157</v>
      </c>
    </row>
    <row r="249" spans="2:65" s="12" customFormat="1" ht="11.25">
      <c r="B249" s="151"/>
      <c r="D249" s="145" t="s">
        <v>169</v>
      </c>
      <c r="E249" s="152" t="s">
        <v>19</v>
      </c>
      <c r="F249" s="153" t="s">
        <v>1271</v>
      </c>
      <c r="H249" s="152" t="s">
        <v>19</v>
      </c>
      <c r="I249" s="154"/>
      <c r="L249" s="151"/>
      <c r="M249" s="155"/>
      <c r="T249" s="156"/>
      <c r="AT249" s="152" t="s">
        <v>169</v>
      </c>
      <c r="AU249" s="152" t="s">
        <v>84</v>
      </c>
      <c r="AV249" s="12" t="s">
        <v>82</v>
      </c>
      <c r="AW249" s="12" t="s">
        <v>36</v>
      </c>
      <c r="AX249" s="12" t="s">
        <v>75</v>
      </c>
      <c r="AY249" s="152" t="s">
        <v>157</v>
      </c>
    </row>
    <row r="250" spans="2:65" s="13" customFormat="1" ht="11.25">
      <c r="B250" s="157"/>
      <c r="D250" s="145" t="s">
        <v>169</v>
      </c>
      <c r="E250" s="158" t="s">
        <v>19</v>
      </c>
      <c r="F250" s="159" t="s">
        <v>1192</v>
      </c>
      <c r="H250" s="160">
        <v>14.7</v>
      </c>
      <c r="I250" s="161"/>
      <c r="L250" s="157"/>
      <c r="M250" s="162"/>
      <c r="T250" s="163"/>
      <c r="AT250" s="158" t="s">
        <v>169</v>
      </c>
      <c r="AU250" s="158" t="s">
        <v>84</v>
      </c>
      <c r="AV250" s="13" t="s">
        <v>84</v>
      </c>
      <c r="AW250" s="13" t="s">
        <v>36</v>
      </c>
      <c r="AX250" s="13" t="s">
        <v>75</v>
      </c>
      <c r="AY250" s="158" t="s">
        <v>157</v>
      </c>
    </row>
    <row r="251" spans="2:65" s="13" customFormat="1" ht="11.25">
      <c r="B251" s="157"/>
      <c r="D251" s="145" t="s">
        <v>169</v>
      </c>
      <c r="E251" s="158" t="s">
        <v>19</v>
      </c>
      <c r="F251" s="159" t="s">
        <v>1193</v>
      </c>
      <c r="H251" s="160">
        <v>24.4</v>
      </c>
      <c r="I251" s="161"/>
      <c r="L251" s="157"/>
      <c r="M251" s="162"/>
      <c r="T251" s="163"/>
      <c r="AT251" s="158" t="s">
        <v>169</v>
      </c>
      <c r="AU251" s="158" t="s">
        <v>84</v>
      </c>
      <c r="AV251" s="13" t="s">
        <v>84</v>
      </c>
      <c r="AW251" s="13" t="s">
        <v>36</v>
      </c>
      <c r="AX251" s="13" t="s">
        <v>75</v>
      </c>
      <c r="AY251" s="158" t="s">
        <v>157</v>
      </c>
    </row>
    <row r="252" spans="2:65" s="14" customFormat="1" ht="11.25">
      <c r="B252" s="164"/>
      <c r="D252" s="145" t="s">
        <v>169</v>
      </c>
      <c r="E252" s="165" t="s">
        <v>19</v>
      </c>
      <c r="F252" s="166" t="s">
        <v>173</v>
      </c>
      <c r="H252" s="167">
        <v>46.6</v>
      </c>
      <c r="I252" s="168"/>
      <c r="L252" s="164"/>
      <c r="M252" s="169"/>
      <c r="T252" s="170"/>
      <c r="AT252" s="165" t="s">
        <v>169</v>
      </c>
      <c r="AU252" s="165" t="s">
        <v>84</v>
      </c>
      <c r="AV252" s="14" t="s">
        <v>164</v>
      </c>
      <c r="AW252" s="14" t="s">
        <v>36</v>
      </c>
      <c r="AX252" s="14" t="s">
        <v>82</v>
      </c>
      <c r="AY252" s="165" t="s">
        <v>157</v>
      </c>
    </row>
    <row r="253" spans="2:65" s="1" customFormat="1" ht="16.5" customHeight="1">
      <c r="B253" s="33"/>
      <c r="C253" s="132" t="s">
        <v>292</v>
      </c>
      <c r="D253" s="132" t="s">
        <v>159</v>
      </c>
      <c r="E253" s="133" t="s">
        <v>1283</v>
      </c>
      <c r="F253" s="134" t="s">
        <v>1284</v>
      </c>
      <c r="G253" s="135" t="s">
        <v>412</v>
      </c>
      <c r="H253" s="136">
        <v>57.5</v>
      </c>
      <c r="I253" s="137">
        <v>20</v>
      </c>
      <c r="J253" s="138">
        <f>ROUND(I253*H253,2)</f>
        <v>1150</v>
      </c>
      <c r="K253" s="134" t="s">
        <v>163</v>
      </c>
      <c r="L253" s="33"/>
      <c r="M253" s="139" t="s">
        <v>19</v>
      </c>
      <c r="N253" s="140" t="s">
        <v>46</v>
      </c>
      <c r="P253" s="141">
        <f>O253*H253</f>
        <v>0</v>
      </c>
      <c r="Q253" s="141">
        <v>0</v>
      </c>
      <c r="R253" s="141">
        <f>Q253*H253</f>
        <v>0</v>
      </c>
      <c r="S253" s="141">
        <v>8.9999999999999993E-3</v>
      </c>
      <c r="T253" s="142">
        <f>S253*H253</f>
        <v>0.51749999999999996</v>
      </c>
      <c r="AR253" s="143" t="s">
        <v>164</v>
      </c>
      <c r="AT253" s="143" t="s">
        <v>159</v>
      </c>
      <c r="AU253" s="143" t="s">
        <v>84</v>
      </c>
      <c r="AY253" s="18" t="s">
        <v>157</v>
      </c>
      <c r="BE253" s="144">
        <f>IF(N253="základní",J253,0)</f>
        <v>1150</v>
      </c>
      <c r="BF253" s="144">
        <f>IF(N253="snížená",J253,0)</f>
        <v>0</v>
      </c>
      <c r="BG253" s="144">
        <f>IF(N253="zákl. přenesená",J253,0)</f>
        <v>0</v>
      </c>
      <c r="BH253" s="144">
        <f>IF(N253="sníž. přenesená",J253,0)</f>
        <v>0</v>
      </c>
      <c r="BI253" s="144">
        <f>IF(N253="nulová",J253,0)</f>
        <v>0</v>
      </c>
      <c r="BJ253" s="18" t="s">
        <v>82</v>
      </c>
      <c r="BK253" s="144">
        <f>ROUND(I253*H253,2)</f>
        <v>1150</v>
      </c>
      <c r="BL253" s="18" t="s">
        <v>164</v>
      </c>
      <c r="BM253" s="143" t="s">
        <v>1285</v>
      </c>
    </row>
    <row r="254" spans="2:65" s="1" customFormat="1" ht="11.25">
      <c r="B254" s="33"/>
      <c r="D254" s="145" t="s">
        <v>166</v>
      </c>
      <c r="F254" s="146" t="s">
        <v>1286</v>
      </c>
      <c r="I254" s="147"/>
      <c r="L254" s="33"/>
      <c r="M254" s="148"/>
      <c r="T254" s="54"/>
      <c r="AT254" s="18" t="s">
        <v>166</v>
      </c>
      <c r="AU254" s="18" t="s">
        <v>84</v>
      </c>
    </row>
    <row r="255" spans="2:65" s="1" customFormat="1" ht="11.25">
      <c r="B255" s="33"/>
      <c r="D255" s="149" t="s">
        <v>167</v>
      </c>
      <c r="F255" s="150" t="s">
        <v>1287</v>
      </c>
      <c r="I255" s="147"/>
      <c r="L255" s="33"/>
      <c r="M255" s="148"/>
      <c r="T255" s="54"/>
      <c r="AT255" s="18" t="s">
        <v>167</v>
      </c>
      <c r="AU255" s="18" t="s">
        <v>84</v>
      </c>
    </row>
    <row r="256" spans="2:65" s="12" customFormat="1" ht="11.25">
      <c r="B256" s="151"/>
      <c r="D256" s="145" t="s">
        <v>169</v>
      </c>
      <c r="E256" s="152" t="s">
        <v>19</v>
      </c>
      <c r="F256" s="153" t="s">
        <v>1251</v>
      </c>
      <c r="H256" s="152" t="s">
        <v>19</v>
      </c>
      <c r="I256" s="154"/>
      <c r="L256" s="151"/>
      <c r="M256" s="155"/>
      <c r="T256" s="156"/>
      <c r="AT256" s="152" t="s">
        <v>169</v>
      </c>
      <c r="AU256" s="152" t="s">
        <v>84</v>
      </c>
      <c r="AV256" s="12" t="s">
        <v>82</v>
      </c>
      <c r="AW256" s="12" t="s">
        <v>36</v>
      </c>
      <c r="AX256" s="12" t="s">
        <v>75</v>
      </c>
      <c r="AY256" s="152" t="s">
        <v>157</v>
      </c>
    </row>
    <row r="257" spans="2:65" s="12" customFormat="1" ht="11.25">
      <c r="B257" s="151"/>
      <c r="D257" s="145" t="s">
        <v>169</v>
      </c>
      <c r="E257" s="152" t="s">
        <v>19</v>
      </c>
      <c r="F257" s="153" t="s">
        <v>1269</v>
      </c>
      <c r="H257" s="152" t="s">
        <v>19</v>
      </c>
      <c r="I257" s="154"/>
      <c r="L257" s="151"/>
      <c r="M257" s="155"/>
      <c r="T257" s="156"/>
      <c r="AT257" s="152" t="s">
        <v>169</v>
      </c>
      <c r="AU257" s="152" t="s">
        <v>84</v>
      </c>
      <c r="AV257" s="12" t="s">
        <v>82</v>
      </c>
      <c r="AW257" s="12" t="s">
        <v>36</v>
      </c>
      <c r="AX257" s="12" t="s">
        <v>75</v>
      </c>
      <c r="AY257" s="152" t="s">
        <v>157</v>
      </c>
    </row>
    <row r="258" spans="2:65" s="13" customFormat="1" ht="11.25">
      <c r="B258" s="157"/>
      <c r="D258" s="145" t="s">
        <v>169</v>
      </c>
      <c r="E258" s="158" t="s">
        <v>19</v>
      </c>
      <c r="F258" s="159" t="s">
        <v>1288</v>
      </c>
      <c r="H258" s="160">
        <v>12</v>
      </c>
      <c r="I258" s="161"/>
      <c r="L258" s="157"/>
      <c r="M258" s="162"/>
      <c r="T258" s="163"/>
      <c r="AT258" s="158" t="s">
        <v>169</v>
      </c>
      <c r="AU258" s="158" t="s">
        <v>84</v>
      </c>
      <c r="AV258" s="13" t="s">
        <v>84</v>
      </c>
      <c r="AW258" s="13" t="s">
        <v>36</v>
      </c>
      <c r="AX258" s="13" t="s">
        <v>75</v>
      </c>
      <c r="AY258" s="158" t="s">
        <v>157</v>
      </c>
    </row>
    <row r="259" spans="2:65" s="12" customFormat="1" ht="11.25">
      <c r="B259" s="151"/>
      <c r="D259" s="145" t="s">
        <v>169</v>
      </c>
      <c r="E259" s="152" t="s">
        <v>19</v>
      </c>
      <c r="F259" s="153" t="s">
        <v>1271</v>
      </c>
      <c r="H259" s="152" t="s">
        <v>19</v>
      </c>
      <c r="I259" s="154"/>
      <c r="L259" s="151"/>
      <c r="M259" s="155"/>
      <c r="T259" s="156"/>
      <c r="AT259" s="152" t="s">
        <v>169</v>
      </c>
      <c r="AU259" s="152" t="s">
        <v>84</v>
      </c>
      <c r="AV259" s="12" t="s">
        <v>82</v>
      </c>
      <c r="AW259" s="12" t="s">
        <v>36</v>
      </c>
      <c r="AX259" s="12" t="s">
        <v>75</v>
      </c>
      <c r="AY259" s="152" t="s">
        <v>157</v>
      </c>
    </row>
    <row r="260" spans="2:65" s="13" customFormat="1" ht="11.25">
      <c r="B260" s="157"/>
      <c r="D260" s="145" t="s">
        <v>169</v>
      </c>
      <c r="E260" s="158" t="s">
        <v>19</v>
      </c>
      <c r="F260" s="159" t="s">
        <v>1289</v>
      </c>
      <c r="H260" s="160">
        <v>17.100000000000001</v>
      </c>
      <c r="I260" s="161"/>
      <c r="L260" s="157"/>
      <c r="M260" s="162"/>
      <c r="T260" s="163"/>
      <c r="AT260" s="158" t="s">
        <v>169</v>
      </c>
      <c r="AU260" s="158" t="s">
        <v>84</v>
      </c>
      <c r="AV260" s="13" t="s">
        <v>84</v>
      </c>
      <c r="AW260" s="13" t="s">
        <v>36</v>
      </c>
      <c r="AX260" s="13" t="s">
        <v>75</v>
      </c>
      <c r="AY260" s="158" t="s">
        <v>157</v>
      </c>
    </row>
    <row r="261" spans="2:65" s="13" customFormat="1" ht="11.25">
      <c r="B261" s="157"/>
      <c r="D261" s="145" t="s">
        <v>169</v>
      </c>
      <c r="E261" s="158" t="s">
        <v>19</v>
      </c>
      <c r="F261" s="159" t="s">
        <v>1290</v>
      </c>
      <c r="H261" s="160">
        <v>28.4</v>
      </c>
      <c r="I261" s="161"/>
      <c r="L261" s="157"/>
      <c r="M261" s="162"/>
      <c r="T261" s="163"/>
      <c r="AT261" s="158" t="s">
        <v>169</v>
      </c>
      <c r="AU261" s="158" t="s">
        <v>84</v>
      </c>
      <c r="AV261" s="13" t="s">
        <v>84</v>
      </c>
      <c r="AW261" s="13" t="s">
        <v>36</v>
      </c>
      <c r="AX261" s="13" t="s">
        <v>75</v>
      </c>
      <c r="AY261" s="158" t="s">
        <v>157</v>
      </c>
    </row>
    <row r="262" spans="2:65" s="14" customFormat="1" ht="11.25">
      <c r="B262" s="164"/>
      <c r="D262" s="145" t="s">
        <v>169</v>
      </c>
      <c r="E262" s="165" t="s">
        <v>19</v>
      </c>
      <c r="F262" s="166" t="s">
        <v>173</v>
      </c>
      <c r="H262" s="167">
        <v>57.5</v>
      </c>
      <c r="I262" s="168"/>
      <c r="L262" s="164"/>
      <c r="M262" s="169"/>
      <c r="T262" s="170"/>
      <c r="AT262" s="165" t="s">
        <v>169</v>
      </c>
      <c r="AU262" s="165" t="s">
        <v>84</v>
      </c>
      <c r="AV262" s="14" t="s">
        <v>164</v>
      </c>
      <c r="AW262" s="14" t="s">
        <v>36</v>
      </c>
      <c r="AX262" s="14" t="s">
        <v>82</v>
      </c>
      <c r="AY262" s="165" t="s">
        <v>157</v>
      </c>
    </row>
    <row r="263" spans="2:65" s="11" customFormat="1" ht="22.9" customHeight="1">
      <c r="B263" s="120"/>
      <c r="D263" s="121" t="s">
        <v>74</v>
      </c>
      <c r="E263" s="130" t="s">
        <v>926</v>
      </c>
      <c r="F263" s="130" t="s">
        <v>1291</v>
      </c>
      <c r="I263" s="123"/>
      <c r="J263" s="131">
        <f>BK263</f>
        <v>1528.48</v>
      </c>
      <c r="L263" s="120"/>
      <c r="M263" s="125"/>
      <c r="P263" s="126">
        <f>SUM(P264:P274)</f>
        <v>0</v>
      </c>
      <c r="R263" s="126">
        <f>SUM(R264:R274)</f>
        <v>0</v>
      </c>
      <c r="T263" s="127">
        <f>SUM(T264:T274)</f>
        <v>1.0718000000000001</v>
      </c>
      <c r="AR263" s="121" t="s">
        <v>82</v>
      </c>
      <c r="AT263" s="128" t="s">
        <v>74</v>
      </c>
      <c r="AU263" s="128" t="s">
        <v>82</v>
      </c>
      <c r="AY263" s="121" t="s">
        <v>157</v>
      </c>
      <c r="BK263" s="129">
        <f>SUM(BK264:BK274)</f>
        <v>1528.48</v>
      </c>
    </row>
    <row r="264" spans="2:65" s="1" customFormat="1" ht="24.2" customHeight="1">
      <c r="B264" s="33"/>
      <c r="C264" s="132" t="s">
        <v>300</v>
      </c>
      <c r="D264" s="132" t="s">
        <v>159</v>
      </c>
      <c r="E264" s="133" t="s">
        <v>1292</v>
      </c>
      <c r="F264" s="134" t="s">
        <v>1293</v>
      </c>
      <c r="G264" s="135" t="s">
        <v>210</v>
      </c>
      <c r="H264" s="136">
        <v>46.6</v>
      </c>
      <c r="I264" s="137">
        <v>32.799999999999997</v>
      </c>
      <c r="J264" s="138">
        <f>ROUND(I264*H264,2)</f>
        <v>1528.48</v>
      </c>
      <c r="K264" s="134" t="s">
        <v>163</v>
      </c>
      <c r="L264" s="33"/>
      <c r="M264" s="139" t="s">
        <v>19</v>
      </c>
      <c r="N264" s="140" t="s">
        <v>46</v>
      </c>
      <c r="P264" s="141">
        <f>O264*H264</f>
        <v>0</v>
      </c>
      <c r="Q264" s="141">
        <v>0</v>
      </c>
      <c r="R264" s="141">
        <f>Q264*H264</f>
        <v>0</v>
      </c>
      <c r="S264" s="141">
        <v>2.3E-2</v>
      </c>
      <c r="T264" s="142">
        <f>S264*H264</f>
        <v>1.0718000000000001</v>
      </c>
      <c r="AR264" s="143" t="s">
        <v>164</v>
      </c>
      <c r="AT264" s="143" t="s">
        <v>159</v>
      </c>
      <c r="AU264" s="143" t="s">
        <v>84</v>
      </c>
      <c r="AY264" s="18" t="s">
        <v>157</v>
      </c>
      <c r="BE264" s="144">
        <f>IF(N264="základní",J264,0)</f>
        <v>1528.48</v>
      </c>
      <c r="BF264" s="144">
        <f>IF(N264="snížená",J264,0)</f>
        <v>0</v>
      </c>
      <c r="BG264" s="144">
        <f>IF(N264="zákl. přenesená",J264,0)</f>
        <v>0</v>
      </c>
      <c r="BH264" s="144">
        <f>IF(N264="sníž. přenesená",J264,0)</f>
        <v>0</v>
      </c>
      <c r="BI264" s="144">
        <f>IF(N264="nulová",J264,0)</f>
        <v>0</v>
      </c>
      <c r="BJ264" s="18" t="s">
        <v>82</v>
      </c>
      <c r="BK264" s="144">
        <f>ROUND(I264*H264,2)</f>
        <v>1528.48</v>
      </c>
      <c r="BL264" s="18" t="s">
        <v>164</v>
      </c>
      <c r="BM264" s="143" t="s">
        <v>1294</v>
      </c>
    </row>
    <row r="265" spans="2:65" s="1" customFormat="1" ht="19.5">
      <c r="B265" s="33"/>
      <c r="D265" s="145" t="s">
        <v>166</v>
      </c>
      <c r="F265" s="146" t="s">
        <v>1295</v>
      </c>
      <c r="I265" s="147"/>
      <c r="L265" s="33"/>
      <c r="M265" s="148"/>
      <c r="T265" s="54"/>
      <c r="AT265" s="18" t="s">
        <v>166</v>
      </c>
      <c r="AU265" s="18" t="s">
        <v>84</v>
      </c>
    </row>
    <row r="266" spans="2:65" s="1" customFormat="1" ht="11.25">
      <c r="B266" s="33"/>
      <c r="D266" s="149" t="s">
        <v>167</v>
      </c>
      <c r="F266" s="150" t="s">
        <v>1296</v>
      </c>
      <c r="I266" s="147"/>
      <c r="L266" s="33"/>
      <c r="M266" s="148"/>
      <c r="T266" s="54"/>
      <c r="AT266" s="18" t="s">
        <v>167</v>
      </c>
      <c r="AU266" s="18" t="s">
        <v>84</v>
      </c>
    </row>
    <row r="267" spans="2:65" s="12" customFormat="1" ht="11.25">
      <c r="B267" s="151"/>
      <c r="D267" s="145" t="s">
        <v>169</v>
      </c>
      <c r="E267" s="152" t="s">
        <v>19</v>
      </c>
      <c r="F267" s="153" t="s">
        <v>1251</v>
      </c>
      <c r="H267" s="152" t="s">
        <v>19</v>
      </c>
      <c r="I267" s="154"/>
      <c r="L267" s="151"/>
      <c r="M267" s="155"/>
      <c r="T267" s="156"/>
      <c r="AT267" s="152" t="s">
        <v>169</v>
      </c>
      <c r="AU267" s="152" t="s">
        <v>84</v>
      </c>
      <c r="AV267" s="12" t="s">
        <v>82</v>
      </c>
      <c r="AW267" s="12" t="s">
        <v>36</v>
      </c>
      <c r="AX267" s="12" t="s">
        <v>75</v>
      </c>
      <c r="AY267" s="152" t="s">
        <v>157</v>
      </c>
    </row>
    <row r="268" spans="2:65" s="12" customFormat="1" ht="11.25">
      <c r="B268" s="151"/>
      <c r="D268" s="145" t="s">
        <v>169</v>
      </c>
      <c r="E268" s="152" t="s">
        <v>19</v>
      </c>
      <c r="F268" s="153" t="s">
        <v>1297</v>
      </c>
      <c r="H268" s="152" t="s">
        <v>19</v>
      </c>
      <c r="I268" s="154"/>
      <c r="L268" s="151"/>
      <c r="M268" s="155"/>
      <c r="T268" s="156"/>
      <c r="AT268" s="152" t="s">
        <v>169</v>
      </c>
      <c r="AU268" s="152" t="s">
        <v>84</v>
      </c>
      <c r="AV268" s="12" t="s">
        <v>82</v>
      </c>
      <c r="AW268" s="12" t="s">
        <v>36</v>
      </c>
      <c r="AX268" s="12" t="s">
        <v>75</v>
      </c>
      <c r="AY268" s="152" t="s">
        <v>157</v>
      </c>
    </row>
    <row r="269" spans="2:65" s="12" customFormat="1" ht="11.25">
      <c r="B269" s="151"/>
      <c r="D269" s="145" t="s">
        <v>169</v>
      </c>
      <c r="E269" s="152" t="s">
        <v>19</v>
      </c>
      <c r="F269" s="153" t="s">
        <v>1269</v>
      </c>
      <c r="H269" s="152" t="s">
        <v>19</v>
      </c>
      <c r="I269" s="154"/>
      <c r="L269" s="151"/>
      <c r="M269" s="155"/>
      <c r="T269" s="156"/>
      <c r="AT269" s="152" t="s">
        <v>169</v>
      </c>
      <c r="AU269" s="152" t="s">
        <v>84</v>
      </c>
      <c r="AV269" s="12" t="s">
        <v>82</v>
      </c>
      <c r="AW269" s="12" t="s">
        <v>36</v>
      </c>
      <c r="AX269" s="12" t="s">
        <v>75</v>
      </c>
      <c r="AY269" s="152" t="s">
        <v>157</v>
      </c>
    </row>
    <row r="270" spans="2:65" s="13" customFormat="1" ht="11.25">
      <c r="B270" s="157"/>
      <c r="D270" s="145" t="s">
        <v>169</v>
      </c>
      <c r="E270" s="158" t="s">
        <v>19</v>
      </c>
      <c r="F270" s="159" t="s">
        <v>1199</v>
      </c>
      <c r="H270" s="160">
        <v>7.5</v>
      </c>
      <c r="I270" s="161"/>
      <c r="L270" s="157"/>
      <c r="M270" s="162"/>
      <c r="T270" s="163"/>
      <c r="AT270" s="158" t="s">
        <v>169</v>
      </c>
      <c r="AU270" s="158" t="s">
        <v>84</v>
      </c>
      <c r="AV270" s="13" t="s">
        <v>84</v>
      </c>
      <c r="AW270" s="13" t="s">
        <v>36</v>
      </c>
      <c r="AX270" s="13" t="s">
        <v>75</v>
      </c>
      <c r="AY270" s="158" t="s">
        <v>157</v>
      </c>
    </row>
    <row r="271" spans="2:65" s="12" customFormat="1" ht="11.25">
      <c r="B271" s="151"/>
      <c r="D271" s="145" t="s">
        <v>169</v>
      </c>
      <c r="E271" s="152" t="s">
        <v>19</v>
      </c>
      <c r="F271" s="153" t="s">
        <v>1271</v>
      </c>
      <c r="H271" s="152" t="s">
        <v>19</v>
      </c>
      <c r="I271" s="154"/>
      <c r="L271" s="151"/>
      <c r="M271" s="155"/>
      <c r="T271" s="156"/>
      <c r="AT271" s="152" t="s">
        <v>169</v>
      </c>
      <c r="AU271" s="152" t="s">
        <v>84</v>
      </c>
      <c r="AV271" s="12" t="s">
        <v>82</v>
      </c>
      <c r="AW271" s="12" t="s">
        <v>36</v>
      </c>
      <c r="AX271" s="12" t="s">
        <v>75</v>
      </c>
      <c r="AY271" s="152" t="s">
        <v>157</v>
      </c>
    </row>
    <row r="272" spans="2:65" s="13" customFormat="1" ht="11.25">
      <c r="B272" s="157"/>
      <c r="D272" s="145" t="s">
        <v>169</v>
      </c>
      <c r="E272" s="158" t="s">
        <v>19</v>
      </c>
      <c r="F272" s="159" t="s">
        <v>1192</v>
      </c>
      <c r="H272" s="160">
        <v>14.7</v>
      </c>
      <c r="I272" s="161"/>
      <c r="L272" s="157"/>
      <c r="M272" s="162"/>
      <c r="T272" s="163"/>
      <c r="AT272" s="158" t="s">
        <v>169</v>
      </c>
      <c r="AU272" s="158" t="s">
        <v>84</v>
      </c>
      <c r="AV272" s="13" t="s">
        <v>84</v>
      </c>
      <c r="AW272" s="13" t="s">
        <v>36</v>
      </c>
      <c r="AX272" s="13" t="s">
        <v>75</v>
      </c>
      <c r="AY272" s="158" t="s">
        <v>157</v>
      </c>
    </row>
    <row r="273" spans="2:65" s="13" customFormat="1" ht="11.25">
      <c r="B273" s="157"/>
      <c r="D273" s="145" t="s">
        <v>169</v>
      </c>
      <c r="E273" s="158" t="s">
        <v>19</v>
      </c>
      <c r="F273" s="159" t="s">
        <v>1193</v>
      </c>
      <c r="H273" s="160">
        <v>24.4</v>
      </c>
      <c r="I273" s="161"/>
      <c r="L273" s="157"/>
      <c r="M273" s="162"/>
      <c r="T273" s="163"/>
      <c r="AT273" s="158" t="s">
        <v>169</v>
      </c>
      <c r="AU273" s="158" t="s">
        <v>84</v>
      </c>
      <c r="AV273" s="13" t="s">
        <v>84</v>
      </c>
      <c r="AW273" s="13" t="s">
        <v>36</v>
      </c>
      <c r="AX273" s="13" t="s">
        <v>75</v>
      </c>
      <c r="AY273" s="158" t="s">
        <v>157</v>
      </c>
    </row>
    <row r="274" spans="2:65" s="14" customFormat="1" ht="11.25">
      <c r="B274" s="164"/>
      <c r="D274" s="145" t="s">
        <v>169</v>
      </c>
      <c r="E274" s="165" t="s">
        <v>19</v>
      </c>
      <c r="F274" s="166" t="s">
        <v>173</v>
      </c>
      <c r="H274" s="167">
        <v>46.6</v>
      </c>
      <c r="I274" s="168"/>
      <c r="L274" s="164"/>
      <c r="M274" s="169"/>
      <c r="T274" s="170"/>
      <c r="AT274" s="165" t="s">
        <v>169</v>
      </c>
      <c r="AU274" s="165" t="s">
        <v>84</v>
      </c>
      <c r="AV274" s="14" t="s">
        <v>164</v>
      </c>
      <c r="AW274" s="14" t="s">
        <v>36</v>
      </c>
      <c r="AX274" s="14" t="s">
        <v>82</v>
      </c>
      <c r="AY274" s="165" t="s">
        <v>157</v>
      </c>
    </row>
    <row r="275" spans="2:65" s="11" customFormat="1" ht="22.9" customHeight="1">
      <c r="B275" s="120"/>
      <c r="D275" s="121" t="s">
        <v>74</v>
      </c>
      <c r="E275" s="130" t="s">
        <v>933</v>
      </c>
      <c r="F275" s="130" t="s">
        <v>1298</v>
      </c>
      <c r="I275" s="123"/>
      <c r="J275" s="131">
        <f>BK275</f>
        <v>92980.98000000001</v>
      </c>
      <c r="L275" s="120"/>
      <c r="M275" s="125"/>
      <c r="P275" s="126">
        <f>SUM(P276:P355)</f>
        <v>0</v>
      </c>
      <c r="R275" s="126">
        <f>SUM(R276:R355)</f>
        <v>7.1917779999999993</v>
      </c>
      <c r="T275" s="127">
        <f>SUM(T276:T355)</f>
        <v>6.337600000000001</v>
      </c>
      <c r="AR275" s="121" t="s">
        <v>82</v>
      </c>
      <c r="AT275" s="128" t="s">
        <v>74</v>
      </c>
      <c r="AU275" s="128" t="s">
        <v>82</v>
      </c>
      <c r="AY275" s="121" t="s">
        <v>157</v>
      </c>
      <c r="BK275" s="129">
        <f>SUM(BK276:BK355)</f>
        <v>92980.98000000001</v>
      </c>
    </row>
    <row r="276" spans="2:65" s="1" customFormat="1" ht="16.5" customHeight="1">
      <c r="B276" s="33"/>
      <c r="C276" s="132" t="s">
        <v>310</v>
      </c>
      <c r="D276" s="132" t="s">
        <v>159</v>
      </c>
      <c r="E276" s="133" t="s">
        <v>1299</v>
      </c>
      <c r="F276" s="134" t="s">
        <v>1300</v>
      </c>
      <c r="G276" s="135" t="s">
        <v>210</v>
      </c>
      <c r="H276" s="136">
        <v>46.6</v>
      </c>
      <c r="I276" s="137">
        <v>210</v>
      </c>
      <c r="J276" s="138">
        <f>ROUND(I276*H276,2)</f>
        <v>9786</v>
      </c>
      <c r="K276" s="134" t="s">
        <v>163</v>
      </c>
      <c r="L276" s="33"/>
      <c r="M276" s="139" t="s">
        <v>19</v>
      </c>
      <c r="N276" s="140" t="s">
        <v>46</v>
      </c>
      <c r="P276" s="141">
        <f>O276*H276</f>
        <v>0</v>
      </c>
      <c r="Q276" s="141">
        <v>7.0999999999999994E-2</v>
      </c>
      <c r="R276" s="141">
        <f>Q276*H276</f>
        <v>3.3085999999999998</v>
      </c>
      <c r="S276" s="141">
        <v>0.13600000000000001</v>
      </c>
      <c r="T276" s="142">
        <f>S276*H276</f>
        <v>6.337600000000001</v>
      </c>
      <c r="AR276" s="143" t="s">
        <v>164</v>
      </c>
      <c r="AT276" s="143" t="s">
        <v>159</v>
      </c>
      <c r="AU276" s="143" t="s">
        <v>84</v>
      </c>
      <c r="AY276" s="18" t="s">
        <v>157</v>
      </c>
      <c r="BE276" s="144">
        <f>IF(N276="základní",J276,0)</f>
        <v>9786</v>
      </c>
      <c r="BF276" s="144">
        <f>IF(N276="snížená",J276,0)</f>
        <v>0</v>
      </c>
      <c r="BG276" s="144">
        <f>IF(N276="zákl. přenesená",J276,0)</f>
        <v>0</v>
      </c>
      <c r="BH276" s="144">
        <f>IF(N276="sníž. přenesená",J276,0)</f>
        <v>0</v>
      </c>
      <c r="BI276" s="144">
        <f>IF(N276="nulová",J276,0)</f>
        <v>0</v>
      </c>
      <c r="BJ276" s="18" t="s">
        <v>82</v>
      </c>
      <c r="BK276" s="144">
        <f>ROUND(I276*H276,2)</f>
        <v>9786</v>
      </c>
      <c r="BL276" s="18" t="s">
        <v>164</v>
      </c>
      <c r="BM276" s="143" t="s">
        <v>1301</v>
      </c>
    </row>
    <row r="277" spans="2:65" s="1" customFormat="1" ht="11.25">
      <c r="B277" s="33"/>
      <c r="D277" s="145" t="s">
        <v>166</v>
      </c>
      <c r="F277" s="146" t="s">
        <v>1302</v>
      </c>
      <c r="I277" s="147"/>
      <c r="L277" s="33"/>
      <c r="M277" s="148"/>
      <c r="T277" s="54"/>
      <c r="AT277" s="18" t="s">
        <v>166</v>
      </c>
      <c r="AU277" s="18" t="s">
        <v>84</v>
      </c>
    </row>
    <row r="278" spans="2:65" s="1" customFormat="1" ht="11.25">
      <c r="B278" s="33"/>
      <c r="D278" s="149" t="s">
        <v>167</v>
      </c>
      <c r="F278" s="150" t="s">
        <v>1303</v>
      </c>
      <c r="I278" s="147"/>
      <c r="L278" s="33"/>
      <c r="M278" s="148"/>
      <c r="T278" s="54"/>
      <c r="AT278" s="18" t="s">
        <v>167</v>
      </c>
      <c r="AU278" s="18" t="s">
        <v>84</v>
      </c>
    </row>
    <row r="279" spans="2:65" s="12" customFormat="1" ht="11.25">
      <c r="B279" s="151"/>
      <c r="D279" s="145" t="s">
        <v>169</v>
      </c>
      <c r="E279" s="152" t="s">
        <v>19</v>
      </c>
      <c r="F279" s="153" t="s">
        <v>997</v>
      </c>
      <c r="H279" s="152" t="s">
        <v>19</v>
      </c>
      <c r="I279" s="154"/>
      <c r="L279" s="151"/>
      <c r="M279" s="155"/>
      <c r="T279" s="156"/>
      <c r="AT279" s="152" t="s">
        <v>169</v>
      </c>
      <c r="AU279" s="152" t="s">
        <v>84</v>
      </c>
      <c r="AV279" s="12" t="s">
        <v>82</v>
      </c>
      <c r="AW279" s="12" t="s">
        <v>36</v>
      </c>
      <c r="AX279" s="12" t="s">
        <v>75</v>
      </c>
      <c r="AY279" s="152" t="s">
        <v>157</v>
      </c>
    </row>
    <row r="280" spans="2:65" s="12" customFormat="1" ht="11.25">
      <c r="B280" s="151"/>
      <c r="D280" s="145" t="s">
        <v>169</v>
      </c>
      <c r="E280" s="152" t="s">
        <v>19</v>
      </c>
      <c r="F280" s="153" t="s">
        <v>251</v>
      </c>
      <c r="H280" s="152" t="s">
        <v>19</v>
      </c>
      <c r="I280" s="154"/>
      <c r="L280" s="151"/>
      <c r="M280" s="155"/>
      <c r="T280" s="156"/>
      <c r="AT280" s="152" t="s">
        <v>169</v>
      </c>
      <c r="AU280" s="152" t="s">
        <v>84</v>
      </c>
      <c r="AV280" s="12" t="s">
        <v>82</v>
      </c>
      <c r="AW280" s="12" t="s">
        <v>36</v>
      </c>
      <c r="AX280" s="12" t="s">
        <v>75</v>
      </c>
      <c r="AY280" s="152" t="s">
        <v>157</v>
      </c>
    </row>
    <row r="281" spans="2:65" s="13" customFormat="1" ht="11.25">
      <c r="B281" s="157"/>
      <c r="D281" s="145" t="s">
        <v>169</v>
      </c>
      <c r="E281" s="158" t="s">
        <v>19</v>
      </c>
      <c r="F281" s="159" t="s">
        <v>1199</v>
      </c>
      <c r="H281" s="160">
        <v>7.5</v>
      </c>
      <c r="I281" s="161"/>
      <c r="L281" s="157"/>
      <c r="M281" s="162"/>
      <c r="T281" s="163"/>
      <c r="AT281" s="158" t="s">
        <v>169</v>
      </c>
      <c r="AU281" s="158" t="s">
        <v>84</v>
      </c>
      <c r="AV281" s="13" t="s">
        <v>84</v>
      </c>
      <c r="AW281" s="13" t="s">
        <v>36</v>
      </c>
      <c r="AX281" s="13" t="s">
        <v>75</v>
      </c>
      <c r="AY281" s="158" t="s">
        <v>157</v>
      </c>
    </row>
    <row r="282" spans="2:65" s="12" customFormat="1" ht="11.25">
      <c r="B282" s="151"/>
      <c r="D282" s="145" t="s">
        <v>169</v>
      </c>
      <c r="E282" s="152" t="s">
        <v>19</v>
      </c>
      <c r="F282" s="153" t="s">
        <v>999</v>
      </c>
      <c r="H282" s="152" t="s">
        <v>19</v>
      </c>
      <c r="I282" s="154"/>
      <c r="L282" s="151"/>
      <c r="M282" s="155"/>
      <c r="T282" s="156"/>
      <c r="AT282" s="152" t="s">
        <v>169</v>
      </c>
      <c r="AU282" s="152" t="s">
        <v>84</v>
      </c>
      <c r="AV282" s="12" t="s">
        <v>82</v>
      </c>
      <c r="AW282" s="12" t="s">
        <v>36</v>
      </c>
      <c r="AX282" s="12" t="s">
        <v>75</v>
      </c>
      <c r="AY282" s="152" t="s">
        <v>157</v>
      </c>
    </row>
    <row r="283" spans="2:65" s="13" customFormat="1" ht="11.25">
      <c r="B283" s="157"/>
      <c r="D283" s="145" t="s">
        <v>169</v>
      </c>
      <c r="E283" s="158" t="s">
        <v>19</v>
      </c>
      <c r="F283" s="159" t="s">
        <v>1192</v>
      </c>
      <c r="H283" s="160">
        <v>14.7</v>
      </c>
      <c r="I283" s="161"/>
      <c r="L283" s="157"/>
      <c r="M283" s="162"/>
      <c r="T283" s="163"/>
      <c r="AT283" s="158" t="s">
        <v>169</v>
      </c>
      <c r="AU283" s="158" t="s">
        <v>84</v>
      </c>
      <c r="AV283" s="13" t="s">
        <v>84</v>
      </c>
      <c r="AW283" s="13" t="s">
        <v>36</v>
      </c>
      <c r="AX283" s="13" t="s">
        <v>75</v>
      </c>
      <c r="AY283" s="158" t="s">
        <v>157</v>
      </c>
    </row>
    <row r="284" spans="2:65" s="13" customFormat="1" ht="11.25">
      <c r="B284" s="157"/>
      <c r="D284" s="145" t="s">
        <v>169</v>
      </c>
      <c r="E284" s="158" t="s">
        <v>19</v>
      </c>
      <c r="F284" s="159" t="s">
        <v>1193</v>
      </c>
      <c r="H284" s="160">
        <v>24.4</v>
      </c>
      <c r="I284" s="161"/>
      <c r="L284" s="157"/>
      <c r="M284" s="162"/>
      <c r="T284" s="163"/>
      <c r="AT284" s="158" t="s">
        <v>169</v>
      </c>
      <c r="AU284" s="158" t="s">
        <v>84</v>
      </c>
      <c r="AV284" s="13" t="s">
        <v>84</v>
      </c>
      <c r="AW284" s="13" t="s">
        <v>36</v>
      </c>
      <c r="AX284" s="13" t="s">
        <v>75</v>
      </c>
      <c r="AY284" s="158" t="s">
        <v>157</v>
      </c>
    </row>
    <row r="285" spans="2:65" s="14" customFormat="1" ht="11.25">
      <c r="B285" s="164"/>
      <c r="D285" s="145" t="s">
        <v>169</v>
      </c>
      <c r="E285" s="165" t="s">
        <v>19</v>
      </c>
      <c r="F285" s="166" t="s">
        <v>173</v>
      </c>
      <c r="H285" s="167">
        <v>46.6</v>
      </c>
      <c r="I285" s="168"/>
      <c r="L285" s="164"/>
      <c r="M285" s="169"/>
      <c r="T285" s="170"/>
      <c r="AT285" s="165" t="s">
        <v>169</v>
      </c>
      <c r="AU285" s="165" t="s">
        <v>84</v>
      </c>
      <c r="AV285" s="14" t="s">
        <v>164</v>
      </c>
      <c r="AW285" s="14" t="s">
        <v>36</v>
      </c>
      <c r="AX285" s="14" t="s">
        <v>82</v>
      </c>
      <c r="AY285" s="165" t="s">
        <v>157</v>
      </c>
    </row>
    <row r="286" spans="2:65" s="1" customFormat="1" ht="16.5" customHeight="1">
      <c r="B286" s="33"/>
      <c r="C286" s="132" t="s">
        <v>343</v>
      </c>
      <c r="D286" s="132" t="s">
        <v>159</v>
      </c>
      <c r="E286" s="133" t="s">
        <v>1304</v>
      </c>
      <c r="F286" s="134" t="s">
        <v>1305</v>
      </c>
      <c r="G286" s="135" t="s">
        <v>210</v>
      </c>
      <c r="H286" s="136">
        <v>46.6</v>
      </c>
      <c r="I286" s="137">
        <v>960</v>
      </c>
      <c r="J286" s="138">
        <f>ROUND(I286*H286,2)</f>
        <v>44736</v>
      </c>
      <c r="K286" s="134" t="s">
        <v>163</v>
      </c>
      <c r="L286" s="33"/>
      <c r="M286" s="139" t="s">
        <v>19</v>
      </c>
      <c r="N286" s="140" t="s">
        <v>46</v>
      </c>
      <c r="P286" s="141">
        <f>O286*H286</f>
        <v>0</v>
      </c>
      <c r="Q286" s="141">
        <v>7.3300000000000004E-2</v>
      </c>
      <c r="R286" s="141">
        <f>Q286*H286</f>
        <v>3.4157800000000003</v>
      </c>
      <c r="S286" s="141">
        <v>0</v>
      </c>
      <c r="T286" s="142">
        <f>S286*H286</f>
        <v>0</v>
      </c>
      <c r="AR286" s="143" t="s">
        <v>164</v>
      </c>
      <c r="AT286" s="143" t="s">
        <v>159</v>
      </c>
      <c r="AU286" s="143" t="s">
        <v>84</v>
      </c>
      <c r="AY286" s="18" t="s">
        <v>157</v>
      </c>
      <c r="BE286" s="144">
        <f>IF(N286="základní",J286,0)</f>
        <v>44736</v>
      </c>
      <c r="BF286" s="144">
        <f>IF(N286="snížená",J286,0)</f>
        <v>0</v>
      </c>
      <c r="BG286" s="144">
        <f>IF(N286="zákl. přenesená",J286,0)</f>
        <v>0</v>
      </c>
      <c r="BH286" s="144">
        <f>IF(N286="sníž. přenesená",J286,0)</f>
        <v>0</v>
      </c>
      <c r="BI286" s="144">
        <f>IF(N286="nulová",J286,0)</f>
        <v>0</v>
      </c>
      <c r="BJ286" s="18" t="s">
        <v>82</v>
      </c>
      <c r="BK286" s="144">
        <f>ROUND(I286*H286,2)</f>
        <v>44736</v>
      </c>
      <c r="BL286" s="18" t="s">
        <v>164</v>
      </c>
      <c r="BM286" s="143" t="s">
        <v>1306</v>
      </c>
    </row>
    <row r="287" spans="2:65" s="1" customFormat="1" ht="11.25">
      <c r="B287" s="33"/>
      <c r="D287" s="145" t="s">
        <v>166</v>
      </c>
      <c r="F287" s="146" t="s">
        <v>1307</v>
      </c>
      <c r="I287" s="147"/>
      <c r="L287" s="33"/>
      <c r="M287" s="148"/>
      <c r="T287" s="54"/>
      <c r="AT287" s="18" t="s">
        <v>166</v>
      </c>
      <c r="AU287" s="18" t="s">
        <v>84</v>
      </c>
    </row>
    <row r="288" spans="2:65" s="1" customFormat="1" ht="11.25">
      <c r="B288" s="33"/>
      <c r="D288" s="149" t="s">
        <v>167</v>
      </c>
      <c r="F288" s="150" t="s">
        <v>1308</v>
      </c>
      <c r="I288" s="147"/>
      <c r="L288" s="33"/>
      <c r="M288" s="148"/>
      <c r="T288" s="54"/>
      <c r="AT288" s="18" t="s">
        <v>167</v>
      </c>
      <c r="AU288" s="18" t="s">
        <v>84</v>
      </c>
    </row>
    <row r="289" spans="2:65" s="12" customFormat="1" ht="11.25">
      <c r="B289" s="151"/>
      <c r="D289" s="145" t="s">
        <v>169</v>
      </c>
      <c r="E289" s="152" t="s">
        <v>19</v>
      </c>
      <c r="F289" s="153" t="s">
        <v>997</v>
      </c>
      <c r="H289" s="152" t="s">
        <v>19</v>
      </c>
      <c r="I289" s="154"/>
      <c r="L289" s="151"/>
      <c r="M289" s="155"/>
      <c r="T289" s="156"/>
      <c r="AT289" s="152" t="s">
        <v>169</v>
      </c>
      <c r="AU289" s="152" t="s">
        <v>84</v>
      </c>
      <c r="AV289" s="12" t="s">
        <v>82</v>
      </c>
      <c r="AW289" s="12" t="s">
        <v>36</v>
      </c>
      <c r="AX289" s="12" t="s">
        <v>75</v>
      </c>
      <c r="AY289" s="152" t="s">
        <v>157</v>
      </c>
    </row>
    <row r="290" spans="2:65" s="12" customFormat="1" ht="11.25">
      <c r="B290" s="151"/>
      <c r="D290" s="145" t="s">
        <v>169</v>
      </c>
      <c r="E290" s="152" t="s">
        <v>19</v>
      </c>
      <c r="F290" s="153" t="s">
        <v>251</v>
      </c>
      <c r="H290" s="152" t="s">
        <v>19</v>
      </c>
      <c r="I290" s="154"/>
      <c r="L290" s="151"/>
      <c r="M290" s="155"/>
      <c r="T290" s="156"/>
      <c r="AT290" s="152" t="s">
        <v>169</v>
      </c>
      <c r="AU290" s="152" t="s">
        <v>84</v>
      </c>
      <c r="AV290" s="12" t="s">
        <v>82</v>
      </c>
      <c r="AW290" s="12" t="s">
        <v>36</v>
      </c>
      <c r="AX290" s="12" t="s">
        <v>75</v>
      </c>
      <c r="AY290" s="152" t="s">
        <v>157</v>
      </c>
    </row>
    <row r="291" spans="2:65" s="13" customFormat="1" ht="11.25">
      <c r="B291" s="157"/>
      <c r="D291" s="145" t="s">
        <v>169</v>
      </c>
      <c r="E291" s="158" t="s">
        <v>19</v>
      </c>
      <c r="F291" s="159" t="s">
        <v>1199</v>
      </c>
      <c r="H291" s="160">
        <v>7.5</v>
      </c>
      <c r="I291" s="161"/>
      <c r="L291" s="157"/>
      <c r="M291" s="162"/>
      <c r="T291" s="163"/>
      <c r="AT291" s="158" t="s">
        <v>169</v>
      </c>
      <c r="AU291" s="158" t="s">
        <v>84</v>
      </c>
      <c r="AV291" s="13" t="s">
        <v>84</v>
      </c>
      <c r="AW291" s="13" t="s">
        <v>36</v>
      </c>
      <c r="AX291" s="13" t="s">
        <v>75</v>
      </c>
      <c r="AY291" s="158" t="s">
        <v>157</v>
      </c>
    </row>
    <row r="292" spans="2:65" s="12" customFormat="1" ht="11.25">
      <c r="B292" s="151"/>
      <c r="D292" s="145" t="s">
        <v>169</v>
      </c>
      <c r="E292" s="152" t="s">
        <v>19</v>
      </c>
      <c r="F292" s="153" t="s">
        <v>999</v>
      </c>
      <c r="H292" s="152" t="s">
        <v>19</v>
      </c>
      <c r="I292" s="154"/>
      <c r="L292" s="151"/>
      <c r="M292" s="155"/>
      <c r="T292" s="156"/>
      <c r="AT292" s="152" t="s">
        <v>169</v>
      </c>
      <c r="AU292" s="152" t="s">
        <v>84</v>
      </c>
      <c r="AV292" s="12" t="s">
        <v>82</v>
      </c>
      <c r="AW292" s="12" t="s">
        <v>36</v>
      </c>
      <c r="AX292" s="12" t="s">
        <v>75</v>
      </c>
      <c r="AY292" s="152" t="s">
        <v>157</v>
      </c>
    </row>
    <row r="293" spans="2:65" s="13" customFormat="1" ht="11.25">
      <c r="B293" s="157"/>
      <c r="D293" s="145" t="s">
        <v>169</v>
      </c>
      <c r="E293" s="158" t="s">
        <v>19</v>
      </c>
      <c r="F293" s="159" t="s">
        <v>1192</v>
      </c>
      <c r="H293" s="160">
        <v>14.7</v>
      </c>
      <c r="I293" s="161"/>
      <c r="L293" s="157"/>
      <c r="M293" s="162"/>
      <c r="T293" s="163"/>
      <c r="AT293" s="158" t="s">
        <v>169</v>
      </c>
      <c r="AU293" s="158" t="s">
        <v>84</v>
      </c>
      <c r="AV293" s="13" t="s">
        <v>84</v>
      </c>
      <c r="AW293" s="13" t="s">
        <v>36</v>
      </c>
      <c r="AX293" s="13" t="s">
        <v>75</v>
      </c>
      <c r="AY293" s="158" t="s">
        <v>157</v>
      </c>
    </row>
    <row r="294" spans="2:65" s="13" customFormat="1" ht="11.25">
      <c r="B294" s="157"/>
      <c r="D294" s="145" t="s">
        <v>169</v>
      </c>
      <c r="E294" s="158" t="s">
        <v>19</v>
      </c>
      <c r="F294" s="159" t="s">
        <v>1193</v>
      </c>
      <c r="H294" s="160">
        <v>24.4</v>
      </c>
      <c r="I294" s="161"/>
      <c r="L294" s="157"/>
      <c r="M294" s="162"/>
      <c r="T294" s="163"/>
      <c r="AT294" s="158" t="s">
        <v>169</v>
      </c>
      <c r="AU294" s="158" t="s">
        <v>84</v>
      </c>
      <c r="AV294" s="13" t="s">
        <v>84</v>
      </c>
      <c r="AW294" s="13" t="s">
        <v>36</v>
      </c>
      <c r="AX294" s="13" t="s">
        <v>75</v>
      </c>
      <c r="AY294" s="158" t="s">
        <v>157</v>
      </c>
    </row>
    <row r="295" spans="2:65" s="14" customFormat="1" ht="11.25">
      <c r="B295" s="164"/>
      <c r="D295" s="145" t="s">
        <v>169</v>
      </c>
      <c r="E295" s="165" t="s">
        <v>19</v>
      </c>
      <c r="F295" s="166" t="s">
        <v>173</v>
      </c>
      <c r="H295" s="167">
        <v>46.6</v>
      </c>
      <c r="I295" s="168"/>
      <c r="L295" s="164"/>
      <c r="M295" s="169"/>
      <c r="T295" s="170"/>
      <c r="AT295" s="165" t="s">
        <v>169</v>
      </c>
      <c r="AU295" s="165" t="s">
        <v>84</v>
      </c>
      <c r="AV295" s="14" t="s">
        <v>164</v>
      </c>
      <c r="AW295" s="14" t="s">
        <v>36</v>
      </c>
      <c r="AX295" s="14" t="s">
        <v>82</v>
      </c>
      <c r="AY295" s="165" t="s">
        <v>157</v>
      </c>
    </row>
    <row r="296" spans="2:65" s="1" customFormat="1" ht="16.5" customHeight="1">
      <c r="B296" s="33"/>
      <c r="C296" s="132" t="s">
        <v>7</v>
      </c>
      <c r="D296" s="132" t="s">
        <v>159</v>
      </c>
      <c r="E296" s="133" t="s">
        <v>1309</v>
      </c>
      <c r="F296" s="134" t="s">
        <v>1310</v>
      </c>
      <c r="G296" s="135" t="s">
        <v>210</v>
      </c>
      <c r="H296" s="136">
        <v>46.6</v>
      </c>
      <c r="I296" s="137">
        <v>80</v>
      </c>
      <c r="J296" s="138">
        <f>ROUND(I296*H296,2)</f>
        <v>3728</v>
      </c>
      <c r="K296" s="134" t="s">
        <v>163</v>
      </c>
      <c r="L296" s="33"/>
      <c r="M296" s="139" t="s">
        <v>19</v>
      </c>
      <c r="N296" s="140" t="s">
        <v>46</v>
      </c>
      <c r="P296" s="141">
        <f>O296*H296</f>
        <v>0</v>
      </c>
      <c r="Q296" s="141">
        <v>0</v>
      </c>
      <c r="R296" s="141">
        <f>Q296*H296</f>
        <v>0</v>
      </c>
      <c r="S296" s="141">
        <v>0</v>
      </c>
      <c r="T296" s="142">
        <f>S296*H296</f>
        <v>0</v>
      </c>
      <c r="AR296" s="143" t="s">
        <v>164</v>
      </c>
      <c r="AT296" s="143" t="s">
        <v>159</v>
      </c>
      <c r="AU296" s="143" t="s">
        <v>84</v>
      </c>
      <c r="AY296" s="18" t="s">
        <v>157</v>
      </c>
      <c r="BE296" s="144">
        <f>IF(N296="základní",J296,0)</f>
        <v>3728</v>
      </c>
      <c r="BF296" s="144">
        <f>IF(N296="snížená",J296,0)</f>
        <v>0</v>
      </c>
      <c r="BG296" s="144">
        <f>IF(N296="zákl. přenesená",J296,0)</f>
        <v>0</v>
      </c>
      <c r="BH296" s="144">
        <f>IF(N296="sníž. přenesená",J296,0)</f>
        <v>0</v>
      </c>
      <c r="BI296" s="144">
        <f>IF(N296="nulová",J296,0)</f>
        <v>0</v>
      </c>
      <c r="BJ296" s="18" t="s">
        <v>82</v>
      </c>
      <c r="BK296" s="144">
        <f>ROUND(I296*H296,2)</f>
        <v>3728</v>
      </c>
      <c r="BL296" s="18" t="s">
        <v>164</v>
      </c>
      <c r="BM296" s="143" t="s">
        <v>1311</v>
      </c>
    </row>
    <row r="297" spans="2:65" s="1" customFormat="1" ht="11.25">
      <c r="B297" s="33"/>
      <c r="D297" s="145" t="s">
        <v>166</v>
      </c>
      <c r="F297" s="146" t="s">
        <v>1312</v>
      </c>
      <c r="I297" s="147"/>
      <c r="L297" s="33"/>
      <c r="M297" s="148"/>
      <c r="T297" s="54"/>
      <c r="AT297" s="18" t="s">
        <v>166</v>
      </c>
      <c r="AU297" s="18" t="s">
        <v>84</v>
      </c>
    </row>
    <row r="298" spans="2:65" s="1" customFormat="1" ht="11.25">
      <c r="B298" s="33"/>
      <c r="D298" s="149" t="s">
        <v>167</v>
      </c>
      <c r="F298" s="150" t="s">
        <v>1313</v>
      </c>
      <c r="I298" s="147"/>
      <c r="L298" s="33"/>
      <c r="M298" s="148"/>
      <c r="T298" s="54"/>
      <c r="AT298" s="18" t="s">
        <v>167</v>
      </c>
      <c r="AU298" s="18" t="s">
        <v>84</v>
      </c>
    </row>
    <row r="299" spans="2:65" s="12" customFormat="1" ht="11.25">
      <c r="B299" s="151"/>
      <c r="D299" s="145" t="s">
        <v>169</v>
      </c>
      <c r="E299" s="152" t="s">
        <v>19</v>
      </c>
      <c r="F299" s="153" t="s">
        <v>997</v>
      </c>
      <c r="H299" s="152" t="s">
        <v>19</v>
      </c>
      <c r="I299" s="154"/>
      <c r="L299" s="151"/>
      <c r="M299" s="155"/>
      <c r="T299" s="156"/>
      <c r="AT299" s="152" t="s">
        <v>169</v>
      </c>
      <c r="AU299" s="152" t="s">
        <v>84</v>
      </c>
      <c r="AV299" s="12" t="s">
        <v>82</v>
      </c>
      <c r="AW299" s="12" t="s">
        <v>36</v>
      </c>
      <c r="AX299" s="12" t="s">
        <v>75</v>
      </c>
      <c r="AY299" s="152" t="s">
        <v>157</v>
      </c>
    </row>
    <row r="300" spans="2:65" s="12" customFormat="1" ht="11.25">
      <c r="B300" s="151"/>
      <c r="D300" s="145" t="s">
        <v>169</v>
      </c>
      <c r="E300" s="152" t="s">
        <v>19</v>
      </c>
      <c r="F300" s="153" t="s">
        <v>251</v>
      </c>
      <c r="H300" s="152" t="s">
        <v>19</v>
      </c>
      <c r="I300" s="154"/>
      <c r="L300" s="151"/>
      <c r="M300" s="155"/>
      <c r="T300" s="156"/>
      <c r="AT300" s="152" t="s">
        <v>169</v>
      </c>
      <c r="AU300" s="152" t="s">
        <v>84</v>
      </c>
      <c r="AV300" s="12" t="s">
        <v>82</v>
      </c>
      <c r="AW300" s="12" t="s">
        <v>36</v>
      </c>
      <c r="AX300" s="12" t="s">
        <v>75</v>
      </c>
      <c r="AY300" s="152" t="s">
        <v>157</v>
      </c>
    </row>
    <row r="301" spans="2:65" s="13" customFormat="1" ht="11.25">
      <c r="B301" s="157"/>
      <c r="D301" s="145" t="s">
        <v>169</v>
      </c>
      <c r="E301" s="158" t="s">
        <v>19</v>
      </c>
      <c r="F301" s="159" t="s">
        <v>1199</v>
      </c>
      <c r="H301" s="160">
        <v>7.5</v>
      </c>
      <c r="I301" s="161"/>
      <c r="L301" s="157"/>
      <c r="M301" s="162"/>
      <c r="T301" s="163"/>
      <c r="AT301" s="158" t="s">
        <v>169</v>
      </c>
      <c r="AU301" s="158" t="s">
        <v>84</v>
      </c>
      <c r="AV301" s="13" t="s">
        <v>84</v>
      </c>
      <c r="AW301" s="13" t="s">
        <v>36</v>
      </c>
      <c r="AX301" s="13" t="s">
        <v>75</v>
      </c>
      <c r="AY301" s="158" t="s">
        <v>157</v>
      </c>
    </row>
    <row r="302" spans="2:65" s="12" customFormat="1" ht="11.25">
      <c r="B302" s="151"/>
      <c r="D302" s="145" t="s">
        <v>169</v>
      </c>
      <c r="E302" s="152" t="s">
        <v>19</v>
      </c>
      <c r="F302" s="153" t="s">
        <v>999</v>
      </c>
      <c r="H302" s="152" t="s">
        <v>19</v>
      </c>
      <c r="I302" s="154"/>
      <c r="L302" s="151"/>
      <c r="M302" s="155"/>
      <c r="T302" s="156"/>
      <c r="AT302" s="152" t="s">
        <v>169</v>
      </c>
      <c r="AU302" s="152" t="s">
        <v>84</v>
      </c>
      <c r="AV302" s="12" t="s">
        <v>82</v>
      </c>
      <c r="AW302" s="12" t="s">
        <v>36</v>
      </c>
      <c r="AX302" s="12" t="s">
        <v>75</v>
      </c>
      <c r="AY302" s="152" t="s">
        <v>157</v>
      </c>
    </row>
    <row r="303" spans="2:65" s="13" customFormat="1" ht="11.25">
      <c r="B303" s="157"/>
      <c r="D303" s="145" t="s">
        <v>169</v>
      </c>
      <c r="E303" s="158" t="s">
        <v>19</v>
      </c>
      <c r="F303" s="159" t="s">
        <v>1192</v>
      </c>
      <c r="H303" s="160">
        <v>14.7</v>
      </c>
      <c r="I303" s="161"/>
      <c r="L303" s="157"/>
      <c r="M303" s="162"/>
      <c r="T303" s="163"/>
      <c r="AT303" s="158" t="s">
        <v>169</v>
      </c>
      <c r="AU303" s="158" t="s">
        <v>84</v>
      </c>
      <c r="AV303" s="13" t="s">
        <v>84</v>
      </c>
      <c r="AW303" s="13" t="s">
        <v>36</v>
      </c>
      <c r="AX303" s="13" t="s">
        <v>75</v>
      </c>
      <c r="AY303" s="158" t="s">
        <v>157</v>
      </c>
    </row>
    <row r="304" spans="2:65" s="13" customFormat="1" ht="11.25">
      <c r="B304" s="157"/>
      <c r="D304" s="145" t="s">
        <v>169</v>
      </c>
      <c r="E304" s="158" t="s">
        <v>19</v>
      </c>
      <c r="F304" s="159" t="s">
        <v>1193</v>
      </c>
      <c r="H304" s="160">
        <v>24.4</v>
      </c>
      <c r="I304" s="161"/>
      <c r="L304" s="157"/>
      <c r="M304" s="162"/>
      <c r="T304" s="163"/>
      <c r="AT304" s="158" t="s">
        <v>169</v>
      </c>
      <c r="AU304" s="158" t="s">
        <v>84</v>
      </c>
      <c r="AV304" s="13" t="s">
        <v>84</v>
      </c>
      <c r="AW304" s="13" t="s">
        <v>36</v>
      </c>
      <c r="AX304" s="13" t="s">
        <v>75</v>
      </c>
      <c r="AY304" s="158" t="s">
        <v>157</v>
      </c>
    </row>
    <row r="305" spans="2:65" s="14" customFormat="1" ht="11.25">
      <c r="B305" s="164"/>
      <c r="D305" s="145" t="s">
        <v>169</v>
      </c>
      <c r="E305" s="165" t="s">
        <v>19</v>
      </c>
      <c r="F305" s="166" t="s">
        <v>173</v>
      </c>
      <c r="H305" s="167">
        <v>46.6</v>
      </c>
      <c r="I305" s="168"/>
      <c r="L305" s="164"/>
      <c r="M305" s="169"/>
      <c r="T305" s="170"/>
      <c r="AT305" s="165" t="s">
        <v>169</v>
      </c>
      <c r="AU305" s="165" t="s">
        <v>84</v>
      </c>
      <c r="AV305" s="14" t="s">
        <v>164</v>
      </c>
      <c r="AW305" s="14" t="s">
        <v>36</v>
      </c>
      <c r="AX305" s="14" t="s">
        <v>82</v>
      </c>
      <c r="AY305" s="165" t="s">
        <v>157</v>
      </c>
    </row>
    <row r="306" spans="2:65" s="1" customFormat="1" ht="16.5" customHeight="1">
      <c r="B306" s="33"/>
      <c r="C306" s="132" t="s">
        <v>354</v>
      </c>
      <c r="D306" s="132" t="s">
        <v>159</v>
      </c>
      <c r="E306" s="133" t="s">
        <v>1314</v>
      </c>
      <c r="F306" s="134" t="s">
        <v>1315</v>
      </c>
      <c r="G306" s="135" t="s">
        <v>210</v>
      </c>
      <c r="H306" s="136">
        <v>46.6</v>
      </c>
      <c r="I306" s="137">
        <v>450</v>
      </c>
      <c r="J306" s="138">
        <f>ROUND(I306*H306,2)</f>
        <v>20970</v>
      </c>
      <c r="K306" s="134" t="s">
        <v>163</v>
      </c>
      <c r="L306" s="33"/>
      <c r="M306" s="139" t="s">
        <v>19</v>
      </c>
      <c r="N306" s="140" t="s">
        <v>46</v>
      </c>
      <c r="P306" s="141">
        <f>O306*H306</f>
        <v>0</v>
      </c>
      <c r="Q306" s="141">
        <v>6.4000000000000003E-3</v>
      </c>
      <c r="R306" s="141">
        <f>Q306*H306</f>
        <v>0.29824000000000001</v>
      </c>
      <c r="S306" s="141">
        <v>0</v>
      </c>
      <c r="T306" s="142">
        <f>S306*H306</f>
        <v>0</v>
      </c>
      <c r="AR306" s="143" t="s">
        <v>164</v>
      </c>
      <c r="AT306" s="143" t="s">
        <v>159</v>
      </c>
      <c r="AU306" s="143" t="s">
        <v>84</v>
      </c>
      <c r="AY306" s="18" t="s">
        <v>157</v>
      </c>
      <c r="BE306" s="144">
        <f>IF(N306="základní",J306,0)</f>
        <v>20970</v>
      </c>
      <c r="BF306" s="144">
        <f>IF(N306="snížená",J306,0)</f>
        <v>0</v>
      </c>
      <c r="BG306" s="144">
        <f>IF(N306="zákl. přenesená",J306,0)</f>
        <v>0</v>
      </c>
      <c r="BH306" s="144">
        <f>IF(N306="sníž. přenesená",J306,0)</f>
        <v>0</v>
      </c>
      <c r="BI306" s="144">
        <f>IF(N306="nulová",J306,0)</f>
        <v>0</v>
      </c>
      <c r="BJ306" s="18" t="s">
        <v>82</v>
      </c>
      <c r="BK306" s="144">
        <f>ROUND(I306*H306,2)</f>
        <v>20970</v>
      </c>
      <c r="BL306" s="18" t="s">
        <v>164</v>
      </c>
      <c r="BM306" s="143" t="s">
        <v>1316</v>
      </c>
    </row>
    <row r="307" spans="2:65" s="1" customFormat="1" ht="11.25">
      <c r="B307" s="33"/>
      <c r="D307" s="145" t="s">
        <v>166</v>
      </c>
      <c r="F307" s="146" t="s">
        <v>1317</v>
      </c>
      <c r="I307" s="147"/>
      <c r="L307" s="33"/>
      <c r="M307" s="148"/>
      <c r="T307" s="54"/>
      <c r="AT307" s="18" t="s">
        <v>166</v>
      </c>
      <c r="AU307" s="18" t="s">
        <v>84</v>
      </c>
    </row>
    <row r="308" spans="2:65" s="1" customFormat="1" ht="11.25">
      <c r="B308" s="33"/>
      <c r="D308" s="149" t="s">
        <v>167</v>
      </c>
      <c r="F308" s="150" t="s">
        <v>1318</v>
      </c>
      <c r="I308" s="147"/>
      <c r="L308" s="33"/>
      <c r="M308" s="148"/>
      <c r="T308" s="54"/>
      <c r="AT308" s="18" t="s">
        <v>167</v>
      </c>
      <c r="AU308" s="18" t="s">
        <v>84</v>
      </c>
    </row>
    <row r="309" spans="2:65" s="12" customFormat="1" ht="11.25">
      <c r="B309" s="151"/>
      <c r="D309" s="145" t="s">
        <v>169</v>
      </c>
      <c r="E309" s="152" t="s">
        <v>19</v>
      </c>
      <c r="F309" s="153" t="s">
        <v>997</v>
      </c>
      <c r="H309" s="152" t="s">
        <v>19</v>
      </c>
      <c r="I309" s="154"/>
      <c r="L309" s="151"/>
      <c r="M309" s="155"/>
      <c r="T309" s="156"/>
      <c r="AT309" s="152" t="s">
        <v>169</v>
      </c>
      <c r="AU309" s="152" t="s">
        <v>84</v>
      </c>
      <c r="AV309" s="12" t="s">
        <v>82</v>
      </c>
      <c r="AW309" s="12" t="s">
        <v>36</v>
      </c>
      <c r="AX309" s="12" t="s">
        <v>75</v>
      </c>
      <c r="AY309" s="152" t="s">
        <v>157</v>
      </c>
    </row>
    <row r="310" spans="2:65" s="12" customFormat="1" ht="11.25">
      <c r="B310" s="151"/>
      <c r="D310" s="145" t="s">
        <v>169</v>
      </c>
      <c r="E310" s="152" t="s">
        <v>19</v>
      </c>
      <c r="F310" s="153" t="s">
        <v>251</v>
      </c>
      <c r="H310" s="152" t="s">
        <v>19</v>
      </c>
      <c r="I310" s="154"/>
      <c r="L310" s="151"/>
      <c r="M310" s="155"/>
      <c r="T310" s="156"/>
      <c r="AT310" s="152" t="s">
        <v>169</v>
      </c>
      <c r="AU310" s="152" t="s">
        <v>84</v>
      </c>
      <c r="AV310" s="12" t="s">
        <v>82</v>
      </c>
      <c r="AW310" s="12" t="s">
        <v>36</v>
      </c>
      <c r="AX310" s="12" t="s">
        <v>75</v>
      </c>
      <c r="AY310" s="152" t="s">
        <v>157</v>
      </c>
    </row>
    <row r="311" spans="2:65" s="13" customFormat="1" ht="11.25">
      <c r="B311" s="157"/>
      <c r="D311" s="145" t="s">
        <v>169</v>
      </c>
      <c r="E311" s="158" t="s">
        <v>19</v>
      </c>
      <c r="F311" s="159" t="s">
        <v>1199</v>
      </c>
      <c r="H311" s="160">
        <v>7.5</v>
      </c>
      <c r="I311" s="161"/>
      <c r="L311" s="157"/>
      <c r="M311" s="162"/>
      <c r="T311" s="163"/>
      <c r="AT311" s="158" t="s">
        <v>169</v>
      </c>
      <c r="AU311" s="158" t="s">
        <v>84</v>
      </c>
      <c r="AV311" s="13" t="s">
        <v>84</v>
      </c>
      <c r="AW311" s="13" t="s">
        <v>36</v>
      </c>
      <c r="AX311" s="13" t="s">
        <v>75</v>
      </c>
      <c r="AY311" s="158" t="s">
        <v>157</v>
      </c>
    </row>
    <row r="312" spans="2:65" s="12" customFormat="1" ht="11.25">
      <c r="B312" s="151"/>
      <c r="D312" s="145" t="s">
        <v>169</v>
      </c>
      <c r="E312" s="152" t="s">
        <v>19</v>
      </c>
      <c r="F312" s="153" t="s">
        <v>999</v>
      </c>
      <c r="H312" s="152" t="s">
        <v>19</v>
      </c>
      <c r="I312" s="154"/>
      <c r="L312" s="151"/>
      <c r="M312" s="155"/>
      <c r="T312" s="156"/>
      <c r="AT312" s="152" t="s">
        <v>169</v>
      </c>
      <c r="AU312" s="152" t="s">
        <v>84</v>
      </c>
      <c r="AV312" s="12" t="s">
        <v>82</v>
      </c>
      <c r="AW312" s="12" t="s">
        <v>36</v>
      </c>
      <c r="AX312" s="12" t="s">
        <v>75</v>
      </c>
      <c r="AY312" s="152" t="s">
        <v>157</v>
      </c>
    </row>
    <row r="313" spans="2:65" s="13" customFormat="1" ht="11.25">
      <c r="B313" s="157"/>
      <c r="D313" s="145" t="s">
        <v>169</v>
      </c>
      <c r="E313" s="158" t="s">
        <v>19</v>
      </c>
      <c r="F313" s="159" t="s">
        <v>1192</v>
      </c>
      <c r="H313" s="160">
        <v>14.7</v>
      </c>
      <c r="I313" s="161"/>
      <c r="L313" s="157"/>
      <c r="M313" s="162"/>
      <c r="T313" s="163"/>
      <c r="AT313" s="158" t="s">
        <v>169</v>
      </c>
      <c r="AU313" s="158" t="s">
        <v>84</v>
      </c>
      <c r="AV313" s="13" t="s">
        <v>84</v>
      </c>
      <c r="AW313" s="13" t="s">
        <v>36</v>
      </c>
      <c r="AX313" s="13" t="s">
        <v>75</v>
      </c>
      <c r="AY313" s="158" t="s">
        <v>157</v>
      </c>
    </row>
    <row r="314" spans="2:65" s="13" customFormat="1" ht="11.25">
      <c r="B314" s="157"/>
      <c r="D314" s="145" t="s">
        <v>169</v>
      </c>
      <c r="E314" s="158" t="s">
        <v>19</v>
      </c>
      <c r="F314" s="159" t="s">
        <v>1193</v>
      </c>
      <c r="H314" s="160">
        <v>24.4</v>
      </c>
      <c r="I314" s="161"/>
      <c r="L314" s="157"/>
      <c r="M314" s="162"/>
      <c r="T314" s="163"/>
      <c r="AT314" s="158" t="s">
        <v>169</v>
      </c>
      <c r="AU314" s="158" t="s">
        <v>84</v>
      </c>
      <c r="AV314" s="13" t="s">
        <v>84</v>
      </c>
      <c r="AW314" s="13" t="s">
        <v>36</v>
      </c>
      <c r="AX314" s="13" t="s">
        <v>75</v>
      </c>
      <c r="AY314" s="158" t="s">
        <v>157</v>
      </c>
    </row>
    <row r="315" spans="2:65" s="14" customFormat="1" ht="11.25">
      <c r="B315" s="164"/>
      <c r="D315" s="145" t="s">
        <v>169</v>
      </c>
      <c r="E315" s="165" t="s">
        <v>19</v>
      </c>
      <c r="F315" s="166" t="s">
        <v>173</v>
      </c>
      <c r="H315" s="167">
        <v>46.6</v>
      </c>
      <c r="I315" s="168"/>
      <c r="L315" s="164"/>
      <c r="M315" s="169"/>
      <c r="T315" s="170"/>
      <c r="AT315" s="165" t="s">
        <v>169</v>
      </c>
      <c r="AU315" s="165" t="s">
        <v>84</v>
      </c>
      <c r="AV315" s="14" t="s">
        <v>164</v>
      </c>
      <c r="AW315" s="14" t="s">
        <v>36</v>
      </c>
      <c r="AX315" s="14" t="s">
        <v>82</v>
      </c>
      <c r="AY315" s="165" t="s">
        <v>157</v>
      </c>
    </row>
    <row r="316" spans="2:65" s="1" customFormat="1" ht="16.5" customHeight="1">
      <c r="B316" s="33"/>
      <c r="C316" s="132" t="s">
        <v>360</v>
      </c>
      <c r="D316" s="132" t="s">
        <v>159</v>
      </c>
      <c r="E316" s="133" t="s">
        <v>1319</v>
      </c>
      <c r="F316" s="134" t="s">
        <v>1320</v>
      </c>
      <c r="G316" s="135" t="s">
        <v>210</v>
      </c>
      <c r="H316" s="136">
        <v>46.6</v>
      </c>
      <c r="I316" s="137">
        <v>22.2</v>
      </c>
      <c r="J316" s="138">
        <f>ROUND(I316*H316,2)</f>
        <v>1034.52</v>
      </c>
      <c r="K316" s="134" t="s">
        <v>163</v>
      </c>
      <c r="L316" s="33"/>
      <c r="M316" s="139" t="s">
        <v>19</v>
      </c>
      <c r="N316" s="140" t="s">
        <v>46</v>
      </c>
      <c r="P316" s="141">
        <f>O316*H316</f>
        <v>0</v>
      </c>
      <c r="Q316" s="141">
        <v>0</v>
      </c>
      <c r="R316" s="141">
        <f>Q316*H316</f>
        <v>0</v>
      </c>
      <c r="S316" s="141">
        <v>0</v>
      </c>
      <c r="T316" s="142">
        <f>S316*H316</f>
        <v>0</v>
      </c>
      <c r="AR316" s="143" t="s">
        <v>164</v>
      </c>
      <c r="AT316" s="143" t="s">
        <v>159</v>
      </c>
      <c r="AU316" s="143" t="s">
        <v>84</v>
      </c>
      <c r="AY316" s="18" t="s">
        <v>157</v>
      </c>
      <c r="BE316" s="144">
        <f>IF(N316="základní",J316,0)</f>
        <v>1034.52</v>
      </c>
      <c r="BF316" s="144">
        <f>IF(N316="snížená",J316,0)</f>
        <v>0</v>
      </c>
      <c r="BG316" s="144">
        <f>IF(N316="zákl. přenesená",J316,0)</f>
        <v>0</v>
      </c>
      <c r="BH316" s="144">
        <f>IF(N316="sníž. přenesená",J316,0)</f>
        <v>0</v>
      </c>
      <c r="BI316" s="144">
        <f>IF(N316="nulová",J316,0)</f>
        <v>0</v>
      </c>
      <c r="BJ316" s="18" t="s">
        <v>82</v>
      </c>
      <c r="BK316" s="144">
        <f>ROUND(I316*H316,2)</f>
        <v>1034.52</v>
      </c>
      <c r="BL316" s="18" t="s">
        <v>164</v>
      </c>
      <c r="BM316" s="143" t="s">
        <v>1321</v>
      </c>
    </row>
    <row r="317" spans="2:65" s="1" customFormat="1" ht="11.25">
      <c r="B317" s="33"/>
      <c r="D317" s="145" t="s">
        <v>166</v>
      </c>
      <c r="F317" s="146" t="s">
        <v>1322</v>
      </c>
      <c r="I317" s="147"/>
      <c r="L317" s="33"/>
      <c r="M317" s="148"/>
      <c r="T317" s="54"/>
      <c r="AT317" s="18" t="s">
        <v>166</v>
      </c>
      <c r="AU317" s="18" t="s">
        <v>84</v>
      </c>
    </row>
    <row r="318" spans="2:65" s="1" customFormat="1" ht="11.25">
      <c r="B318" s="33"/>
      <c r="D318" s="149" t="s">
        <v>167</v>
      </c>
      <c r="F318" s="150" t="s">
        <v>1323</v>
      </c>
      <c r="I318" s="147"/>
      <c r="L318" s="33"/>
      <c r="M318" s="148"/>
      <c r="T318" s="54"/>
      <c r="AT318" s="18" t="s">
        <v>167</v>
      </c>
      <c r="AU318" s="18" t="s">
        <v>84</v>
      </c>
    </row>
    <row r="319" spans="2:65" s="12" customFormat="1" ht="11.25">
      <c r="B319" s="151"/>
      <c r="D319" s="145" t="s">
        <v>169</v>
      </c>
      <c r="E319" s="152" t="s">
        <v>19</v>
      </c>
      <c r="F319" s="153" t="s">
        <v>997</v>
      </c>
      <c r="H319" s="152" t="s">
        <v>19</v>
      </c>
      <c r="I319" s="154"/>
      <c r="L319" s="151"/>
      <c r="M319" s="155"/>
      <c r="T319" s="156"/>
      <c r="AT319" s="152" t="s">
        <v>169</v>
      </c>
      <c r="AU319" s="152" t="s">
        <v>84</v>
      </c>
      <c r="AV319" s="12" t="s">
        <v>82</v>
      </c>
      <c r="AW319" s="12" t="s">
        <v>36</v>
      </c>
      <c r="AX319" s="12" t="s">
        <v>75</v>
      </c>
      <c r="AY319" s="152" t="s">
        <v>157</v>
      </c>
    </row>
    <row r="320" spans="2:65" s="12" customFormat="1" ht="11.25">
      <c r="B320" s="151"/>
      <c r="D320" s="145" t="s">
        <v>169</v>
      </c>
      <c r="E320" s="152" t="s">
        <v>19</v>
      </c>
      <c r="F320" s="153" t="s">
        <v>251</v>
      </c>
      <c r="H320" s="152" t="s">
        <v>19</v>
      </c>
      <c r="I320" s="154"/>
      <c r="L320" s="151"/>
      <c r="M320" s="155"/>
      <c r="T320" s="156"/>
      <c r="AT320" s="152" t="s">
        <v>169</v>
      </c>
      <c r="AU320" s="152" t="s">
        <v>84</v>
      </c>
      <c r="AV320" s="12" t="s">
        <v>82</v>
      </c>
      <c r="AW320" s="12" t="s">
        <v>36</v>
      </c>
      <c r="AX320" s="12" t="s">
        <v>75</v>
      </c>
      <c r="AY320" s="152" t="s">
        <v>157</v>
      </c>
    </row>
    <row r="321" spans="2:65" s="13" customFormat="1" ht="11.25">
      <c r="B321" s="157"/>
      <c r="D321" s="145" t="s">
        <v>169</v>
      </c>
      <c r="E321" s="158" t="s">
        <v>19</v>
      </c>
      <c r="F321" s="159" t="s">
        <v>1199</v>
      </c>
      <c r="H321" s="160">
        <v>7.5</v>
      </c>
      <c r="I321" s="161"/>
      <c r="L321" s="157"/>
      <c r="M321" s="162"/>
      <c r="T321" s="163"/>
      <c r="AT321" s="158" t="s">
        <v>169</v>
      </c>
      <c r="AU321" s="158" t="s">
        <v>84</v>
      </c>
      <c r="AV321" s="13" t="s">
        <v>84</v>
      </c>
      <c r="AW321" s="13" t="s">
        <v>36</v>
      </c>
      <c r="AX321" s="13" t="s">
        <v>75</v>
      </c>
      <c r="AY321" s="158" t="s">
        <v>157</v>
      </c>
    </row>
    <row r="322" spans="2:65" s="12" customFormat="1" ht="11.25">
      <c r="B322" s="151"/>
      <c r="D322" s="145" t="s">
        <v>169</v>
      </c>
      <c r="E322" s="152" t="s">
        <v>19</v>
      </c>
      <c r="F322" s="153" t="s">
        <v>999</v>
      </c>
      <c r="H322" s="152" t="s">
        <v>19</v>
      </c>
      <c r="I322" s="154"/>
      <c r="L322" s="151"/>
      <c r="M322" s="155"/>
      <c r="T322" s="156"/>
      <c r="AT322" s="152" t="s">
        <v>169</v>
      </c>
      <c r="AU322" s="152" t="s">
        <v>84</v>
      </c>
      <c r="AV322" s="12" t="s">
        <v>82</v>
      </c>
      <c r="AW322" s="12" t="s">
        <v>36</v>
      </c>
      <c r="AX322" s="12" t="s">
        <v>75</v>
      </c>
      <c r="AY322" s="152" t="s">
        <v>157</v>
      </c>
    </row>
    <row r="323" spans="2:65" s="13" customFormat="1" ht="11.25">
      <c r="B323" s="157"/>
      <c r="D323" s="145" t="s">
        <v>169</v>
      </c>
      <c r="E323" s="158" t="s">
        <v>19</v>
      </c>
      <c r="F323" s="159" t="s">
        <v>1192</v>
      </c>
      <c r="H323" s="160">
        <v>14.7</v>
      </c>
      <c r="I323" s="161"/>
      <c r="L323" s="157"/>
      <c r="M323" s="162"/>
      <c r="T323" s="163"/>
      <c r="AT323" s="158" t="s">
        <v>169</v>
      </c>
      <c r="AU323" s="158" t="s">
        <v>84</v>
      </c>
      <c r="AV323" s="13" t="s">
        <v>84</v>
      </c>
      <c r="AW323" s="13" t="s">
        <v>36</v>
      </c>
      <c r="AX323" s="13" t="s">
        <v>75</v>
      </c>
      <c r="AY323" s="158" t="s">
        <v>157</v>
      </c>
    </row>
    <row r="324" spans="2:65" s="13" customFormat="1" ht="11.25">
      <c r="B324" s="157"/>
      <c r="D324" s="145" t="s">
        <v>169</v>
      </c>
      <c r="E324" s="158" t="s">
        <v>19</v>
      </c>
      <c r="F324" s="159" t="s">
        <v>1193</v>
      </c>
      <c r="H324" s="160">
        <v>24.4</v>
      </c>
      <c r="I324" s="161"/>
      <c r="L324" s="157"/>
      <c r="M324" s="162"/>
      <c r="T324" s="163"/>
      <c r="AT324" s="158" t="s">
        <v>169</v>
      </c>
      <c r="AU324" s="158" t="s">
        <v>84</v>
      </c>
      <c r="AV324" s="13" t="s">
        <v>84</v>
      </c>
      <c r="AW324" s="13" t="s">
        <v>36</v>
      </c>
      <c r="AX324" s="13" t="s">
        <v>75</v>
      </c>
      <c r="AY324" s="158" t="s">
        <v>157</v>
      </c>
    </row>
    <row r="325" spans="2:65" s="14" customFormat="1" ht="11.25">
      <c r="B325" s="164"/>
      <c r="D325" s="145" t="s">
        <v>169</v>
      </c>
      <c r="E325" s="165" t="s">
        <v>19</v>
      </c>
      <c r="F325" s="166" t="s">
        <v>173</v>
      </c>
      <c r="H325" s="167">
        <v>46.6</v>
      </c>
      <c r="I325" s="168"/>
      <c r="L325" s="164"/>
      <c r="M325" s="169"/>
      <c r="T325" s="170"/>
      <c r="AT325" s="165" t="s">
        <v>169</v>
      </c>
      <c r="AU325" s="165" t="s">
        <v>84</v>
      </c>
      <c r="AV325" s="14" t="s">
        <v>164</v>
      </c>
      <c r="AW325" s="14" t="s">
        <v>36</v>
      </c>
      <c r="AX325" s="14" t="s">
        <v>82</v>
      </c>
      <c r="AY325" s="165" t="s">
        <v>157</v>
      </c>
    </row>
    <row r="326" spans="2:65" s="1" customFormat="1" ht="16.5" customHeight="1">
      <c r="B326" s="33"/>
      <c r="C326" s="132" t="s">
        <v>365</v>
      </c>
      <c r="D326" s="132" t="s">
        <v>159</v>
      </c>
      <c r="E326" s="133" t="s">
        <v>1324</v>
      </c>
      <c r="F326" s="134" t="s">
        <v>1325</v>
      </c>
      <c r="G326" s="135" t="s">
        <v>210</v>
      </c>
      <c r="H326" s="136">
        <v>46.6</v>
      </c>
      <c r="I326" s="137">
        <v>180</v>
      </c>
      <c r="J326" s="138">
        <f>ROUND(I326*H326,2)</f>
        <v>8388</v>
      </c>
      <c r="K326" s="134" t="s">
        <v>163</v>
      </c>
      <c r="L326" s="33"/>
      <c r="M326" s="139" t="s">
        <v>19</v>
      </c>
      <c r="N326" s="140" t="s">
        <v>46</v>
      </c>
      <c r="P326" s="141">
        <f>O326*H326</f>
        <v>0</v>
      </c>
      <c r="Q326" s="141">
        <v>1.5299999999999999E-3</v>
      </c>
      <c r="R326" s="141">
        <f>Q326*H326</f>
        <v>7.1298E-2</v>
      </c>
      <c r="S326" s="141">
        <v>0</v>
      </c>
      <c r="T326" s="142">
        <f>S326*H326</f>
        <v>0</v>
      </c>
      <c r="AR326" s="143" t="s">
        <v>164</v>
      </c>
      <c r="AT326" s="143" t="s">
        <v>159</v>
      </c>
      <c r="AU326" s="143" t="s">
        <v>84</v>
      </c>
      <c r="AY326" s="18" t="s">
        <v>157</v>
      </c>
      <c r="BE326" s="144">
        <f>IF(N326="základní",J326,0)</f>
        <v>8388</v>
      </c>
      <c r="BF326" s="144">
        <f>IF(N326="snížená",J326,0)</f>
        <v>0</v>
      </c>
      <c r="BG326" s="144">
        <f>IF(N326="zákl. přenesená",J326,0)</f>
        <v>0</v>
      </c>
      <c r="BH326" s="144">
        <f>IF(N326="sníž. přenesená",J326,0)</f>
        <v>0</v>
      </c>
      <c r="BI326" s="144">
        <f>IF(N326="nulová",J326,0)</f>
        <v>0</v>
      </c>
      <c r="BJ326" s="18" t="s">
        <v>82</v>
      </c>
      <c r="BK326" s="144">
        <f>ROUND(I326*H326,2)</f>
        <v>8388</v>
      </c>
      <c r="BL326" s="18" t="s">
        <v>164</v>
      </c>
      <c r="BM326" s="143" t="s">
        <v>1326</v>
      </c>
    </row>
    <row r="327" spans="2:65" s="1" customFormat="1" ht="11.25">
      <c r="B327" s="33"/>
      <c r="D327" s="145" t="s">
        <v>166</v>
      </c>
      <c r="F327" s="146" t="s">
        <v>1327</v>
      </c>
      <c r="I327" s="147"/>
      <c r="L327" s="33"/>
      <c r="M327" s="148"/>
      <c r="T327" s="54"/>
      <c r="AT327" s="18" t="s">
        <v>166</v>
      </c>
      <c r="AU327" s="18" t="s">
        <v>84</v>
      </c>
    </row>
    <row r="328" spans="2:65" s="1" customFormat="1" ht="11.25">
      <c r="B328" s="33"/>
      <c r="D328" s="149" t="s">
        <v>167</v>
      </c>
      <c r="F328" s="150" t="s">
        <v>1328</v>
      </c>
      <c r="I328" s="147"/>
      <c r="L328" s="33"/>
      <c r="M328" s="148"/>
      <c r="T328" s="54"/>
      <c r="AT328" s="18" t="s">
        <v>167</v>
      </c>
      <c r="AU328" s="18" t="s">
        <v>84</v>
      </c>
    </row>
    <row r="329" spans="2:65" s="12" customFormat="1" ht="11.25">
      <c r="B329" s="151"/>
      <c r="D329" s="145" t="s">
        <v>169</v>
      </c>
      <c r="E329" s="152" t="s">
        <v>19</v>
      </c>
      <c r="F329" s="153" t="s">
        <v>997</v>
      </c>
      <c r="H329" s="152" t="s">
        <v>19</v>
      </c>
      <c r="I329" s="154"/>
      <c r="L329" s="151"/>
      <c r="M329" s="155"/>
      <c r="T329" s="156"/>
      <c r="AT329" s="152" t="s">
        <v>169</v>
      </c>
      <c r="AU329" s="152" t="s">
        <v>84</v>
      </c>
      <c r="AV329" s="12" t="s">
        <v>82</v>
      </c>
      <c r="AW329" s="12" t="s">
        <v>36</v>
      </c>
      <c r="AX329" s="12" t="s">
        <v>75</v>
      </c>
      <c r="AY329" s="152" t="s">
        <v>157</v>
      </c>
    </row>
    <row r="330" spans="2:65" s="12" customFormat="1" ht="11.25">
      <c r="B330" s="151"/>
      <c r="D330" s="145" t="s">
        <v>169</v>
      </c>
      <c r="E330" s="152" t="s">
        <v>19</v>
      </c>
      <c r="F330" s="153" t="s">
        <v>251</v>
      </c>
      <c r="H330" s="152" t="s">
        <v>19</v>
      </c>
      <c r="I330" s="154"/>
      <c r="L330" s="151"/>
      <c r="M330" s="155"/>
      <c r="T330" s="156"/>
      <c r="AT330" s="152" t="s">
        <v>169</v>
      </c>
      <c r="AU330" s="152" t="s">
        <v>84</v>
      </c>
      <c r="AV330" s="12" t="s">
        <v>82</v>
      </c>
      <c r="AW330" s="12" t="s">
        <v>36</v>
      </c>
      <c r="AX330" s="12" t="s">
        <v>75</v>
      </c>
      <c r="AY330" s="152" t="s">
        <v>157</v>
      </c>
    </row>
    <row r="331" spans="2:65" s="13" customFormat="1" ht="11.25">
      <c r="B331" s="157"/>
      <c r="D331" s="145" t="s">
        <v>169</v>
      </c>
      <c r="E331" s="158" t="s">
        <v>19</v>
      </c>
      <c r="F331" s="159" t="s">
        <v>1199</v>
      </c>
      <c r="H331" s="160">
        <v>7.5</v>
      </c>
      <c r="I331" s="161"/>
      <c r="L331" s="157"/>
      <c r="M331" s="162"/>
      <c r="T331" s="163"/>
      <c r="AT331" s="158" t="s">
        <v>169</v>
      </c>
      <c r="AU331" s="158" t="s">
        <v>84</v>
      </c>
      <c r="AV331" s="13" t="s">
        <v>84</v>
      </c>
      <c r="AW331" s="13" t="s">
        <v>36</v>
      </c>
      <c r="AX331" s="13" t="s">
        <v>75</v>
      </c>
      <c r="AY331" s="158" t="s">
        <v>157</v>
      </c>
    </row>
    <row r="332" spans="2:65" s="12" customFormat="1" ht="11.25">
      <c r="B332" s="151"/>
      <c r="D332" s="145" t="s">
        <v>169</v>
      </c>
      <c r="E332" s="152" t="s">
        <v>19</v>
      </c>
      <c r="F332" s="153" t="s">
        <v>999</v>
      </c>
      <c r="H332" s="152" t="s">
        <v>19</v>
      </c>
      <c r="I332" s="154"/>
      <c r="L332" s="151"/>
      <c r="M332" s="155"/>
      <c r="T332" s="156"/>
      <c r="AT332" s="152" t="s">
        <v>169</v>
      </c>
      <c r="AU332" s="152" t="s">
        <v>84</v>
      </c>
      <c r="AV332" s="12" t="s">
        <v>82</v>
      </c>
      <c r="AW332" s="12" t="s">
        <v>36</v>
      </c>
      <c r="AX332" s="12" t="s">
        <v>75</v>
      </c>
      <c r="AY332" s="152" t="s">
        <v>157</v>
      </c>
    </row>
    <row r="333" spans="2:65" s="13" customFormat="1" ht="11.25">
      <c r="B333" s="157"/>
      <c r="D333" s="145" t="s">
        <v>169</v>
      </c>
      <c r="E333" s="158" t="s">
        <v>19</v>
      </c>
      <c r="F333" s="159" t="s">
        <v>1192</v>
      </c>
      <c r="H333" s="160">
        <v>14.7</v>
      </c>
      <c r="I333" s="161"/>
      <c r="L333" s="157"/>
      <c r="M333" s="162"/>
      <c r="T333" s="163"/>
      <c r="AT333" s="158" t="s">
        <v>169</v>
      </c>
      <c r="AU333" s="158" t="s">
        <v>84</v>
      </c>
      <c r="AV333" s="13" t="s">
        <v>84</v>
      </c>
      <c r="AW333" s="13" t="s">
        <v>36</v>
      </c>
      <c r="AX333" s="13" t="s">
        <v>75</v>
      </c>
      <c r="AY333" s="158" t="s">
        <v>157</v>
      </c>
    </row>
    <row r="334" spans="2:65" s="13" customFormat="1" ht="11.25">
      <c r="B334" s="157"/>
      <c r="D334" s="145" t="s">
        <v>169</v>
      </c>
      <c r="E334" s="158" t="s">
        <v>19</v>
      </c>
      <c r="F334" s="159" t="s">
        <v>1193</v>
      </c>
      <c r="H334" s="160">
        <v>24.4</v>
      </c>
      <c r="I334" s="161"/>
      <c r="L334" s="157"/>
      <c r="M334" s="162"/>
      <c r="T334" s="163"/>
      <c r="AT334" s="158" t="s">
        <v>169</v>
      </c>
      <c r="AU334" s="158" t="s">
        <v>84</v>
      </c>
      <c r="AV334" s="13" t="s">
        <v>84</v>
      </c>
      <c r="AW334" s="13" t="s">
        <v>36</v>
      </c>
      <c r="AX334" s="13" t="s">
        <v>75</v>
      </c>
      <c r="AY334" s="158" t="s">
        <v>157</v>
      </c>
    </row>
    <row r="335" spans="2:65" s="14" customFormat="1" ht="11.25">
      <c r="B335" s="164"/>
      <c r="D335" s="145" t="s">
        <v>169</v>
      </c>
      <c r="E335" s="165" t="s">
        <v>19</v>
      </c>
      <c r="F335" s="166" t="s">
        <v>173</v>
      </c>
      <c r="H335" s="167">
        <v>46.6</v>
      </c>
      <c r="I335" s="168"/>
      <c r="L335" s="164"/>
      <c r="M335" s="169"/>
      <c r="T335" s="170"/>
      <c r="AT335" s="165" t="s">
        <v>169</v>
      </c>
      <c r="AU335" s="165" t="s">
        <v>84</v>
      </c>
      <c r="AV335" s="14" t="s">
        <v>164</v>
      </c>
      <c r="AW335" s="14" t="s">
        <v>36</v>
      </c>
      <c r="AX335" s="14" t="s">
        <v>82</v>
      </c>
      <c r="AY335" s="165" t="s">
        <v>157</v>
      </c>
    </row>
    <row r="336" spans="2:65" s="1" customFormat="1" ht="16.5" customHeight="1">
      <c r="B336" s="33"/>
      <c r="C336" s="132" t="s">
        <v>370</v>
      </c>
      <c r="D336" s="132" t="s">
        <v>159</v>
      </c>
      <c r="E336" s="133" t="s">
        <v>1329</v>
      </c>
      <c r="F336" s="134" t="s">
        <v>1330</v>
      </c>
      <c r="G336" s="135" t="s">
        <v>210</v>
      </c>
      <c r="H336" s="136">
        <v>46.6</v>
      </c>
      <c r="I336" s="137">
        <v>18.100000000000001</v>
      </c>
      <c r="J336" s="138">
        <f>ROUND(I336*H336,2)</f>
        <v>843.46</v>
      </c>
      <c r="K336" s="134" t="s">
        <v>163</v>
      </c>
      <c r="L336" s="33"/>
      <c r="M336" s="139" t="s">
        <v>19</v>
      </c>
      <c r="N336" s="140" t="s">
        <v>46</v>
      </c>
      <c r="P336" s="141">
        <f>O336*H336</f>
        <v>0</v>
      </c>
      <c r="Q336" s="141">
        <v>0</v>
      </c>
      <c r="R336" s="141">
        <f>Q336*H336</f>
        <v>0</v>
      </c>
      <c r="S336" s="141">
        <v>0</v>
      </c>
      <c r="T336" s="142">
        <f>S336*H336</f>
        <v>0</v>
      </c>
      <c r="AR336" s="143" t="s">
        <v>164</v>
      </c>
      <c r="AT336" s="143" t="s">
        <v>159</v>
      </c>
      <c r="AU336" s="143" t="s">
        <v>84</v>
      </c>
      <c r="AY336" s="18" t="s">
        <v>157</v>
      </c>
      <c r="BE336" s="144">
        <f>IF(N336="základní",J336,0)</f>
        <v>843.46</v>
      </c>
      <c r="BF336" s="144">
        <f>IF(N336="snížená",J336,0)</f>
        <v>0</v>
      </c>
      <c r="BG336" s="144">
        <f>IF(N336="zákl. přenesená",J336,0)</f>
        <v>0</v>
      </c>
      <c r="BH336" s="144">
        <f>IF(N336="sníž. přenesená",J336,0)</f>
        <v>0</v>
      </c>
      <c r="BI336" s="144">
        <f>IF(N336="nulová",J336,0)</f>
        <v>0</v>
      </c>
      <c r="BJ336" s="18" t="s">
        <v>82</v>
      </c>
      <c r="BK336" s="144">
        <f>ROUND(I336*H336,2)</f>
        <v>843.46</v>
      </c>
      <c r="BL336" s="18" t="s">
        <v>164</v>
      </c>
      <c r="BM336" s="143" t="s">
        <v>1331</v>
      </c>
    </row>
    <row r="337" spans="2:65" s="1" customFormat="1" ht="11.25">
      <c r="B337" s="33"/>
      <c r="D337" s="145" t="s">
        <v>166</v>
      </c>
      <c r="F337" s="146" t="s">
        <v>1332</v>
      </c>
      <c r="I337" s="147"/>
      <c r="L337" s="33"/>
      <c r="M337" s="148"/>
      <c r="T337" s="54"/>
      <c r="AT337" s="18" t="s">
        <v>166</v>
      </c>
      <c r="AU337" s="18" t="s">
        <v>84</v>
      </c>
    </row>
    <row r="338" spans="2:65" s="1" customFormat="1" ht="11.25">
      <c r="B338" s="33"/>
      <c r="D338" s="149" t="s">
        <v>167</v>
      </c>
      <c r="F338" s="150" t="s">
        <v>1333</v>
      </c>
      <c r="I338" s="147"/>
      <c r="L338" s="33"/>
      <c r="M338" s="148"/>
      <c r="T338" s="54"/>
      <c r="AT338" s="18" t="s">
        <v>167</v>
      </c>
      <c r="AU338" s="18" t="s">
        <v>84</v>
      </c>
    </row>
    <row r="339" spans="2:65" s="12" customFormat="1" ht="11.25">
      <c r="B339" s="151"/>
      <c r="D339" s="145" t="s">
        <v>169</v>
      </c>
      <c r="E339" s="152" t="s">
        <v>19</v>
      </c>
      <c r="F339" s="153" t="s">
        <v>997</v>
      </c>
      <c r="H339" s="152" t="s">
        <v>19</v>
      </c>
      <c r="I339" s="154"/>
      <c r="L339" s="151"/>
      <c r="M339" s="155"/>
      <c r="T339" s="156"/>
      <c r="AT339" s="152" t="s">
        <v>169</v>
      </c>
      <c r="AU339" s="152" t="s">
        <v>84</v>
      </c>
      <c r="AV339" s="12" t="s">
        <v>82</v>
      </c>
      <c r="AW339" s="12" t="s">
        <v>36</v>
      </c>
      <c r="AX339" s="12" t="s">
        <v>75</v>
      </c>
      <c r="AY339" s="152" t="s">
        <v>157</v>
      </c>
    </row>
    <row r="340" spans="2:65" s="12" customFormat="1" ht="11.25">
      <c r="B340" s="151"/>
      <c r="D340" s="145" t="s">
        <v>169</v>
      </c>
      <c r="E340" s="152" t="s">
        <v>19</v>
      </c>
      <c r="F340" s="153" t="s">
        <v>251</v>
      </c>
      <c r="H340" s="152" t="s">
        <v>19</v>
      </c>
      <c r="I340" s="154"/>
      <c r="L340" s="151"/>
      <c r="M340" s="155"/>
      <c r="T340" s="156"/>
      <c r="AT340" s="152" t="s">
        <v>169</v>
      </c>
      <c r="AU340" s="152" t="s">
        <v>84</v>
      </c>
      <c r="AV340" s="12" t="s">
        <v>82</v>
      </c>
      <c r="AW340" s="12" t="s">
        <v>36</v>
      </c>
      <c r="AX340" s="12" t="s">
        <v>75</v>
      </c>
      <c r="AY340" s="152" t="s">
        <v>157</v>
      </c>
    </row>
    <row r="341" spans="2:65" s="13" customFormat="1" ht="11.25">
      <c r="B341" s="157"/>
      <c r="D341" s="145" t="s">
        <v>169</v>
      </c>
      <c r="E341" s="158" t="s">
        <v>19</v>
      </c>
      <c r="F341" s="159" t="s">
        <v>1199</v>
      </c>
      <c r="H341" s="160">
        <v>7.5</v>
      </c>
      <c r="I341" s="161"/>
      <c r="L341" s="157"/>
      <c r="M341" s="162"/>
      <c r="T341" s="163"/>
      <c r="AT341" s="158" t="s">
        <v>169</v>
      </c>
      <c r="AU341" s="158" t="s">
        <v>84</v>
      </c>
      <c r="AV341" s="13" t="s">
        <v>84</v>
      </c>
      <c r="AW341" s="13" t="s">
        <v>36</v>
      </c>
      <c r="AX341" s="13" t="s">
        <v>75</v>
      </c>
      <c r="AY341" s="158" t="s">
        <v>157</v>
      </c>
    </row>
    <row r="342" spans="2:65" s="12" customFormat="1" ht="11.25">
      <c r="B342" s="151"/>
      <c r="D342" s="145" t="s">
        <v>169</v>
      </c>
      <c r="E342" s="152" t="s">
        <v>19</v>
      </c>
      <c r="F342" s="153" t="s">
        <v>999</v>
      </c>
      <c r="H342" s="152" t="s">
        <v>19</v>
      </c>
      <c r="I342" s="154"/>
      <c r="L342" s="151"/>
      <c r="M342" s="155"/>
      <c r="T342" s="156"/>
      <c r="AT342" s="152" t="s">
        <v>169</v>
      </c>
      <c r="AU342" s="152" t="s">
        <v>84</v>
      </c>
      <c r="AV342" s="12" t="s">
        <v>82</v>
      </c>
      <c r="AW342" s="12" t="s">
        <v>36</v>
      </c>
      <c r="AX342" s="12" t="s">
        <v>75</v>
      </c>
      <c r="AY342" s="152" t="s">
        <v>157</v>
      </c>
    </row>
    <row r="343" spans="2:65" s="13" customFormat="1" ht="11.25">
      <c r="B343" s="157"/>
      <c r="D343" s="145" t="s">
        <v>169</v>
      </c>
      <c r="E343" s="158" t="s">
        <v>19</v>
      </c>
      <c r="F343" s="159" t="s">
        <v>1192</v>
      </c>
      <c r="H343" s="160">
        <v>14.7</v>
      </c>
      <c r="I343" s="161"/>
      <c r="L343" s="157"/>
      <c r="M343" s="162"/>
      <c r="T343" s="163"/>
      <c r="AT343" s="158" t="s">
        <v>169</v>
      </c>
      <c r="AU343" s="158" t="s">
        <v>84</v>
      </c>
      <c r="AV343" s="13" t="s">
        <v>84</v>
      </c>
      <c r="AW343" s="13" t="s">
        <v>36</v>
      </c>
      <c r="AX343" s="13" t="s">
        <v>75</v>
      </c>
      <c r="AY343" s="158" t="s">
        <v>157</v>
      </c>
    </row>
    <row r="344" spans="2:65" s="13" customFormat="1" ht="11.25">
      <c r="B344" s="157"/>
      <c r="D344" s="145" t="s">
        <v>169</v>
      </c>
      <c r="E344" s="158" t="s">
        <v>19</v>
      </c>
      <c r="F344" s="159" t="s">
        <v>1193</v>
      </c>
      <c r="H344" s="160">
        <v>24.4</v>
      </c>
      <c r="I344" s="161"/>
      <c r="L344" s="157"/>
      <c r="M344" s="162"/>
      <c r="T344" s="163"/>
      <c r="AT344" s="158" t="s">
        <v>169</v>
      </c>
      <c r="AU344" s="158" t="s">
        <v>84</v>
      </c>
      <c r="AV344" s="13" t="s">
        <v>84</v>
      </c>
      <c r="AW344" s="13" t="s">
        <v>36</v>
      </c>
      <c r="AX344" s="13" t="s">
        <v>75</v>
      </c>
      <c r="AY344" s="158" t="s">
        <v>157</v>
      </c>
    </row>
    <row r="345" spans="2:65" s="14" customFormat="1" ht="11.25">
      <c r="B345" s="164"/>
      <c r="D345" s="145" t="s">
        <v>169</v>
      </c>
      <c r="E345" s="165" t="s">
        <v>19</v>
      </c>
      <c r="F345" s="166" t="s">
        <v>173</v>
      </c>
      <c r="H345" s="167">
        <v>46.6</v>
      </c>
      <c r="I345" s="168"/>
      <c r="L345" s="164"/>
      <c r="M345" s="169"/>
      <c r="T345" s="170"/>
      <c r="AT345" s="165" t="s">
        <v>169</v>
      </c>
      <c r="AU345" s="165" t="s">
        <v>84</v>
      </c>
      <c r="AV345" s="14" t="s">
        <v>164</v>
      </c>
      <c r="AW345" s="14" t="s">
        <v>36</v>
      </c>
      <c r="AX345" s="14" t="s">
        <v>82</v>
      </c>
      <c r="AY345" s="165" t="s">
        <v>157</v>
      </c>
    </row>
    <row r="346" spans="2:65" s="1" customFormat="1" ht="16.5" customHeight="1">
      <c r="B346" s="33"/>
      <c r="C346" s="132" t="s">
        <v>382</v>
      </c>
      <c r="D346" s="132" t="s">
        <v>159</v>
      </c>
      <c r="E346" s="133" t="s">
        <v>1334</v>
      </c>
      <c r="F346" s="134" t="s">
        <v>1335</v>
      </c>
      <c r="G346" s="135" t="s">
        <v>210</v>
      </c>
      <c r="H346" s="136">
        <v>46.6</v>
      </c>
      <c r="I346" s="137">
        <v>75</v>
      </c>
      <c r="J346" s="138">
        <f>ROUND(I346*H346,2)</f>
        <v>3495</v>
      </c>
      <c r="K346" s="134" t="s">
        <v>163</v>
      </c>
      <c r="L346" s="33"/>
      <c r="M346" s="139" t="s">
        <v>19</v>
      </c>
      <c r="N346" s="140" t="s">
        <v>46</v>
      </c>
      <c r="P346" s="141">
        <f>O346*H346</f>
        <v>0</v>
      </c>
      <c r="Q346" s="141">
        <v>2.0999999999999999E-3</v>
      </c>
      <c r="R346" s="141">
        <f>Q346*H346</f>
        <v>9.7860000000000003E-2</v>
      </c>
      <c r="S346" s="141">
        <v>0</v>
      </c>
      <c r="T346" s="142">
        <f>S346*H346</f>
        <v>0</v>
      </c>
      <c r="AR346" s="143" t="s">
        <v>164</v>
      </c>
      <c r="AT346" s="143" t="s">
        <v>159</v>
      </c>
      <c r="AU346" s="143" t="s">
        <v>84</v>
      </c>
      <c r="AY346" s="18" t="s">
        <v>157</v>
      </c>
      <c r="BE346" s="144">
        <f>IF(N346="základní",J346,0)</f>
        <v>3495</v>
      </c>
      <c r="BF346" s="144">
        <f>IF(N346="snížená",J346,0)</f>
        <v>0</v>
      </c>
      <c r="BG346" s="144">
        <f>IF(N346="zákl. přenesená",J346,0)</f>
        <v>0</v>
      </c>
      <c r="BH346" s="144">
        <f>IF(N346="sníž. přenesená",J346,0)</f>
        <v>0</v>
      </c>
      <c r="BI346" s="144">
        <f>IF(N346="nulová",J346,0)</f>
        <v>0</v>
      </c>
      <c r="BJ346" s="18" t="s">
        <v>82</v>
      </c>
      <c r="BK346" s="144">
        <f>ROUND(I346*H346,2)</f>
        <v>3495</v>
      </c>
      <c r="BL346" s="18" t="s">
        <v>164</v>
      </c>
      <c r="BM346" s="143" t="s">
        <v>1336</v>
      </c>
    </row>
    <row r="347" spans="2:65" s="1" customFormat="1" ht="11.25">
      <c r="B347" s="33"/>
      <c r="D347" s="145" t="s">
        <v>166</v>
      </c>
      <c r="F347" s="146" t="s">
        <v>1337</v>
      </c>
      <c r="I347" s="147"/>
      <c r="L347" s="33"/>
      <c r="M347" s="148"/>
      <c r="T347" s="54"/>
      <c r="AT347" s="18" t="s">
        <v>166</v>
      </c>
      <c r="AU347" s="18" t="s">
        <v>84</v>
      </c>
    </row>
    <row r="348" spans="2:65" s="1" customFormat="1" ht="11.25">
      <c r="B348" s="33"/>
      <c r="D348" s="149" t="s">
        <v>167</v>
      </c>
      <c r="F348" s="150" t="s">
        <v>1338</v>
      </c>
      <c r="I348" s="147"/>
      <c r="L348" s="33"/>
      <c r="M348" s="148"/>
      <c r="T348" s="54"/>
      <c r="AT348" s="18" t="s">
        <v>167</v>
      </c>
      <c r="AU348" s="18" t="s">
        <v>84</v>
      </c>
    </row>
    <row r="349" spans="2:65" s="12" customFormat="1" ht="11.25">
      <c r="B349" s="151"/>
      <c r="D349" s="145" t="s">
        <v>169</v>
      </c>
      <c r="E349" s="152" t="s">
        <v>19</v>
      </c>
      <c r="F349" s="153" t="s">
        <v>997</v>
      </c>
      <c r="H349" s="152" t="s">
        <v>19</v>
      </c>
      <c r="I349" s="154"/>
      <c r="L349" s="151"/>
      <c r="M349" s="155"/>
      <c r="T349" s="156"/>
      <c r="AT349" s="152" t="s">
        <v>169</v>
      </c>
      <c r="AU349" s="152" t="s">
        <v>84</v>
      </c>
      <c r="AV349" s="12" t="s">
        <v>82</v>
      </c>
      <c r="AW349" s="12" t="s">
        <v>36</v>
      </c>
      <c r="AX349" s="12" t="s">
        <v>75</v>
      </c>
      <c r="AY349" s="152" t="s">
        <v>157</v>
      </c>
    </row>
    <row r="350" spans="2:65" s="12" customFormat="1" ht="11.25">
      <c r="B350" s="151"/>
      <c r="D350" s="145" t="s">
        <v>169</v>
      </c>
      <c r="E350" s="152" t="s">
        <v>19</v>
      </c>
      <c r="F350" s="153" t="s">
        <v>251</v>
      </c>
      <c r="H350" s="152" t="s">
        <v>19</v>
      </c>
      <c r="I350" s="154"/>
      <c r="L350" s="151"/>
      <c r="M350" s="155"/>
      <c r="T350" s="156"/>
      <c r="AT350" s="152" t="s">
        <v>169</v>
      </c>
      <c r="AU350" s="152" t="s">
        <v>84</v>
      </c>
      <c r="AV350" s="12" t="s">
        <v>82</v>
      </c>
      <c r="AW350" s="12" t="s">
        <v>36</v>
      </c>
      <c r="AX350" s="12" t="s">
        <v>75</v>
      </c>
      <c r="AY350" s="152" t="s">
        <v>157</v>
      </c>
    </row>
    <row r="351" spans="2:65" s="13" customFormat="1" ht="11.25">
      <c r="B351" s="157"/>
      <c r="D351" s="145" t="s">
        <v>169</v>
      </c>
      <c r="E351" s="158" t="s">
        <v>19</v>
      </c>
      <c r="F351" s="159" t="s">
        <v>1199</v>
      </c>
      <c r="H351" s="160">
        <v>7.5</v>
      </c>
      <c r="I351" s="161"/>
      <c r="L351" s="157"/>
      <c r="M351" s="162"/>
      <c r="T351" s="163"/>
      <c r="AT351" s="158" t="s">
        <v>169</v>
      </c>
      <c r="AU351" s="158" t="s">
        <v>84</v>
      </c>
      <c r="AV351" s="13" t="s">
        <v>84</v>
      </c>
      <c r="AW351" s="13" t="s">
        <v>36</v>
      </c>
      <c r="AX351" s="13" t="s">
        <v>75</v>
      </c>
      <c r="AY351" s="158" t="s">
        <v>157</v>
      </c>
    </row>
    <row r="352" spans="2:65" s="12" customFormat="1" ht="11.25">
      <c r="B352" s="151"/>
      <c r="D352" s="145" t="s">
        <v>169</v>
      </c>
      <c r="E352" s="152" t="s">
        <v>19</v>
      </c>
      <c r="F352" s="153" t="s">
        <v>999</v>
      </c>
      <c r="H352" s="152" t="s">
        <v>19</v>
      </c>
      <c r="I352" s="154"/>
      <c r="L352" s="151"/>
      <c r="M352" s="155"/>
      <c r="T352" s="156"/>
      <c r="AT352" s="152" t="s">
        <v>169</v>
      </c>
      <c r="AU352" s="152" t="s">
        <v>84</v>
      </c>
      <c r="AV352" s="12" t="s">
        <v>82</v>
      </c>
      <c r="AW352" s="12" t="s">
        <v>36</v>
      </c>
      <c r="AX352" s="12" t="s">
        <v>75</v>
      </c>
      <c r="AY352" s="152" t="s">
        <v>157</v>
      </c>
    </row>
    <row r="353" spans="2:65" s="13" customFormat="1" ht="11.25">
      <c r="B353" s="157"/>
      <c r="D353" s="145" t="s">
        <v>169</v>
      </c>
      <c r="E353" s="158" t="s">
        <v>19</v>
      </c>
      <c r="F353" s="159" t="s">
        <v>1192</v>
      </c>
      <c r="H353" s="160">
        <v>14.7</v>
      </c>
      <c r="I353" s="161"/>
      <c r="L353" s="157"/>
      <c r="M353" s="162"/>
      <c r="T353" s="163"/>
      <c r="AT353" s="158" t="s">
        <v>169</v>
      </c>
      <c r="AU353" s="158" t="s">
        <v>84</v>
      </c>
      <c r="AV353" s="13" t="s">
        <v>84</v>
      </c>
      <c r="AW353" s="13" t="s">
        <v>36</v>
      </c>
      <c r="AX353" s="13" t="s">
        <v>75</v>
      </c>
      <c r="AY353" s="158" t="s">
        <v>157</v>
      </c>
    </row>
    <row r="354" spans="2:65" s="13" customFormat="1" ht="11.25">
      <c r="B354" s="157"/>
      <c r="D354" s="145" t="s">
        <v>169</v>
      </c>
      <c r="E354" s="158" t="s">
        <v>19</v>
      </c>
      <c r="F354" s="159" t="s">
        <v>1193</v>
      </c>
      <c r="H354" s="160">
        <v>24.4</v>
      </c>
      <c r="I354" s="161"/>
      <c r="L354" s="157"/>
      <c r="M354" s="162"/>
      <c r="T354" s="163"/>
      <c r="AT354" s="158" t="s">
        <v>169</v>
      </c>
      <c r="AU354" s="158" t="s">
        <v>84</v>
      </c>
      <c r="AV354" s="13" t="s">
        <v>84</v>
      </c>
      <c r="AW354" s="13" t="s">
        <v>36</v>
      </c>
      <c r="AX354" s="13" t="s">
        <v>75</v>
      </c>
      <c r="AY354" s="158" t="s">
        <v>157</v>
      </c>
    </row>
    <row r="355" spans="2:65" s="14" customFormat="1" ht="11.25">
      <c r="B355" s="164"/>
      <c r="D355" s="145" t="s">
        <v>169</v>
      </c>
      <c r="E355" s="165" t="s">
        <v>19</v>
      </c>
      <c r="F355" s="166" t="s">
        <v>173</v>
      </c>
      <c r="H355" s="167">
        <v>46.6</v>
      </c>
      <c r="I355" s="168"/>
      <c r="L355" s="164"/>
      <c r="M355" s="169"/>
      <c r="T355" s="170"/>
      <c r="AT355" s="165" t="s">
        <v>169</v>
      </c>
      <c r="AU355" s="165" t="s">
        <v>84</v>
      </c>
      <c r="AV355" s="14" t="s">
        <v>164</v>
      </c>
      <c r="AW355" s="14" t="s">
        <v>36</v>
      </c>
      <c r="AX355" s="14" t="s">
        <v>82</v>
      </c>
      <c r="AY355" s="165" t="s">
        <v>157</v>
      </c>
    </row>
    <row r="356" spans="2:65" s="11" customFormat="1" ht="22.9" customHeight="1">
      <c r="B356" s="120"/>
      <c r="D356" s="121" t="s">
        <v>74</v>
      </c>
      <c r="E356" s="130" t="s">
        <v>878</v>
      </c>
      <c r="F356" s="130" t="s">
        <v>879</v>
      </c>
      <c r="I356" s="123"/>
      <c r="J356" s="131">
        <f>BK356</f>
        <v>33503.760000000002</v>
      </c>
      <c r="L356" s="120"/>
      <c r="M356" s="125"/>
      <c r="P356" s="126">
        <f>SUM(P357:P379)</f>
        <v>0</v>
      </c>
      <c r="R356" s="126">
        <f>SUM(R357:R379)</f>
        <v>0</v>
      </c>
      <c r="T356" s="127">
        <f>SUM(T357:T379)</f>
        <v>0</v>
      </c>
      <c r="AR356" s="121" t="s">
        <v>82</v>
      </c>
      <c r="AT356" s="128" t="s">
        <v>74</v>
      </c>
      <c r="AU356" s="128" t="s">
        <v>82</v>
      </c>
      <c r="AY356" s="121" t="s">
        <v>157</v>
      </c>
      <c r="BK356" s="129">
        <f>SUM(BK357:BK379)</f>
        <v>33503.760000000002</v>
      </c>
    </row>
    <row r="357" spans="2:65" s="1" customFormat="1" ht="16.5" customHeight="1">
      <c r="B357" s="33"/>
      <c r="C357" s="132" t="s">
        <v>394</v>
      </c>
      <c r="D357" s="132" t="s">
        <v>159</v>
      </c>
      <c r="E357" s="133" t="s">
        <v>1339</v>
      </c>
      <c r="F357" s="134" t="s">
        <v>1340</v>
      </c>
      <c r="G357" s="135" t="s">
        <v>412</v>
      </c>
      <c r="H357" s="136">
        <v>27</v>
      </c>
      <c r="I357" s="137">
        <v>100</v>
      </c>
      <c r="J357" s="138">
        <f>ROUND(I357*H357,2)</f>
        <v>2700</v>
      </c>
      <c r="K357" s="134" t="s">
        <v>163</v>
      </c>
      <c r="L357" s="33"/>
      <c r="M357" s="139" t="s">
        <v>19</v>
      </c>
      <c r="N357" s="140" t="s">
        <v>46</v>
      </c>
      <c r="P357" s="141">
        <f>O357*H357</f>
        <v>0</v>
      </c>
      <c r="Q357" s="141">
        <v>0</v>
      </c>
      <c r="R357" s="141">
        <f>Q357*H357</f>
        <v>0</v>
      </c>
      <c r="S357" s="141">
        <v>0</v>
      </c>
      <c r="T357" s="142">
        <f>S357*H357</f>
        <v>0</v>
      </c>
      <c r="AR357" s="143" t="s">
        <v>164</v>
      </c>
      <c r="AT357" s="143" t="s">
        <v>159</v>
      </c>
      <c r="AU357" s="143" t="s">
        <v>84</v>
      </c>
      <c r="AY357" s="18" t="s">
        <v>157</v>
      </c>
      <c r="BE357" s="144">
        <f>IF(N357="základní",J357,0)</f>
        <v>2700</v>
      </c>
      <c r="BF357" s="144">
        <f>IF(N357="snížená",J357,0)</f>
        <v>0</v>
      </c>
      <c r="BG357" s="144">
        <f>IF(N357="zákl. přenesená",J357,0)</f>
        <v>0</v>
      </c>
      <c r="BH357" s="144">
        <f>IF(N357="sníž. přenesená",J357,0)</f>
        <v>0</v>
      </c>
      <c r="BI357" s="144">
        <f>IF(N357="nulová",J357,0)</f>
        <v>0</v>
      </c>
      <c r="BJ357" s="18" t="s">
        <v>82</v>
      </c>
      <c r="BK357" s="144">
        <f>ROUND(I357*H357,2)</f>
        <v>2700</v>
      </c>
      <c r="BL357" s="18" t="s">
        <v>164</v>
      </c>
      <c r="BM357" s="143" t="s">
        <v>1341</v>
      </c>
    </row>
    <row r="358" spans="2:65" s="1" customFormat="1" ht="11.25">
      <c r="B358" s="33"/>
      <c r="D358" s="145" t="s">
        <v>166</v>
      </c>
      <c r="F358" s="146" t="s">
        <v>1342</v>
      </c>
      <c r="I358" s="147"/>
      <c r="L358" s="33"/>
      <c r="M358" s="148"/>
      <c r="T358" s="54"/>
      <c r="AT358" s="18" t="s">
        <v>166</v>
      </c>
      <c r="AU358" s="18" t="s">
        <v>84</v>
      </c>
    </row>
    <row r="359" spans="2:65" s="1" customFormat="1" ht="11.25">
      <c r="B359" s="33"/>
      <c r="D359" s="149" t="s">
        <v>167</v>
      </c>
      <c r="F359" s="150" t="s">
        <v>1343</v>
      </c>
      <c r="I359" s="147"/>
      <c r="L359" s="33"/>
      <c r="M359" s="148"/>
      <c r="T359" s="54"/>
      <c r="AT359" s="18" t="s">
        <v>167</v>
      </c>
      <c r="AU359" s="18" t="s">
        <v>84</v>
      </c>
    </row>
    <row r="360" spans="2:65" s="13" customFormat="1" ht="11.25">
      <c r="B360" s="157"/>
      <c r="D360" s="145" t="s">
        <v>169</v>
      </c>
      <c r="E360" s="158" t="s">
        <v>19</v>
      </c>
      <c r="F360" s="159" t="s">
        <v>1344</v>
      </c>
      <c r="H360" s="160">
        <v>27</v>
      </c>
      <c r="I360" s="161"/>
      <c r="L360" s="157"/>
      <c r="M360" s="162"/>
      <c r="T360" s="163"/>
      <c r="AT360" s="158" t="s">
        <v>169</v>
      </c>
      <c r="AU360" s="158" t="s">
        <v>84</v>
      </c>
      <c r="AV360" s="13" t="s">
        <v>84</v>
      </c>
      <c r="AW360" s="13" t="s">
        <v>36</v>
      </c>
      <c r="AX360" s="13" t="s">
        <v>75</v>
      </c>
      <c r="AY360" s="158" t="s">
        <v>157</v>
      </c>
    </row>
    <row r="361" spans="2:65" s="14" customFormat="1" ht="11.25">
      <c r="B361" s="164"/>
      <c r="D361" s="145" t="s">
        <v>169</v>
      </c>
      <c r="E361" s="165" t="s">
        <v>19</v>
      </c>
      <c r="F361" s="166" t="s">
        <v>173</v>
      </c>
      <c r="H361" s="167">
        <v>27</v>
      </c>
      <c r="I361" s="168"/>
      <c r="L361" s="164"/>
      <c r="M361" s="169"/>
      <c r="T361" s="170"/>
      <c r="AT361" s="165" t="s">
        <v>169</v>
      </c>
      <c r="AU361" s="165" t="s">
        <v>84</v>
      </c>
      <c r="AV361" s="14" t="s">
        <v>164</v>
      </c>
      <c r="AW361" s="14" t="s">
        <v>36</v>
      </c>
      <c r="AX361" s="14" t="s">
        <v>82</v>
      </c>
      <c r="AY361" s="165" t="s">
        <v>157</v>
      </c>
    </row>
    <row r="362" spans="2:65" s="1" customFormat="1" ht="16.5" customHeight="1">
      <c r="B362" s="33"/>
      <c r="C362" s="132" t="s">
        <v>399</v>
      </c>
      <c r="D362" s="132" t="s">
        <v>159</v>
      </c>
      <c r="E362" s="133" t="s">
        <v>1345</v>
      </c>
      <c r="F362" s="134" t="s">
        <v>1346</v>
      </c>
      <c r="G362" s="135" t="s">
        <v>412</v>
      </c>
      <c r="H362" s="136">
        <v>405</v>
      </c>
      <c r="I362" s="137">
        <v>20</v>
      </c>
      <c r="J362" s="138">
        <f>ROUND(I362*H362,2)</f>
        <v>8100</v>
      </c>
      <c r="K362" s="134" t="s">
        <v>163</v>
      </c>
      <c r="L362" s="33"/>
      <c r="M362" s="139" t="s">
        <v>19</v>
      </c>
      <c r="N362" s="140" t="s">
        <v>46</v>
      </c>
      <c r="P362" s="141">
        <f>O362*H362</f>
        <v>0</v>
      </c>
      <c r="Q362" s="141">
        <v>0</v>
      </c>
      <c r="R362" s="141">
        <f>Q362*H362</f>
        <v>0</v>
      </c>
      <c r="S362" s="141">
        <v>0</v>
      </c>
      <c r="T362" s="142">
        <f>S362*H362</f>
        <v>0</v>
      </c>
      <c r="AR362" s="143" t="s">
        <v>164</v>
      </c>
      <c r="AT362" s="143" t="s">
        <v>159</v>
      </c>
      <c r="AU362" s="143" t="s">
        <v>84</v>
      </c>
      <c r="AY362" s="18" t="s">
        <v>157</v>
      </c>
      <c r="BE362" s="144">
        <f>IF(N362="základní",J362,0)</f>
        <v>8100</v>
      </c>
      <c r="BF362" s="144">
        <f>IF(N362="snížená",J362,0)</f>
        <v>0</v>
      </c>
      <c r="BG362" s="144">
        <f>IF(N362="zákl. přenesená",J362,0)</f>
        <v>0</v>
      </c>
      <c r="BH362" s="144">
        <f>IF(N362="sníž. přenesená",J362,0)</f>
        <v>0</v>
      </c>
      <c r="BI362" s="144">
        <f>IF(N362="nulová",J362,0)</f>
        <v>0</v>
      </c>
      <c r="BJ362" s="18" t="s">
        <v>82</v>
      </c>
      <c r="BK362" s="144">
        <f>ROUND(I362*H362,2)</f>
        <v>8100</v>
      </c>
      <c r="BL362" s="18" t="s">
        <v>164</v>
      </c>
      <c r="BM362" s="143" t="s">
        <v>1347</v>
      </c>
    </row>
    <row r="363" spans="2:65" s="1" customFormat="1" ht="11.25">
      <c r="B363" s="33"/>
      <c r="D363" s="145" t="s">
        <v>166</v>
      </c>
      <c r="F363" s="146" t="s">
        <v>1348</v>
      </c>
      <c r="I363" s="147"/>
      <c r="L363" s="33"/>
      <c r="M363" s="148"/>
      <c r="T363" s="54"/>
      <c r="AT363" s="18" t="s">
        <v>166</v>
      </c>
      <c r="AU363" s="18" t="s">
        <v>84</v>
      </c>
    </row>
    <row r="364" spans="2:65" s="1" customFormat="1" ht="11.25">
      <c r="B364" s="33"/>
      <c r="D364" s="149" t="s">
        <v>167</v>
      </c>
      <c r="F364" s="150" t="s">
        <v>1349</v>
      </c>
      <c r="I364" s="147"/>
      <c r="L364" s="33"/>
      <c r="M364" s="148"/>
      <c r="T364" s="54"/>
      <c r="AT364" s="18" t="s">
        <v>167</v>
      </c>
      <c r="AU364" s="18" t="s">
        <v>84</v>
      </c>
    </row>
    <row r="365" spans="2:65" s="13" customFormat="1" ht="11.25">
      <c r="B365" s="157"/>
      <c r="D365" s="145" t="s">
        <v>169</v>
      </c>
      <c r="E365" s="158" t="s">
        <v>19</v>
      </c>
      <c r="F365" s="159" t="s">
        <v>1350</v>
      </c>
      <c r="H365" s="160">
        <v>405</v>
      </c>
      <c r="I365" s="161"/>
      <c r="L365" s="157"/>
      <c r="M365" s="162"/>
      <c r="T365" s="163"/>
      <c r="AT365" s="158" t="s">
        <v>169</v>
      </c>
      <c r="AU365" s="158" t="s">
        <v>84</v>
      </c>
      <c r="AV365" s="13" t="s">
        <v>84</v>
      </c>
      <c r="AW365" s="13" t="s">
        <v>36</v>
      </c>
      <c r="AX365" s="13" t="s">
        <v>75</v>
      </c>
      <c r="AY365" s="158" t="s">
        <v>157</v>
      </c>
    </row>
    <row r="366" spans="2:65" s="14" customFormat="1" ht="11.25">
      <c r="B366" s="164"/>
      <c r="D366" s="145" t="s">
        <v>169</v>
      </c>
      <c r="E366" s="165" t="s">
        <v>19</v>
      </c>
      <c r="F366" s="166" t="s">
        <v>173</v>
      </c>
      <c r="H366" s="167">
        <v>405</v>
      </c>
      <c r="I366" s="168"/>
      <c r="L366" s="164"/>
      <c r="M366" s="169"/>
      <c r="T366" s="170"/>
      <c r="AT366" s="165" t="s">
        <v>169</v>
      </c>
      <c r="AU366" s="165" t="s">
        <v>84</v>
      </c>
      <c r="AV366" s="14" t="s">
        <v>164</v>
      </c>
      <c r="AW366" s="14" t="s">
        <v>36</v>
      </c>
      <c r="AX366" s="14" t="s">
        <v>82</v>
      </c>
      <c r="AY366" s="165" t="s">
        <v>157</v>
      </c>
    </row>
    <row r="367" spans="2:65" s="1" customFormat="1" ht="16.5" customHeight="1">
      <c r="B367" s="33"/>
      <c r="C367" s="132" t="s">
        <v>388</v>
      </c>
      <c r="D367" s="132" t="s">
        <v>159</v>
      </c>
      <c r="E367" s="133" t="s">
        <v>1351</v>
      </c>
      <c r="F367" s="134" t="s">
        <v>1352</v>
      </c>
      <c r="G367" s="135" t="s">
        <v>198</v>
      </c>
      <c r="H367" s="136">
        <v>19.702999999999999</v>
      </c>
      <c r="I367" s="137">
        <v>128</v>
      </c>
      <c r="J367" s="138">
        <f>ROUND(I367*H367,2)</f>
        <v>2521.98</v>
      </c>
      <c r="K367" s="134" t="s">
        <v>163</v>
      </c>
      <c r="L367" s="33"/>
      <c r="M367" s="139" t="s">
        <v>19</v>
      </c>
      <c r="N367" s="140" t="s">
        <v>46</v>
      </c>
      <c r="P367" s="141">
        <f>O367*H367</f>
        <v>0</v>
      </c>
      <c r="Q367" s="141">
        <v>0</v>
      </c>
      <c r="R367" s="141">
        <f>Q367*H367</f>
        <v>0</v>
      </c>
      <c r="S367" s="141">
        <v>0</v>
      </c>
      <c r="T367" s="142">
        <f>S367*H367</f>
        <v>0</v>
      </c>
      <c r="AR367" s="143" t="s">
        <v>164</v>
      </c>
      <c r="AT367" s="143" t="s">
        <v>159</v>
      </c>
      <c r="AU367" s="143" t="s">
        <v>84</v>
      </c>
      <c r="AY367" s="18" t="s">
        <v>157</v>
      </c>
      <c r="BE367" s="144">
        <f>IF(N367="základní",J367,0)</f>
        <v>2521.98</v>
      </c>
      <c r="BF367" s="144">
        <f>IF(N367="snížená",J367,0)</f>
        <v>0</v>
      </c>
      <c r="BG367" s="144">
        <f>IF(N367="zákl. přenesená",J367,0)</f>
        <v>0</v>
      </c>
      <c r="BH367" s="144">
        <f>IF(N367="sníž. přenesená",J367,0)</f>
        <v>0</v>
      </c>
      <c r="BI367" s="144">
        <f>IF(N367="nulová",J367,0)</f>
        <v>0</v>
      </c>
      <c r="BJ367" s="18" t="s">
        <v>82</v>
      </c>
      <c r="BK367" s="144">
        <f>ROUND(I367*H367,2)</f>
        <v>2521.98</v>
      </c>
      <c r="BL367" s="18" t="s">
        <v>164</v>
      </c>
      <c r="BM367" s="143" t="s">
        <v>1353</v>
      </c>
    </row>
    <row r="368" spans="2:65" s="1" customFormat="1" ht="11.25">
      <c r="B368" s="33"/>
      <c r="D368" s="145" t="s">
        <v>166</v>
      </c>
      <c r="F368" s="146" t="s">
        <v>1354</v>
      </c>
      <c r="I368" s="147"/>
      <c r="L368" s="33"/>
      <c r="M368" s="148"/>
      <c r="T368" s="54"/>
      <c r="AT368" s="18" t="s">
        <v>166</v>
      </c>
      <c r="AU368" s="18" t="s">
        <v>84</v>
      </c>
    </row>
    <row r="369" spans="2:65" s="1" customFormat="1" ht="11.25">
      <c r="B369" s="33"/>
      <c r="D369" s="149" t="s">
        <v>167</v>
      </c>
      <c r="F369" s="150" t="s">
        <v>1355</v>
      </c>
      <c r="I369" s="147"/>
      <c r="L369" s="33"/>
      <c r="M369" s="148"/>
      <c r="T369" s="54"/>
      <c r="AT369" s="18" t="s">
        <v>167</v>
      </c>
      <c r="AU369" s="18" t="s">
        <v>84</v>
      </c>
    </row>
    <row r="370" spans="2:65" s="1" customFormat="1" ht="16.5" customHeight="1">
      <c r="B370" s="33"/>
      <c r="C370" s="132" t="s">
        <v>404</v>
      </c>
      <c r="D370" s="132" t="s">
        <v>159</v>
      </c>
      <c r="E370" s="133" t="s">
        <v>887</v>
      </c>
      <c r="F370" s="134" t="s">
        <v>888</v>
      </c>
      <c r="G370" s="135" t="s">
        <v>198</v>
      </c>
      <c r="H370" s="136">
        <v>19.702999999999999</v>
      </c>
      <c r="I370" s="137">
        <v>314</v>
      </c>
      <c r="J370" s="138">
        <f>ROUND(I370*H370,2)</f>
        <v>6186.74</v>
      </c>
      <c r="K370" s="134" t="s">
        <v>163</v>
      </c>
      <c r="L370" s="33"/>
      <c r="M370" s="139" t="s">
        <v>19</v>
      </c>
      <c r="N370" s="140" t="s">
        <v>46</v>
      </c>
      <c r="P370" s="141">
        <f>O370*H370</f>
        <v>0</v>
      </c>
      <c r="Q370" s="141">
        <v>0</v>
      </c>
      <c r="R370" s="141">
        <f>Q370*H370</f>
        <v>0</v>
      </c>
      <c r="S370" s="141">
        <v>0</v>
      </c>
      <c r="T370" s="142">
        <f>S370*H370</f>
        <v>0</v>
      </c>
      <c r="AR370" s="143" t="s">
        <v>164</v>
      </c>
      <c r="AT370" s="143" t="s">
        <v>159</v>
      </c>
      <c r="AU370" s="143" t="s">
        <v>84</v>
      </c>
      <c r="AY370" s="18" t="s">
        <v>157</v>
      </c>
      <c r="BE370" s="144">
        <f>IF(N370="základní",J370,0)</f>
        <v>6186.74</v>
      </c>
      <c r="BF370" s="144">
        <f>IF(N370="snížená",J370,0)</f>
        <v>0</v>
      </c>
      <c r="BG370" s="144">
        <f>IF(N370="zákl. přenesená",J370,0)</f>
        <v>0</v>
      </c>
      <c r="BH370" s="144">
        <f>IF(N370="sníž. přenesená",J370,0)</f>
        <v>0</v>
      </c>
      <c r="BI370" s="144">
        <f>IF(N370="nulová",J370,0)</f>
        <v>0</v>
      </c>
      <c r="BJ370" s="18" t="s">
        <v>82</v>
      </c>
      <c r="BK370" s="144">
        <f>ROUND(I370*H370,2)</f>
        <v>6186.74</v>
      </c>
      <c r="BL370" s="18" t="s">
        <v>164</v>
      </c>
      <c r="BM370" s="143" t="s">
        <v>1356</v>
      </c>
    </row>
    <row r="371" spans="2:65" s="1" customFormat="1" ht="11.25">
      <c r="B371" s="33"/>
      <c r="D371" s="145" t="s">
        <v>166</v>
      </c>
      <c r="F371" s="146" t="s">
        <v>890</v>
      </c>
      <c r="I371" s="147"/>
      <c r="L371" s="33"/>
      <c r="M371" s="148"/>
      <c r="T371" s="54"/>
      <c r="AT371" s="18" t="s">
        <v>166</v>
      </c>
      <c r="AU371" s="18" t="s">
        <v>84</v>
      </c>
    </row>
    <row r="372" spans="2:65" s="1" customFormat="1" ht="11.25">
      <c r="B372" s="33"/>
      <c r="D372" s="149" t="s">
        <v>167</v>
      </c>
      <c r="F372" s="150" t="s">
        <v>891</v>
      </c>
      <c r="I372" s="147"/>
      <c r="L372" s="33"/>
      <c r="M372" s="148"/>
      <c r="T372" s="54"/>
      <c r="AT372" s="18" t="s">
        <v>167</v>
      </c>
      <c r="AU372" s="18" t="s">
        <v>84</v>
      </c>
    </row>
    <row r="373" spans="2:65" s="1" customFormat="1" ht="16.5" customHeight="1">
      <c r="B373" s="33"/>
      <c r="C373" s="132" t="s">
        <v>409</v>
      </c>
      <c r="D373" s="132" t="s">
        <v>159</v>
      </c>
      <c r="E373" s="133" t="s">
        <v>893</v>
      </c>
      <c r="F373" s="134" t="s">
        <v>894</v>
      </c>
      <c r="G373" s="135" t="s">
        <v>198</v>
      </c>
      <c r="H373" s="136">
        <v>374.35700000000003</v>
      </c>
      <c r="I373" s="137">
        <v>13.7</v>
      </c>
      <c r="J373" s="138">
        <f>ROUND(I373*H373,2)</f>
        <v>5128.6899999999996</v>
      </c>
      <c r="K373" s="134" t="s">
        <v>163</v>
      </c>
      <c r="L373" s="33"/>
      <c r="M373" s="139" t="s">
        <v>19</v>
      </c>
      <c r="N373" s="140" t="s">
        <v>46</v>
      </c>
      <c r="P373" s="141">
        <f>O373*H373</f>
        <v>0</v>
      </c>
      <c r="Q373" s="141">
        <v>0</v>
      </c>
      <c r="R373" s="141">
        <f>Q373*H373</f>
        <v>0</v>
      </c>
      <c r="S373" s="141">
        <v>0</v>
      </c>
      <c r="T373" s="142">
        <f>S373*H373</f>
        <v>0</v>
      </c>
      <c r="AR373" s="143" t="s">
        <v>164</v>
      </c>
      <c r="AT373" s="143" t="s">
        <v>159</v>
      </c>
      <c r="AU373" s="143" t="s">
        <v>84</v>
      </c>
      <c r="AY373" s="18" t="s">
        <v>157</v>
      </c>
      <c r="BE373" s="144">
        <f>IF(N373="základní",J373,0)</f>
        <v>5128.6899999999996</v>
      </c>
      <c r="BF373" s="144">
        <f>IF(N373="snížená",J373,0)</f>
        <v>0</v>
      </c>
      <c r="BG373" s="144">
        <f>IF(N373="zákl. přenesená",J373,0)</f>
        <v>0</v>
      </c>
      <c r="BH373" s="144">
        <f>IF(N373="sníž. přenesená",J373,0)</f>
        <v>0</v>
      </c>
      <c r="BI373" s="144">
        <f>IF(N373="nulová",J373,0)</f>
        <v>0</v>
      </c>
      <c r="BJ373" s="18" t="s">
        <v>82</v>
      </c>
      <c r="BK373" s="144">
        <f>ROUND(I373*H373,2)</f>
        <v>5128.6899999999996</v>
      </c>
      <c r="BL373" s="18" t="s">
        <v>164</v>
      </c>
      <c r="BM373" s="143" t="s">
        <v>1357</v>
      </c>
    </row>
    <row r="374" spans="2:65" s="1" customFormat="1" ht="19.5">
      <c r="B374" s="33"/>
      <c r="D374" s="145" t="s">
        <v>166</v>
      </c>
      <c r="F374" s="146" t="s">
        <v>896</v>
      </c>
      <c r="I374" s="147"/>
      <c r="L374" s="33"/>
      <c r="M374" s="148"/>
      <c r="T374" s="54"/>
      <c r="AT374" s="18" t="s">
        <v>166</v>
      </c>
      <c r="AU374" s="18" t="s">
        <v>84</v>
      </c>
    </row>
    <row r="375" spans="2:65" s="1" customFormat="1" ht="11.25">
      <c r="B375" s="33"/>
      <c r="D375" s="149" t="s">
        <v>167</v>
      </c>
      <c r="F375" s="150" t="s">
        <v>897</v>
      </c>
      <c r="I375" s="147"/>
      <c r="L375" s="33"/>
      <c r="M375" s="148"/>
      <c r="T375" s="54"/>
      <c r="AT375" s="18" t="s">
        <v>167</v>
      </c>
      <c r="AU375" s="18" t="s">
        <v>84</v>
      </c>
    </row>
    <row r="376" spans="2:65" s="13" customFormat="1" ht="11.25">
      <c r="B376" s="157"/>
      <c r="D376" s="145" t="s">
        <v>169</v>
      </c>
      <c r="F376" s="159" t="s">
        <v>1358</v>
      </c>
      <c r="H376" s="160">
        <v>374.35700000000003</v>
      </c>
      <c r="I376" s="161"/>
      <c r="L376" s="157"/>
      <c r="M376" s="162"/>
      <c r="T376" s="163"/>
      <c r="AT376" s="158" t="s">
        <v>169</v>
      </c>
      <c r="AU376" s="158" t="s">
        <v>84</v>
      </c>
      <c r="AV376" s="13" t="s">
        <v>84</v>
      </c>
      <c r="AW376" s="13" t="s">
        <v>4</v>
      </c>
      <c r="AX376" s="13" t="s">
        <v>82</v>
      </c>
      <c r="AY376" s="158" t="s">
        <v>157</v>
      </c>
    </row>
    <row r="377" spans="2:65" s="1" customFormat="1" ht="21.75" customHeight="1">
      <c r="B377" s="33"/>
      <c r="C377" s="132" t="s">
        <v>419</v>
      </c>
      <c r="D377" s="132" t="s">
        <v>159</v>
      </c>
      <c r="E377" s="133" t="s">
        <v>1359</v>
      </c>
      <c r="F377" s="134" t="s">
        <v>1360</v>
      </c>
      <c r="G377" s="135" t="s">
        <v>198</v>
      </c>
      <c r="H377" s="136">
        <v>19.702999999999999</v>
      </c>
      <c r="I377" s="137">
        <v>450</v>
      </c>
      <c r="J377" s="138">
        <f>ROUND(I377*H377,2)</f>
        <v>8866.35</v>
      </c>
      <c r="K377" s="134" t="s">
        <v>163</v>
      </c>
      <c r="L377" s="33"/>
      <c r="M377" s="139" t="s">
        <v>19</v>
      </c>
      <c r="N377" s="140" t="s">
        <v>46</v>
      </c>
      <c r="P377" s="141">
        <f>O377*H377</f>
        <v>0</v>
      </c>
      <c r="Q377" s="141">
        <v>0</v>
      </c>
      <c r="R377" s="141">
        <f>Q377*H377</f>
        <v>0</v>
      </c>
      <c r="S377" s="141">
        <v>0</v>
      </c>
      <c r="T377" s="142">
        <f>S377*H377</f>
        <v>0</v>
      </c>
      <c r="AR377" s="143" t="s">
        <v>164</v>
      </c>
      <c r="AT377" s="143" t="s">
        <v>159</v>
      </c>
      <c r="AU377" s="143" t="s">
        <v>84</v>
      </c>
      <c r="AY377" s="18" t="s">
        <v>157</v>
      </c>
      <c r="BE377" s="144">
        <f>IF(N377="základní",J377,0)</f>
        <v>8866.35</v>
      </c>
      <c r="BF377" s="144">
        <f>IF(N377="snížená",J377,0)</f>
        <v>0</v>
      </c>
      <c r="BG377" s="144">
        <f>IF(N377="zákl. přenesená",J377,0)</f>
        <v>0</v>
      </c>
      <c r="BH377" s="144">
        <f>IF(N377="sníž. přenesená",J377,0)</f>
        <v>0</v>
      </c>
      <c r="BI377" s="144">
        <f>IF(N377="nulová",J377,0)</f>
        <v>0</v>
      </c>
      <c r="BJ377" s="18" t="s">
        <v>82</v>
      </c>
      <c r="BK377" s="144">
        <f>ROUND(I377*H377,2)</f>
        <v>8866.35</v>
      </c>
      <c r="BL377" s="18" t="s">
        <v>164</v>
      </c>
      <c r="BM377" s="143" t="s">
        <v>1361</v>
      </c>
    </row>
    <row r="378" spans="2:65" s="1" customFormat="1" ht="19.5">
      <c r="B378" s="33"/>
      <c r="D378" s="145" t="s">
        <v>166</v>
      </c>
      <c r="F378" s="146" t="s">
        <v>1362</v>
      </c>
      <c r="I378" s="147"/>
      <c r="L378" s="33"/>
      <c r="M378" s="148"/>
      <c r="T378" s="54"/>
      <c r="AT378" s="18" t="s">
        <v>166</v>
      </c>
      <c r="AU378" s="18" t="s">
        <v>84</v>
      </c>
    </row>
    <row r="379" spans="2:65" s="1" customFormat="1" ht="11.25">
      <c r="B379" s="33"/>
      <c r="D379" s="149" t="s">
        <v>167</v>
      </c>
      <c r="F379" s="150" t="s">
        <v>1363</v>
      </c>
      <c r="I379" s="147"/>
      <c r="L379" s="33"/>
      <c r="M379" s="148"/>
      <c r="T379" s="54"/>
      <c r="AT379" s="18" t="s">
        <v>167</v>
      </c>
      <c r="AU379" s="18" t="s">
        <v>84</v>
      </c>
    </row>
    <row r="380" spans="2:65" s="11" customFormat="1" ht="25.9" customHeight="1">
      <c r="B380" s="120"/>
      <c r="D380" s="121" t="s">
        <v>74</v>
      </c>
      <c r="E380" s="122" t="s">
        <v>917</v>
      </c>
      <c r="F380" s="122" t="s">
        <v>918</v>
      </c>
      <c r="I380" s="123"/>
      <c r="J380" s="124">
        <f>BK380</f>
        <v>515198.82000000007</v>
      </c>
      <c r="L380" s="120"/>
      <c r="M380" s="125"/>
      <c r="P380" s="126">
        <f>P381+P441+P465+P492</f>
        <v>0</v>
      </c>
      <c r="R380" s="126">
        <f>R381+R441+R465+R492</f>
        <v>1.9205966999999999</v>
      </c>
      <c r="T380" s="127">
        <f>T381+T441+T465+T492</f>
        <v>0</v>
      </c>
      <c r="AR380" s="121" t="s">
        <v>84</v>
      </c>
      <c r="AT380" s="128" t="s">
        <v>74</v>
      </c>
      <c r="AU380" s="128" t="s">
        <v>75</v>
      </c>
      <c r="AY380" s="121" t="s">
        <v>157</v>
      </c>
      <c r="BK380" s="129">
        <f>BK381+BK441+BK465+BK492</f>
        <v>515198.82000000007</v>
      </c>
    </row>
    <row r="381" spans="2:65" s="11" customFormat="1" ht="22.9" customHeight="1">
      <c r="B381" s="120"/>
      <c r="D381" s="121" t="s">
        <v>74</v>
      </c>
      <c r="E381" s="130" t="s">
        <v>919</v>
      </c>
      <c r="F381" s="130" t="s">
        <v>920</v>
      </c>
      <c r="I381" s="123"/>
      <c r="J381" s="131">
        <f>BK381</f>
        <v>23522.3</v>
      </c>
      <c r="L381" s="120"/>
      <c r="M381" s="125"/>
      <c r="P381" s="126">
        <f>SUM(P382:P440)</f>
        <v>0</v>
      </c>
      <c r="R381" s="126">
        <f>SUM(R382:R440)</f>
        <v>0.16361299999999998</v>
      </c>
      <c r="T381" s="127">
        <f>SUM(T382:T440)</f>
        <v>0</v>
      </c>
      <c r="AR381" s="121" t="s">
        <v>84</v>
      </c>
      <c r="AT381" s="128" t="s">
        <v>74</v>
      </c>
      <c r="AU381" s="128" t="s">
        <v>82</v>
      </c>
      <c r="AY381" s="121" t="s">
        <v>157</v>
      </c>
      <c r="BK381" s="129">
        <f>SUM(BK382:BK440)</f>
        <v>23522.3</v>
      </c>
    </row>
    <row r="382" spans="2:65" s="1" customFormat="1" ht="16.5" customHeight="1">
      <c r="B382" s="33"/>
      <c r="C382" s="132" t="s">
        <v>427</v>
      </c>
      <c r="D382" s="132" t="s">
        <v>159</v>
      </c>
      <c r="E382" s="133" t="s">
        <v>1364</v>
      </c>
      <c r="F382" s="134" t="s">
        <v>1365</v>
      </c>
      <c r="G382" s="135" t="s">
        <v>210</v>
      </c>
      <c r="H382" s="136">
        <v>46.6</v>
      </c>
      <c r="I382" s="137">
        <v>11.9</v>
      </c>
      <c r="J382" s="138">
        <f>ROUND(I382*H382,2)</f>
        <v>554.54</v>
      </c>
      <c r="K382" s="134" t="s">
        <v>163</v>
      </c>
      <c r="L382" s="33"/>
      <c r="M382" s="139" t="s">
        <v>19</v>
      </c>
      <c r="N382" s="140" t="s">
        <v>46</v>
      </c>
      <c r="P382" s="141">
        <f>O382*H382</f>
        <v>0</v>
      </c>
      <c r="Q382" s="141">
        <v>0</v>
      </c>
      <c r="R382" s="141">
        <f>Q382*H382</f>
        <v>0</v>
      </c>
      <c r="S382" s="141">
        <v>0</v>
      </c>
      <c r="T382" s="142">
        <f>S382*H382</f>
        <v>0</v>
      </c>
      <c r="AR382" s="143" t="s">
        <v>283</v>
      </c>
      <c r="AT382" s="143" t="s">
        <v>159</v>
      </c>
      <c r="AU382" s="143" t="s">
        <v>84</v>
      </c>
      <c r="AY382" s="18" t="s">
        <v>157</v>
      </c>
      <c r="BE382" s="144">
        <f>IF(N382="základní",J382,0)</f>
        <v>554.54</v>
      </c>
      <c r="BF382" s="144">
        <f>IF(N382="snížená",J382,0)</f>
        <v>0</v>
      </c>
      <c r="BG382" s="144">
        <f>IF(N382="zákl. přenesená",J382,0)</f>
        <v>0</v>
      </c>
      <c r="BH382" s="144">
        <f>IF(N382="sníž. přenesená",J382,0)</f>
        <v>0</v>
      </c>
      <c r="BI382" s="144">
        <f>IF(N382="nulová",J382,0)</f>
        <v>0</v>
      </c>
      <c r="BJ382" s="18" t="s">
        <v>82</v>
      </c>
      <c r="BK382" s="144">
        <f>ROUND(I382*H382,2)</f>
        <v>554.54</v>
      </c>
      <c r="BL382" s="18" t="s">
        <v>283</v>
      </c>
      <c r="BM382" s="143" t="s">
        <v>1366</v>
      </c>
    </row>
    <row r="383" spans="2:65" s="1" customFormat="1" ht="11.25">
      <c r="B383" s="33"/>
      <c r="D383" s="145" t="s">
        <v>166</v>
      </c>
      <c r="F383" s="146" t="s">
        <v>1367</v>
      </c>
      <c r="I383" s="147"/>
      <c r="L383" s="33"/>
      <c r="M383" s="148"/>
      <c r="T383" s="54"/>
      <c r="AT383" s="18" t="s">
        <v>166</v>
      </c>
      <c r="AU383" s="18" t="s">
        <v>84</v>
      </c>
    </row>
    <row r="384" spans="2:65" s="1" customFormat="1" ht="11.25">
      <c r="B384" s="33"/>
      <c r="D384" s="149" t="s">
        <v>167</v>
      </c>
      <c r="F384" s="150" t="s">
        <v>1368</v>
      </c>
      <c r="I384" s="147"/>
      <c r="L384" s="33"/>
      <c r="M384" s="148"/>
      <c r="T384" s="54"/>
      <c r="AT384" s="18" t="s">
        <v>167</v>
      </c>
      <c r="AU384" s="18" t="s">
        <v>84</v>
      </c>
    </row>
    <row r="385" spans="2:65" s="12" customFormat="1" ht="11.25">
      <c r="B385" s="151"/>
      <c r="D385" s="145" t="s">
        <v>169</v>
      </c>
      <c r="E385" s="152" t="s">
        <v>19</v>
      </c>
      <c r="F385" s="153" t="s">
        <v>997</v>
      </c>
      <c r="H385" s="152" t="s">
        <v>19</v>
      </c>
      <c r="I385" s="154"/>
      <c r="L385" s="151"/>
      <c r="M385" s="155"/>
      <c r="T385" s="156"/>
      <c r="AT385" s="152" t="s">
        <v>169</v>
      </c>
      <c r="AU385" s="152" t="s">
        <v>84</v>
      </c>
      <c r="AV385" s="12" t="s">
        <v>82</v>
      </c>
      <c r="AW385" s="12" t="s">
        <v>36</v>
      </c>
      <c r="AX385" s="12" t="s">
        <v>75</v>
      </c>
      <c r="AY385" s="152" t="s">
        <v>157</v>
      </c>
    </row>
    <row r="386" spans="2:65" s="12" customFormat="1" ht="11.25">
      <c r="B386" s="151"/>
      <c r="D386" s="145" t="s">
        <v>169</v>
      </c>
      <c r="E386" s="152" t="s">
        <v>19</v>
      </c>
      <c r="F386" s="153" t="s">
        <v>251</v>
      </c>
      <c r="H386" s="152" t="s">
        <v>19</v>
      </c>
      <c r="I386" s="154"/>
      <c r="L386" s="151"/>
      <c r="M386" s="155"/>
      <c r="T386" s="156"/>
      <c r="AT386" s="152" t="s">
        <v>169</v>
      </c>
      <c r="AU386" s="152" t="s">
        <v>84</v>
      </c>
      <c r="AV386" s="12" t="s">
        <v>82</v>
      </c>
      <c r="AW386" s="12" t="s">
        <v>36</v>
      </c>
      <c r="AX386" s="12" t="s">
        <v>75</v>
      </c>
      <c r="AY386" s="152" t="s">
        <v>157</v>
      </c>
    </row>
    <row r="387" spans="2:65" s="13" customFormat="1" ht="11.25">
      <c r="B387" s="157"/>
      <c r="D387" s="145" t="s">
        <v>169</v>
      </c>
      <c r="E387" s="158" t="s">
        <v>19</v>
      </c>
      <c r="F387" s="159" t="s">
        <v>1199</v>
      </c>
      <c r="H387" s="160">
        <v>7.5</v>
      </c>
      <c r="I387" s="161"/>
      <c r="L387" s="157"/>
      <c r="M387" s="162"/>
      <c r="T387" s="163"/>
      <c r="AT387" s="158" t="s">
        <v>169</v>
      </c>
      <c r="AU387" s="158" t="s">
        <v>84</v>
      </c>
      <c r="AV387" s="13" t="s">
        <v>84</v>
      </c>
      <c r="AW387" s="13" t="s">
        <v>36</v>
      </c>
      <c r="AX387" s="13" t="s">
        <v>75</v>
      </c>
      <c r="AY387" s="158" t="s">
        <v>157</v>
      </c>
    </row>
    <row r="388" spans="2:65" s="12" customFormat="1" ht="11.25">
      <c r="B388" s="151"/>
      <c r="D388" s="145" t="s">
        <v>169</v>
      </c>
      <c r="E388" s="152" t="s">
        <v>19</v>
      </c>
      <c r="F388" s="153" t="s">
        <v>999</v>
      </c>
      <c r="H388" s="152" t="s">
        <v>19</v>
      </c>
      <c r="I388" s="154"/>
      <c r="L388" s="151"/>
      <c r="M388" s="155"/>
      <c r="T388" s="156"/>
      <c r="AT388" s="152" t="s">
        <v>169</v>
      </c>
      <c r="AU388" s="152" t="s">
        <v>84</v>
      </c>
      <c r="AV388" s="12" t="s">
        <v>82</v>
      </c>
      <c r="AW388" s="12" t="s">
        <v>36</v>
      </c>
      <c r="AX388" s="12" t="s">
        <v>75</v>
      </c>
      <c r="AY388" s="152" t="s">
        <v>157</v>
      </c>
    </row>
    <row r="389" spans="2:65" s="13" customFormat="1" ht="11.25">
      <c r="B389" s="157"/>
      <c r="D389" s="145" t="s">
        <v>169</v>
      </c>
      <c r="E389" s="158" t="s">
        <v>19</v>
      </c>
      <c r="F389" s="159" t="s">
        <v>1192</v>
      </c>
      <c r="H389" s="160">
        <v>14.7</v>
      </c>
      <c r="I389" s="161"/>
      <c r="L389" s="157"/>
      <c r="M389" s="162"/>
      <c r="T389" s="163"/>
      <c r="AT389" s="158" t="s">
        <v>169</v>
      </c>
      <c r="AU389" s="158" t="s">
        <v>84</v>
      </c>
      <c r="AV389" s="13" t="s">
        <v>84</v>
      </c>
      <c r="AW389" s="13" t="s">
        <v>36</v>
      </c>
      <c r="AX389" s="13" t="s">
        <v>75</v>
      </c>
      <c r="AY389" s="158" t="s">
        <v>157</v>
      </c>
    </row>
    <row r="390" spans="2:65" s="13" customFormat="1" ht="11.25">
      <c r="B390" s="157"/>
      <c r="D390" s="145" t="s">
        <v>169</v>
      </c>
      <c r="E390" s="158" t="s">
        <v>19</v>
      </c>
      <c r="F390" s="159" t="s">
        <v>1193</v>
      </c>
      <c r="H390" s="160">
        <v>24.4</v>
      </c>
      <c r="I390" s="161"/>
      <c r="L390" s="157"/>
      <c r="M390" s="162"/>
      <c r="T390" s="163"/>
      <c r="AT390" s="158" t="s">
        <v>169</v>
      </c>
      <c r="AU390" s="158" t="s">
        <v>84</v>
      </c>
      <c r="AV390" s="13" t="s">
        <v>84</v>
      </c>
      <c r="AW390" s="13" t="s">
        <v>36</v>
      </c>
      <c r="AX390" s="13" t="s">
        <v>75</v>
      </c>
      <c r="AY390" s="158" t="s">
        <v>157</v>
      </c>
    </row>
    <row r="391" spans="2:65" s="14" customFormat="1" ht="11.25">
      <c r="B391" s="164"/>
      <c r="D391" s="145" t="s">
        <v>169</v>
      </c>
      <c r="E391" s="165" t="s">
        <v>19</v>
      </c>
      <c r="F391" s="166" t="s">
        <v>173</v>
      </c>
      <c r="H391" s="167">
        <v>46.6</v>
      </c>
      <c r="I391" s="168"/>
      <c r="L391" s="164"/>
      <c r="M391" s="169"/>
      <c r="T391" s="170"/>
      <c r="AT391" s="165" t="s">
        <v>169</v>
      </c>
      <c r="AU391" s="165" t="s">
        <v>84</v>
      </c>
      <c r="AV391" s="14" t="s">
        <v>164</v>
      </c>
      <c r="AW391" s="14" t="s">
        <v>36</v>
      </c>
      <c r="AX391" s="14" t="s">
        <v>82</v>
      </c>
      <c r="AY391" s="165" t="s">
        <v>157</v>
      </c>
    </row>
    <row r="392" spans="2:65" s="1" customFormat="1" ht="16.5" customHeight="1">
      <c r="B392" s="33"/>
      <c r="C392" s="132" t="s">
        <v>432</v>
      </c>
      <c r="D392" s="132" t="s">
        <v>159</v>
      </c>
      <c r="E392" s="133" t="s">
        <v>1369</v>
      </c>
      <c r="F392" s="134" t="s">
        <v>1370</v>
      </c>
      <c r="G392" s="135" t="s">
        <v>210</v>
      </c>
      <c r="H392" s="136">
        <v>5.84</v>
      </c>
      <c r="I392" s="137">
        <v>25.9</v>
      </c>
      <c r="J392" s="138">
        <f>ROUND(I392*H392,2)</f>
        <v>151.26</v>
      </c>
      <c r="K392" s="134" t="s">
        <v>163</v>
      </c>
      <c r="L392" s="33"/>
      <c r="M392" s="139" t="s">
        <v>19</v>
      </c>
      <c r="N392" s="140" t="s">
        <v>46</v>
      </c>
      <c r="P392" s="141">
        <f>O392*H392</f>
        <v>0</v>
      </c>
      <c r="Q392" s="141">
        <v>0</v>
      </c>
      <c r="R392" s="141">
        <f>Q392*H392</f>
        <v>0</v>
      </c>
      <c r="S392" s="141">
        <v>0</v>
      </c>
      <c r="T392" s="142">
        <f>S392*H392</f>
        <v>0</v>
      </c>
      <c r="AR392" s="143" t="s">
        <v>283</v>
      </c>
      <c r="AT392" s="143" t="s">
        <v>159</v>
      </c>
      <c r="AU392" s="143" t="s">
        <v>84</v>
      </c>
      <c r="AY392" s="18" t="s">
        <v>157</v>
      </c>
      <c r="BE392" s="144">
        <f>IF(N392="základní",J392,0)</f>
        <v>151.26</v>
      </c>
      <c r="BF392" s="144">
        <f>IF(N392="snížená",J392,0)</f>
        <v>0</v>
      </c>
      <c r="BG392" s="144">
        <f>IF(N392="zákl. přenesená",J392,0)</f>
        <v>0</v>
      </c>
      <c r="BH392" s="144">
        <f>IF(N392="sníž. přenesená",J392,0)</f>
        <v>0</v>
      </c>
      <c r="BI392" s="144">
        <f>IF(N392="nulová",J392,0)</f>
        <v>0</v>
      </c>
      <c r="BJ392" s="18" t="s">
        <v>82</v>
      </c>
      <c r="BK392" s="144">
        <f>ROUND(I392*H392,2)</f>
        <v>151.26</v>
      </c>
      <c r="BL392" s="18" t="s">
        <v>283</v>
      </c>
      <c r="BM392" s="143" t="s">
        <v>1371</v>
      </c>
    </row>
    <row r="393" spans="2:65" s="1" customFormat="1" ht="11.25">
      <c r="B393" s="33"/>
      <c r="D393" s="145" t="s">
        <v>166</v>
      </c>
      <c r="F393" s="146" t="s">
        <v>1372</v>
      </c>
      <c r="I393" s="147"/>
      <c r="L393" s="33"/>
      <c r="M393" s="148"/>
      <c r="T393" s="54"/>
      <c r="AT393" s="18" t="s">
        <v>166</v>
      </c>
      <c r="AU393" s="18" t="s">
        <v>84</v>
      </c>
    </row>
    <row r="394" spans="2:65" s="1" customFormat="1" ht="11.25">
      <c r="B394" s="33"/>
      <c r="D394" s="149" t="s">
        <v>167</v>
      </c>
      <c r="F394" s="150" t="s">
        <v>1373</v>
      </c>
      <c r="I394" s="147"/>
      <c r="L394" s="33"/>
      <c r="M394" s="148"/>
      <c r="T394" s="54"/>
      <c r="AT394" s="18" t="s">
        <v>167</v>
      </c>
      <c r="AU394" s="18" t="s">
        <v>84</v>
      </c>
    </row>
    <row r="395" spans="2:65" s="12" customFormat="1" ht="11.25">
      <c r="B395" s="151"/>
      <c r="D395" s="145" t="s">
        <v>169</v>
      </c>
      <c r="E395" s="152" t="s">
        <v>19</v>
      </c>
      <c r="F395" s="153" t="s">
        <v>997</v>
      </c>
      <c r="H395" s="152" t="s">
        <v>19</v>
      </c>
      <c r="I395" s="154"/>
      <c r="L395" s="151"/>
      <c r="M395" s="155"/>
      <c r="T395" s="156"/>
      <c r="AT395" s="152" t="s">
        <v>169</v>
      </c>
      <c r="AU395" s="152" t="s">
        <v>84</v>
      </c>
      <c r="AV395" s="12" t="s">
        <v>82</v>
      </c>
      <c r="AW395" s="12" t="s">
        <v>36</v>
      </c>
      <c r="AX395" s="12" t="s">
        <v>75</v>
      </c>
      <c r="AY395" s="152" t="s">
        <v>157</v>
      </c>
    </row>
    <row r="396" spans="2:65" s="12" customFormat="1" ht="11.25">
      <c r="B396" s="151"/>
      <c r="D396" s="145" t="s">
        <v>169</v>
      </c>
      <c r="E396" s="152" t="s">
        <v>19</v>
      </c>
      <c r="F396" s="153" t="s">
        <v>251</v>
      </c>
      <c r="H396" s="152" t="s">
        <v>19</v>
      </c>
      <c r="I396" s="154"/>
      <c r="L396" s="151"/>
      <c r="M396" s="155"/>
      <c r="T396" s="156"/>
      <c r="AT396" s="152" t="s">
        <v>169</v>
      </c>
      <c r="AU396" s="152" t="s">
        <v>84</v>
      </c>
      <c r="AV396" s="12" t="s">
        <v>82</v>
      </c>
      <c r="AW396" s="12" t="s">
        <v>36</v>
      </c>
      <c r="AX396" s="12" t="s">
        <v>75</v>
      </c>
      <c r="AY396" s="152" t="s">
        <v>157</v>
      </c>
    </row>
    <row r="397" spans="2:65" s="13" customFormat="1" ht="11.25">
      <c r="B397" s="157"/>
      <c r="D397" s="145" t="s">
        <v>169</v>
      </c>
      <c r="E397" s="158" t="s">
        <v>19</v>
      </c>
      <c r="F397" s="159" t="s">
        <v>1374</v>
      </c>
      <c r="H397" s="160">
        <v>1.29</v>
      </c>
      <c r="I397" s="161"/>
      <c r="L397" s="157"/>
      <c r="M397" s="162"/>
      <c r="T397" s="163"/>
      <c r="AT397" s="158" t="s">
        <v>169</v>
      </c>
      <c r="AU397" s="158" t="s">
        <v>84</v>
      </c>
      <c r="AV397" s="13" t="s">
        <v>84</v>
      </c>
      <c r="AW397" s="13" t="s">
        <v>36</v>
      </c>
      <c r="AX397" s="13" t="s">
        <v>75</v>
      </c>
      <c r="AY397" s="158" t="s">
        <v>157</v>
      </c>
    </row>
    <row r="398" spans="2:65" s="12" customFormat="1" ht="11.25">
      <c r="B398" s="151"/>
      <c r="D398" s="145" t="s">
        <v>169</v>
      </c>
      <c r="E398" s="152" t="s">
        <v>19</v>
      </c>
      <c r="F398" s="153" t="s">
        <v>999</v>
      </c>
      <c r="H398" s="152" t="s">
        <v>19</v>
      </c>
      <c r="I398" s="154"/>
      <c r="L398" s="151"/>
      <c r="M398" s="155"/>
      <c r="T398" s="156"/>
      <c r="AT398" s="152" t="s">
        <v>169</v>
      </c>
      <c r="AU398" s="152" t="s">
        <v>84</v>
      </c>
      <c r="AV398" s="12" t="s">
        <v>82</v>
      </c>
      <c r="AW398" s="12" t="s">
        <v>36</v>
      </c>
      <c r="AX398" s="12" t="s">
        <v>75</v>
      </c>
      <c r="AY398" s="152" t="s">
        <v>157</v>
      </c>
    </row>
    <row r="399" spans="2:65" s="13" customFormat="1" ht="11.25">
      <c r="B399" s="157"/>
      <c r="D399" s="145" t="s">
        <v>169</v>
      </c>
      <c r="E399" s="158" t="s">
        <v>19</v>
      </c>
      <c r="F399" s="159" t="s">
        <v>1375</v>
      </c>
      <c r="H399" s="160">
        <v>1.71</v>
      </c>
      <c r="I399" s="161"/>
      <c r="L399" s="157"/>
      <c r="M399" s="162"/>
      <c r="T399" s="163"/>
      <c r="AT399" s="158" t="s">
        <v>169</v>
      </c>
      <c r="AU399" s="158" t="s">
        <v>84</v>
      </c>
      <c r="AV399" s="13" t="s">
        <v>84</v>
      </c>
      <c r="AW399" s="13" t="s">
        <v>36</v>
      </c>
      <c r="AX399" s="13" t="s">
        <v>75</v>
      </c>
      <c r="AY399" s="158" t="s">
        <v>157</v>
      </c>
    </row>
    <row r="400" spans="2:65" s="13" customFormat="1" ht="11.25">
      <c r="B400" s="157"/>
      <c r="D400" s="145" t="s">
        <v>169</v>
      </c>
      <c r="E400" s="158" t="s">
        <v>19</v>
      </c>
      <c r="F400" s="159" t="s">
        <v>1376</v>
      </c>
      <c r="H400" s="160">
        <v>2.84</v>
      </c>
      <c r="I400" s="161"/>
      <c r="L400" s="157"/>
      <c r="M400" s="162"/>
      <c r="T400" s="163"/>
      <c r="AT400" s="158" t="s">
        <v>169</v>
      </c>
      <c r="AU400" s="158" t="s">
        <v>84</v>
      </c>
      <c r="AV400" s="13" t="s">
        <v>84</v>
      </c>
      <c r="AW400" s="13" t="s">
        <v>36</v>
      </c>
      <c r="AX400" s="13" t="s">
        <v>75</v>
      </c>
      <c r="AY400" s="158" t="s">
        <v>157</v>
      </c>
    </row>
    <row r="401" spans="2:65" s="14" customFormat="1" ht="11.25">
      <c r="B401" s="164"/>
      <c r="D401" s="145" t="s">
        <v>169</v>
      </c>
      <c r="E401" s="165" t="s">
        <v>19</v>
      </c>
      <c r="F401" s="166" t="s">
        <v>173</v>
      </c>
      <c r="H401" s="167">
        <v>5.84</v>
      </c>
      <c r="I401" s="168"/>
      <c r="L401" s="164"/>
      <c r="M401" s="169"/>
      <c r="T401" s="170"/>
      <c r="AT401" s="165" t="s">
        <v>169</v>
      </c>
      <c r="AU401" s="165" t="s">
        <v>84</v>
      </c>
      <c r="AV401" s="14" t="s">
        <v>164</v>
      </c>
      <c r="AW401" s="14" t="s">
        <v>36</v>
      </c>
      <c r="AX401" s="14" t="s">
        <v>82</v>
      </c>
      <c r="AY401" s="165" t="s">
        <v>157</v>
      </c>
    </row>
    <row r="402" spans="2:65" s="1" customFormat="1" ht="16.5" customHeight="1">
      <c r="B402" s="33"/>
      <c r="C402" s="171" t="s">
        <v>437</v>
      </c>
      <c r="D402" s="171" t="s">
        <v>228</v>
      </c>
      <c r="E402" s="172" t="s">
        <v>1377</v>
      </c>
      <c r="F402" s="173" t="s">
        <v>1378</v>
      </c>
      <c r="G402" s="174" t="s">
        <v>1379</v>
      </c>
      <c r="H402" s="175">
        <v>6.2930000000000001</v>
      </c>
      <c r="I402" s="176">
        <v>61.9</v>
      </c>
      <c r="J402" s="177">
        <f>ROUND(I402*H402,2)</f>
        <v>389.54</v>
      </c>
      <c r="K402" s="173" t="s">
        <v>163</v>
      </c>
      <c r="L402" s="178"/>
      <c r="M402" s="179" t="s">
        <v>19</v>
      </c>
      <c r="N402" s="180" t="s">
        <v>46</v>
      </c>
      <c r="P402" s="141">
        <f>O402*H402</f>
        <v>0</v>
      </c>
      <c r="Q402" s="141">
        <v>1E-3</v>
      </c>
      <c r="R402" s="141">
        <f>Q402*H402</f>
        <v>6.293E-3</v>
      </c>
      <c r="S402" s="141">
        <v>0</v>
      </c>
      <c r="T402" s="142">
        <f>S402*H402</f>
        <v>0</v>
      </c>
      <c r="AR402" s="143" t="s">
        <v>419</v>
      </c>
      <c r="AT402" s="143" t="s">
        <v>228</v>
      </c>
      <c r="AU402" s="143" t="s">
        <v>84</v>
      </c>
      <c r="AY402" s="18" t="s">
        <v>157</v>
      </c>
      <c r="BE402" s="144">
        <f>IF(N402="základní",J402,0)</f>
        <v>389.54</v>
      </c>
      <c r="BF402" s="144">
        <f>IF(N402="snížená",J402,0)</f>
        <v>0</v>
      </c>
      <c r="BG402" s="144">
        <f>IF(N402="zákl. přenesená",J402,0)</f>
        <v>0</v>
      </c>
      <c r="BH402" s="144">
        <f>IF(N402="sníž. přenesená",J402,0)</f>
        <v>0</v>
      </c>
      <c r="BI402" s="144">
        <f>IF(N402="nulová",J402,0)</f>
        <v>0</v>
      </c>
      <c r="BJ402" s="18" t="s">
        <v>82</v>
      </c>
      <c r="BK402" s="144">
        <f>ROUND(I402*H402,2)</f>
        <v>389.54</v>
      </c>
      <c r="BL402" s="18" t="s">
        <v>283</v>
      </c>
      <c r="BM402" s="143" t="s">
        <v>1380</v>
      </c>
    </row>
    <row r="403" spans="2:65" s="1" customFormat="1" ht="11.25">
      <c r="B403" s="33"/>
      <c r="D403" s="145" t="s">
        <v>166</v>
      </c>
      <c r="F403" s="146" t="s">
        <v>1378</v>
      </c>
      <c r="I403" s="147"/>
      <c r="L403" s="33"/>
      <c r="M403" s="148"/>
      <c r="T403" s="54"/>
      <c r="AT403" s="18" t="s">
        <v>166</v>
      </c>
      <c r="AU403" s="18" t="s">
        <v>84</v>
      </c>
    </row>
    <row r="404" spans="2:65" s="12" customFormat="1" ht="11.25">
      <c r="B404" s="151"/>
      <c r="D404" s="145" t="s">
        <v>169</v>
      </c>
      <c r="E404" s="152" t="s">
        <v>19</v>
      </c>
      <c r="F404" s="153" t="s">
        <v>997</v>
      </c>
      <c r="H404" s="152" t="s">
        <v>19</v>
      </c>
      <c r="I404" s="154"/>
      <c r="L404" s="151"/>
      <c r="M404" s="155"/>
      <c r="T404" s="156"/>
      <c r="AT404" s="152" t="s">
        <v>169</v>
      </c>
      <c r="AU404" s="152" t="s">
        <v>84</v>
      </c>
      <c r="AV404" s="12" t="s">
        <v>82</v>
      </c>
      <c r="AW404" s="12" t="s">
        <v>36</v>
      </c>
      <c r="AX404" s="12" t="s">
        <v>75</v>
      </c>
      <c r="AY404" s="152" t="s">
        <v>157</v>
      </c>
    </row>
    <row r="405" spans="2:65" s="12" customFormat="1" ht="11.25">
      <c r="B405" s="151"/>
      <c r="D405" s="145" t="s">
        <v>169</v>
      </c>
      <c r="E405" s="152" t="s">
        <v>19</v>
      </c>
      <c r="F405" s="153" t="s">
        <v>1381</v>
      </c>
      <c r="H405" s="152" t="s">
        <v>19</v>
      </c>
      <c r="I405" s="154"/>
      <c r="L405" s="151"/>
      <c r="M405" s="155"/>
      <c r="T405" s="156"/>
      <c r="AT405" s="152" t="s">
        <v>169</v>
      </c>
      <c r="AU405" s="152" t="s">
        <v>84</v>
      </c>
      <c r="AV405" s="12" t="s">
        <v>82</v>
      </c>
      <c r="AW405" s="12" t="s">
        <v>36</v>
      </c>
      <c r="AX405" s="12" t="s">
        <v>75</v>
      </c>
      <c r="AY405" s="152" t="s">
        <v>157</v>
      </c>
    </row>
    <row r="406" spans="2:65" s="13" customFormat="1" ht="11.25">
      <c r="B406" s="157"/>
      <c r="D406" s="145" t="s">
        <v>169</v>
      </c>
      <c r="E406" s="158" t="s">
        <v>19</v>
      </c>
      <c r="F406" s="159" t="s">
        <v>1382</v>
      </c>
      <c r="H406" s="160">
        <v>4.66</v>
      </c>
      <c r="I406" s="161"/>
      <c r="L406" s="157"/>
      <c r="M406" s="162"/>
      <c r="T406" s="163"/>
      <c r="AT406" s="158" t="s">
        <v>169</v>
      </c>
      <c r="AU406" s="158" t="s">
        <v>84</v>
      </c>
      <c r="AV406" s="13" t="s">
        <v>84</v>
      </c>
      <c r="AW406" s="13" t="s">
        <v>36</v>
      </c>
      <c r="AX406" s="13" t="s">
        <v>75</v>
      </c>
      <c r="AY406" s="158" t="s">
        <v>157</v>
      </c>
    </row>
    <row r="407" spans="2:65" s="13" customFormat="1" ht="11.25">
      <c r="B407" s="157"/>
      <c r="D407" s="145" t="s">
        <v>169</v>
      </c>
      <c r="E407" s="158" t="s">
        <v>19</v>
      </c>
      <c r="F407" s="159" t="s">
        <v>1383</v>
      </c>
      <c r="H407" s="160">
        <v>0.58399999999999996</v>
      </c>
      <c r="I407" s="161"/>
      <c r="L407" s="157"/>
      <c r="M407" s="162"/>
      <c r="T407" s="163"/>
      <c r="AT407" s="158" t="s">
        <v>169</v>
      </c>
      <c r="AU407" s="158" t="s">
        <v>84</v>
      </c>
      <c r="AV407" s="13" t="s">
        <v>84</v>
      </c>
      <c r="AW407" s="13" t="s">
        <v>36</v>
      </c>
      <c r="AX407" s="13" t="s">
        <v>75</v>
      </c>
      <c r="AY407" s="158" t="s">
        <v>157</v>
      </c>
    </row>
    <row r="408" spans="2:65" s="14" customFormat="1" ht="11.25">
      <c r="B408" s="164"/>
      <c r="D408" s="145" t="s">
        <v>169</v>
      </c>
      <c r="E408" s="165" t="s">
        <v>19</v>
      </c>
      <c r="F408" s="166" t="s">
        <v>173</v>
      </c>
      <c r="H408" s="167">
        <v>5.2439999999999998</v>
      </c>
      <c r="I408" s="168"/>
      <c r="L408" s="164"/>
      <c r="M408" s="169"/>
      <c r="T408" s="170"/>
      <c r="AT408" s="165" t="s">
        <v>169</v>
      </c>
      <c r="AU408" s="165" t="s">
        <v>84</v>
      </c>
      <c r="AV408" s="14" t="s">
        <v>164</v>
      </c>
      <c r="AW408" s="14" t="s">
        <v>36</v>
      </c>
      <c r="AX408" s="14" t="s">
        <v>82</v>
      </c>
      <c r="AY408" s="165" t="s">
        <v>157</v>
      </c>
    </row>
    <row r="409" spans="2:65" s="13" customFormat="1" ht="11.25">
      <c r="B409" s="157"/>
      <c r="D409" s="145" t="s">
        <v>169</v>
      </c>
      <c r="F409" s="159" t="s">
        <v>1384</v>
      </c>
      <c r="H409" s="160">
        <v>6.2930000000000001</v>
      </c>
      <c r="I409" s="161"/>
      <c r="L409" s="157"/>
      <c r="M409" s="162"/>
      <c r="T409" s="163"/>
      <c r="AT409" s="158" t="s">
        <v>169</v>
      </c>
      <c r="AU409" s="158" t="s">
        <v>84</v>
      </c>
      <c r="AV409" s="13" t="s">
        <v>84</v>
      </c>
      <c r="AW409" s="13" t="s">
        <v>4</v>
      </c>
      <c r="AX409" s="13" t="s">
        <v>82</v>
      </c>
      <c r="AY409" s="158" t="s">
        <v>157</v>
      </c>
    </row>
    <row r="410" spans="2:65" s="1" customFormat="1" ht="16.5" customHeight="1">
      <c r="B410" s="33"/>
      <c r="C410" s="132" t="s">
        <v>450</v>
      </c>
      <c r="D410" s="132" t="s">
        <v>159</v>
      </c>
      <c r="E410" s="133" t="s">
        <v>1385</v>
      </c>
      <c r="F410" s="134" t="s">
        <v>1386</v>
      </c>
      <c r="G410" s="135" t="s">
        <v>210</v>
      </c>
      <c r="H410" s="136">
        <v>46.6</v>
      </c>
      <c r="I410" s="137">
        <v>148</v>
      </c>
      <c r="J410" s="138">
        <f>ROUND(I410*H410,2)</f>
        <v>6896.8</v>
      </c>
      <c r="K410" s="134" t="s">
        <v>163</v>
      </c>
      <c r="L410" s="33"/>
      <c r="M410" s="139" t="s">
        <v>19</v>
      </c>
      <c r="N410" s="140" t="s">
        <v>46</v>
      </c>
      <c r="P410" s="141">
        <f>O410*H410</f>
        <v>0</v>
      </c>
      <c r="Q410" s="141">
        <v>0</v>
      </c>
      <c r="R410" s="141">
        <f>Q410*H410</f>
        <v>0</v>
      </c>
      <c r="S410" s="141">
        <v>0</v>
      </c>
      <c r="T410" s="142">
        <f>S410*H410</f>
        <v>0</v>
      </c>
      <c r="AR410" s="143" t="s">
        <v>283</v>
      </c>
      <c r="AT410" s="143" t="s">
        <v>159</v>
      </c>
      <c r="AU410" s="143" t="s">
        <v>84</v>
      </c>
      <c r="AY410" s="18" t="s">
        <v>157</v>
      </c>
      <c r="BE410" s="144">
        <f>IF(N410="základní",J410,0)</f>
        <v>6896.8</v>
      </c>
      <c r="BF410" s="144">
        <f>IF(N410="snížená",J410,0)</f>
        <v>0</v>
      </c>
      <c r="BG410" s="144">
        <f>IF(N410="zákl. přenesená",J410,0)</f>
        <v>0</v>
      </c>
      <c r="BH410" s="144">
        <f>IF(N410="sníž. přenesená",J410,0)</f>
        <v>0</v>
      </c>
      <c r="BI410" s="144">
        <f>IF(N410="nulová",J410,0)</f>
        <v>0</v>
      </c>
      <c r="BJ410" s="18" t="s">
        <v>82</v>
      </c>
      <c r="BK410" s="144">
        <f>ROUND(I410*H410,2)</f>
        <v>6896.8</v>
      </c>
      <c r="BL410" s="18" t="s">
        <v>283</v>
      </c>
      <c r="BM410" s="143" t="s">
        <v>1387</v>
      </c>
    </row>
    <row r="411" spans="2:65" s="1" customFormat="1" ht="11.25">
      <c r="B411" s="33"/>
      <c r="D411" s="145" t="s">
        <v>166</v>
      </c>
      <c r="F411" s="146" t="s">
        <v>1388</v>
      </c>
      <c r="I411" s="147"/>
      <c r="L411" s="33"/>
      <c r="M411" s="148"/>
      <c r="T411" s="54"/>
      <c r="AT411" s="18" t="s">
        <v>166</v>
      </c>
      <c r="AU411" s="18" t="s">
        <v>84</v>
      </c>
    </row>
    <row r="412" spans="2:65" s="1" customFormat="1" ht="11.25">
      <c r="B412" s="33"/>
      <c r="D412" s="149" t="s">
        <v>167</v>
      </c>
      <c r="F412" s="150" t="s">
        <v>1389</v>
      </c>
      <c r="I412" s="147"/>
      <c r="L412" s="33"/>
      <c r="M412" s="148"/>
      <c r="T412" s="54"/>
      <c r="AT412" s="18" t="s">
        <v>167</v>
      </c>
      <c r="AU412" s="18" t="s">
        <v>84</v>
      </c>
    </row>
    <row r="413" spans="2:65" s="12" customFormat="1" ht="11.25">
      <c r="B413" s="151"/>
      <c r="D413" s="145" t="s">
        <v>169</v>
      </c>
      <c r="E413" s="152" t="s">
        <v>19</v>
      </c>
      <c r="F413" s="153" t="s">
        <v>997</v>
      </c>
      <c r="H413" s="152" t="s">
        <v>19</v>
      </c>
      <c r="I413" s="154"/>
      <c r="L413" s="151"/>
      <c r="M413" s="155"/>
      <c r="T413" s="156"/>
      <c r="AT413" s="152" t="s">
        <v>169</v>
      </c>
      <c r="AU413" s="152" t="s">
        <v>84</v>
      </c>
      <c r="AV413" s="12" t="s">
        <v>82</v>
      </c>
      <c r="AW413" s="12" t="s">
        <v>36</v>
      </c>
      <c r="AX413" s="12" t="s">
        <v>75</v>
      </c>
      <c r="AY413" s="152" t="s">
        <v>157</v>
      </c>
    </row>
    <row r="414" spans="2:65" s="12" customFormat="1" ht="11.25">
      <c r="B414" s="151"/>
      <c r="D414" s="145" t="s">
        <v>169</v>
      </c>
      <c r="E414" s="152" t="s">
        <v>19</v>
      </c>
      <c r="F414" s="153" t="s">
        <v>251</v>
      </c>
      <c r="H414" s="152" t="s">
        <v>19</v>
      </c>
      <c r="I414" s="154"/>
      <c r="L414" s="151"/>
      <c r="M414" s="155"/>
      <c r="T414" s="156"/>
      <c r="AT414" s="152" t="s">
        <v>169</v>
      </c>
      <c r="AU414" s="152" t="s">
        <v>84</v>
      </c>
      <c r="AV414" s="12" t="s">
        <v>82</v>
      </c>
      <c r="AW414" s="12" t="s">
        <v>36</v>
      </c>
      <c r="AX414" s="12" t="s">
        <v>75</v>
      </c>
      <c r="AY414" s="152" t="s">
        <v>157</v>
      </c>
    </row>
    <row r="415" spans="2:65" s="13" customFormat="1" ht="11.25">
      <c r="B415" s="157"/>
      <c r="D415" s="145" t="s">
        <v>169</v>
      </c>
      <c r="E415" s="158" t="s">
        <v>19</v>
      </c>
      <c r="F415" s="159" t="s">
        <v>1199</v>
      </c>
      <c r="H415" s="160">
        <v>7.5</v>
      </c>
      <c r="I415" s="161"/>
      <c r="L415" s="157"/>
      <c r="M415" s="162"/>
      <c r="T415" s="163"/>
      <c r="AT415" s="158" t="s">
        <v>169</v>
      </c>
      <c r="AU415" s="158" t="s">
        <v>84</v>
      </c>
      <c r="AV415" s="13" t="s">
        <v>84</v>
      </c>
      <c r="AW415" s="13" t="s">
        <v>36</v>
      </c>
      <c r="AX415" s="13" t="s">
        <v>75</v>
      </c>
      <c r="AY415" s="158" t="s">
        <v>157</v>
      </c>
    </row>
    <row r="416" spans="2:65" s="12" customFormat="1" ht="11.25">
      <c r="B416" s="151"/>
      <c r="D416" s="145" t="s">
        <v>169</v>
      </c>
      <c r="E416" s="152" t="s">
        <v>19</v>
      </c>
      <c r="F416" s="153" t="s">
        <v>999</v>
      </c>
      <c r="H416" s="152" t="s">
        <v>19</v>
      </c>
      <c r="I416" s="154"/>
      <c r="L416" s="151"/>
      <c r="M416" s="155"/>
      <c r="T416" s="156"/>
      <c r="AT416" s="152" t="s">
        <v>169</v>
      </c>
      <c r="AU416" s="152" t="s">
        <v>84</v>
      </c>
      <c r="AV416" s="12" t="s">
        <v>82</v>
      </c>
      <c r="AW416" s="12" t="s">
        <v>36</v>
      </c>
      <c r="AX416" s="12" t="s">
        <v>75</v>
      </c>
      <c r="AY416" s="152" t="s">
        <v>157</v>
      </c>
    </row>
    <row r="417" spans="2:65" s="13" customFormat="1" ht="11.25">
      <c r="B417" s="157"/>
      <c r="D417" s="145" t="s">
        <v>169</v>
      </c>
      <c r="E417" s="158" t="s">
        <v>19</v>
      </c>
      <c r="F417" s="159" t="s">
        <v>1192</v>
      </c>
      <c r="H417" s="160">
        <v>14.7</v>
      </c>
      <c r="I417" s="161"/>
      <c r="L417" s="157"/>
      <c r="M417" s="162"/>
      <c r="T417" s="163"/>
      <c r="AT417" s="158" t="s">
        <v>169</v>
      </c>
      <c r="AU417" s="158" t="s">
        <v>84</v>
      </c>
      <c r="AV417" s="13" t="s">
        <v>84</v>
      </c>
      <c r="AW417" s="13" t="s">
        <v>36</v>
      </c>
      <c r="AX417" s="13" t="s">
        <v>75</v>
      </c>
      <c r="AY417" s="158" t="s">
        <v>157</v>
      </c>
    </row>
    <row r="418" spans="2:65" s="13" customFormat="1" ht="11.25">
      <c r="B418" s="157"/>
      <c r="D418" s="145" t="s">
        <v>169</v>
      </c>
      <c r="E418" s="158" t="s">
        <v>19</v>
      </c>
      <c r="F418" s="159" t="s">
        <v>1193</v>
      </c>
      <c r="H418" s="160">
        <v>24.4</v>
      </c>
      <c r="I418" s="161"/>
      <c r="L418" s="157"/>
      <c r="M418" s="162"/>
      <c r="T418" s="163"/>
      <c r="AT418" s="158" t="s">
        <v>169</v>
      </c>
      <c r="AU418" s="158" t="s">
        <v>84</v>
      </c>
      <c r="AV418" s="13" t="s">
        <v>84</v>
      </c>
      <c r="AW418" s="13" t="s">
        <v>36</v>
      </c>
      <c r="AX418" s="13" t="s">
        <v>75</v>
      </c>
      <c r="AY418" s="158" t="s">
        <v>157</v>
      </c>
    </row>
    <row r="419" spans="2:65" s="14" customFormat="1" ht="11.25">
      <c r="B419" s="164"/>
      <c r="D419" s="145" t="s">
        <v>169</v>
      </c>
      <c r="E419" s="165" t="s">
        <v>19</v>
      </c>
      <c r="F419" s="166" t="s">
        <v>173</v>
      </c>
      <c r="H419" s="167">
        <v>46.6</v>
      </c>
      <c r="I419" s="168"/>
      <c r="L419" s="164"/>
      <c r="M419" s="169"/>
      <c r="T419" s="170"/>
      <c r="AT419" s="165" t="s">
        <v>169</v>
      </c>
      <c r="AU419" s="165" t="s">
        <v>84</v>
      </c>
      <c r="AV419" s="14" t="s">
        <v>164</v>
      </c>
      <c r="AW419" s="14" t="s">
        <v>36</v>
      </c>
      <c r="AX419" s="14" t="s">
        <v>82</v>
      </c>
      <c r="AY419" s="165" t="s">
        <v>157</v>
      </c>
    </row>
    <row r="420" spans="2:65" s="1" customFormat="1" ht="16.5" customHeight="1">
      <c r="B420" s="33"/>
      <c r="C420" s="132" t="s">
        <v>462</v>
      </c>
      <c r="D420" s="132" t="s">
        <v>159</v>
      </c>
      <c r="E420" s="133" t="s">
        <v>1390</v>
      </c>
      <c r="F420" s="134" t="s">
        <v>1391</v>
      </c>
      <c r="G420" s="135" t="s">
        <v>210</v>
      </c>
      <c r="H420" s="136">
        <v>5.84</v>
      </c>
      <c r="I420" s="137">
        <v>200</v>
      </c>
      <c r="J420" s="138">
        <f>ROUND(I420*H420,2)</f>
        <v>1168</v>
      </c>
      <c r="K420" s="134" t="s">
        <v>163</v>
      </c>
      <c r="L420" s="33"/>
      <c r="M420" s="139" t="s">
        <v>19</v>
      </c>
      <c r="N420" s="140" t="s">
        <v>46</v>
      </c>
      <c r="P420" s="141">
        <f>O420*H420</f>
        <v>0</v>
      </c>
      <c r="Q420" s="141">
        <v>0</v>
      </c>
      <c r="R420" s="141">
        <f>Q420*H420</f>
        <v>0</v>
      </c>
      <c r="S420" s="141">
        <v>0</v>
      </c>
      <c r="T420" s="142">
        <f>S420*H420</f>
        <v>0</v>
      </c>
      <c r="AR420" s="143" t="s">
        <v>283</v>
      </c>
      <c r="AT420" s="143" t="s">
        <v>159</v>
      </c>
      <c r="AU420" s="143" t="s">
        <v>84</v>
      </c>
      <c r="AY420" s="18" t="s">
        <v>157</v>
      </c>
      <c r="BE420" s="144">
        <f>IF(N420="základní",J420,0)</f>
        <v>1168</v>
      </c>
      <c r="BF420" s="144">
        <f>IF(N420="snížená",J420,0)</f>
        <v>0</v>
      </c>
      <c r="BG420" s="144">
        <f>IF(N420="zákl. přenesená",J420,0)</f>
        <v>0</v>
      </c>
      <c r="BH420" s="144">
        <f>IF(N420="sníž. přenesená",J420,0)</f>
        <v>0</v>
      </c>
      <c r="BI420" s="144">
        <f>IF(N420="nulová",J420,0)</f>
        <v>0</v>
      </c>
      <c r="BJ420" s="18" t="s">
        <v>82</v>
      </c>
      <c r="BK420" s="144">
        <f>ROUND(I420*H420,2)</f>
        <v>1168</v>
      </c>
      <c r="BL420" s="18" t="s">
        <v>283</v>
      </c>
      <c r="BM420" s="143" t="s">
        <v>1392</v>
      </c>
    </row>
    <row r="421" spans="2:65" s="1" customFormat="1" ht="11.25">
      <c r="B421" s="33"/>
      <c r="D421" s="145" t="s">
        <v>166</v>
      </c>
      <c r="F421" s="146" t="s">
        <v>1393</v>
      </c>
      <c r="I421" s="147"/>
      <c r="L421" s="33"/>
      <c r="M421" s="148"/>
      <c r="T421" s="54"/>
      <c r="AT421" s="18" t="s">
        <v>166</v>
      </c>
      <c r="AU421" s="18" t="s">
        <v>84</v>
      </c>
    </row>
    <row r="422" spans="2:65" s="1" customFormat="1" ht="11.25">
      <c r="B422" s="33"/>
      <c r="D422" s="149" t="s">
        <v>167</v>
      </c>
      <c r="F422" s="150" t="s">
        <v>1394</v>
      </c>
      <c r="I422" s="147"/>
      <c r="L422" s="33"/>
      <c r="M422" s="148"/>
      <c r="T422" s="54"/>
      <c r="AT422" s="18" t="s">
        <v>167</v>
      </c>
      <c r="AU422" s="18" t="s">
        <v>84</v>
      </c>
    </row>
    <row r="423" spans="2:65" s="12" customFormat="1" ht="11.25">
      <c r="B423" s="151"/>
      <c r="D423" s="145" t="s">
        <v>169</v>
      </c>
      <c r="E423" s="152" t="s">
        <v>19</v>
      </c>
      <c r="F423" s="153" t="s">
        <v>997</v>
      </c>
      <c r="H423" s="152" t="s">
        <v>19</v>
      </c>
      <c r="I423" s="154"/>
      <c r="L423" s="151"/>
      <c r="M423" s="155"/>
      <c r="T423" s="156"/>
      <c r="AT423" s="152" t="s">
        <v>169</v>
      </c>
      <c r="AU423" s="152" t="s">
        <v>84</v>
      </c>
      <c r="AV423" s="12" t="s">
        <v>82</v>
      </c>
      <c r="AW423" s="12" t="s">
        <v>36</v>
      </c>
      <c r="AX423" s="12" t="s">
        <v>75</v>
      </c>
      <c r="AY423" s="152" t="s">
        <v>157</v>
      </c>
    </row>
    <row r="424" spans="2:65" s="12" customFormat="1" ht="11.25">
      <c r="B424" s="151"/>
      <c r="D424" s="145" t="s">
        <v>169</v>
      </c>
      <c r="E424" s="152" t="s">
        <v>19</v>
      </c>
      <c r="F424" s="153" t="s">
        <v>251</v>
      </c>
      <c r="H424" s="152" t="s">
        <v>19</v>
      </c>
      <c r="I424" s="154"/>
      <c r="L424" s="151"/>
      <c r="M424" s="155"/>
      <c r="T424" s="156"/>
      <c r="AT424" s="152" t="s">
        <v>169</v>
      </c>
      <c r="AU424" s="152" t="s">
        <v>84</v>
      </c>
      <c r="AV424" s="12" t="s">
        <v>82</v>
      </c>
      <c r="AW424" s="12" t="s">
        <v>36</v>
      </c>
      <c r="AX424" s="12" t="s">
        <v>75</v>
      </c>
      <c r="AY424" s="152" t="s">
        <v>157</v>
      </c>
    </row>
    <row r="425" spans="2:65" s="13" customFormat="1" ht="11.25">
      <c r="B425" s="157"/>
      <c r="D425" s="145" t="s">
        <v>169</v>
      </c>
      <c r="E425" s="158" t="s">
        <v>19</v>
      </c>
      <c r="F425" s="159" t="s">
        <v>1374</v>
      </c>
      <c r="H425" s="160">
        <v>1.29</v>
      </c>
      <c r="I425" s="161"/>
      <c r="L425" s="157"/>
      <c r="M425" s="162"/>
      <c r="T425" s="163"/>
      <c r="AT425" s="158" t="s">
        <v>169</v>
      </c>
      <c r="AU425" s="158" t="s">
        <v>84</v>
      </c>
      <c r="AV425" s="13" t="s">
        <v>84</v>
      </c>
      <c r="AW425" s="13" t="s">
        <v>36</v>
      </c>
      <c r="AX425" s="13" t="s">
        <v>75</v>
      </c>
      <c r="AY425" s="158" t="s">
        <v>157</v>
      </c>
    </row>
    <row r="426" spans="2:65" s="12" customFormat="1" ht="11.25">
      <c r="B426" s="151"/>
      <c r="D426" s="145" t="s">
        <v>169</v>
      </c>
      <c r="E426" s="152" t="s">
        <v>19</v>
      </c>
      <c r="F426" s="153" t="s">
        <v>999</v>
      </c>
      <c r="H426" s="152" t="s">
        <v>19</v>
      </c>
      <c r="I426" s="154"/>
      <c r="L426" s="151"/>
      <c r="M426" s="155"/>
      <c r="T426" s="156"/>
      <c r="AT426" s="152" t="s">
        <v>169</v>
      </c>
      <c r="AU426" s="152" t="s">
        <v>84</v>
      </c>
      <c r="AV426" s="12" t="s">
        <v>82</v>
      </c>
      <c r="AW426" s="12" t="s">
        <v>36</v>
      </c>
      <c r="AX426" s="12" t="s">
        <v>75</v>
      </c>
      <c r="AY426" s="152" t="s">
        <v>157</v>
      </c>
    </row>
    <row r="427" spans="2:65" s="13" customFormat="1" ht="11.25">
      <c r="B427" s="157"/>
      <c r="D427" s="145" t="s">
        <v>169</v>
      </c>
      <c r="E427" s="158" t="s">
        <v>19</v>
      </c>
      <c r="F427" s="159" t="s">
        <v>1375</v>
      </c>
      <c r="H427" s="160">
        <v>1.71</v>
      </c>
      <c r="I427" s="161"/>
      <c r="L427" s="157"/>
      <c r="M427" s="162"/>
      <c r="T427" s="163"/>
      <c r="AT427" s="158" t="s">
        <v>169</v>
      </c>
      <c r="AU427" s="158" t="s">
        <v>84</v>
      </c>
      <c r="AV427" s="13" t="s">
        <v>84</v>
      </c>
      <c r="AW427" s="13" t="s">
        <v>36</v>
      </c>
      <c r="AX427" s="13" t="s">
        <v>75</v>
      </c>
      <c r="AY427" s="158" t="s">
        <v>157</v>
      </c>
    </row>
    <row r="428" spans="2:65" s="13" customFormat="1" ht="11.25">
      <c r="B428" s="157"/>
      <c r="D428" s="145" t="s">
        <v>169</v>
      </c>
      <c r="E428" s="158" t="s">
        <v>19</v>
      </c>
      <c r="F428" s="159" t="s">
        <v>1376</v>
      </c>
      <c r="H428" s="160">
        <v>2.84</v>
      </c>
      <c r="I428" s="161"/>
      <c r="L428" s="157"/>
      <c r="M428" s="162"/>
      <c r="T428" s="163"/>
      <c r="AT428" s="158" t="s">
        <v>169</v>
      </c>
      <c r="AU428" s="158" t="s">
        <v>84</v>
      </c>
      <c r="AV428" s="13" t="s">
        <v>84</v>
      </c>
      <c r="AW428" s="13" t="s">
        <v>36</v>
      </c>
      <c r="AX428" s="13" t="s">
        <v>75</v>
      </c>
      <c r="AY428" s="158" t="s">
        <v>157</v>
      </c>
    </row>
    <row r="429" spans="2:65" s="14" customFormat="1" ht="11.25">
      <c r="B429" s="164"/>
      <c r="D429" s="145" t="s">
        <v>169</v>
      </c>
      <c r="E429" s="165" t="s">
        <v>19</v>
      </c>
      <c r="F429" s="166" t="s">
        <v>173</v>
      </c>
      <c r="H429" s="167">
        <v>5.84</v>
      </c>
      <c r="I429" s="168"/>
      <c r="L429" s="164"/>
      <c r="M429" s="169"/>
      <c r="T429" s="170"/>
      <c r="AT429" s="165" t="s">
        <v>169</v>
      </c>
      <c r="AU429" s="165" t="s">
        <v>84</v>
      </c>
      <c r="AV429" s="14" t="s">
        <v>164</v>
      </c>
      <c r="AW429" s="14" t="s">
        <v>36</v>
      </c>
      <c r="AX429" s="14" t="s">
        <v>82</v>
      </c>
      <c r="AY429" s="165" t="s">
        <v>157</v>
      </c>
    </row>
    <row r="430" spans="2:65" s="1" customFormat="1" ht="16.5" customHeight="1">
      <c r="B430" s="33"/>
      <c r="C430" s="171" t="s">
        <v>468</v>
      </c>
      <c r="D430" s="171" t="s">
        <v>228</v>
      </c>
      <c r="E430" s="172" t="s">
        <v>1395</v>
      </c>
      <c r="F430" s="173" t="s">
        <v>1396</v>
      </c>
      <c r="G430" s="174" t="s">
        <v>231</v>
      </c>
      <c r="H430" s="175">
        <v>157.32</v>
      </c>
      <c r="I430" s="176">
        <v>90</v>
      </c>
      <c r="J430" s="177">
        <f>ROUND(I430*H430,2)</f>
        <v>14158.8</v>
      </c>
      <c r="K430" s="173" t="s">
        <v>163</v>
      </c>
      <c r="L430" s="178"/>
      <c r="M430" s="179" t="s">
        <v>19</v>
      </c>
      <c r="N430" s="180" t="s">
        <v>46</v>
      </c>
      <c r="P430" s="141">
        <f>O430*H430</f>
        <v>0</v>
      </c>
      <c r="Q430" s="141">
        <v>1E-3</v>
      </c>
      <c r="R430" s="141">
        <f>Q430*H430</f>
        <v>0.15731999999999999</v>
      </c>
      <c r="S430" s="141">
        <v>0</v>
      </c>
      <c r="T430" s="142">
        <f>S430*H430</f>
        <v>0</v>
      </c>
      <c r="AR430" s="143" t="s">
        <v>419</v>
      </c>
      <c r="AT430" s="143" t="s">
        <v>228</v>
      </c>
      <c r="AU430" s="143" t="s">
        <v>84</v>
      </c>
      <c r="AY430" s="18" t="s">
        <v>157</v>
      </c>
      <c r="BE430" s="144">
        <f>IF(N430="základní",J430,0)</f>
        <v>14158.8</v>
      </c>
      <c r="BF430" s="144">
        <f>IF(N430="snížená",J430,0)</f>
        <v>0</v>
      </c>
      <c r="BG430" s="144">
        <f>IF(N430="zákl. přenesená",J430,0)</f>
        <v>0</v>
      </c>
      <c r="BH430" s="144">
        <f>IF(N430="sníž. přenesená",J430,0)</f>
        <v>0</v>
      </c>
      <c r="BI430" s="144">
        <f>IF(N430="nulová",J430,0)</f>
        <v>0</v>
      </c>
      <c r="BJ430" s="18" t="s">
        <v>82</v>
      </c>
      <c r="BK430" s="144">
        <f>ROUND(I430*H430,2)</f>
        <v>14158.8</v>
      </c>
      <c r="BL430" s="18" t="s">
        <v>283</v>
      </c>
      <c r="BM430" s="143" t="s">
        <v>1397</v>
      </c>
    </row>
    <row r="431" spans="2:65" s="1" customFormat="1" ht="11.25">
      <c r="B431" s="33"/>
      <c r="D431" s="145" t="s">
        <v>166</v>
      </c>
      <c r="F431" s="146" t="s">
        <v>1396</v>
      </c>
      <c r="I431" s="147"/>
      <c r="L431" s="33"/>
      <c r="M431" s="148"/>
      <c r="T431" s="54"/>
      <c r="AT431" s="18" t="s">
        <v>166</v>
      </c>
      <c r="AU431" s="18" t="s">
        <v>84</v>
      </c>
    </row>
    <row r="432" spans="2:65" s="12" customFormat="1" ht="11.25">
      <c r="B432" s="151"/>
      <c r="D432" s="145" t="s">
        <v>169</v>
      </c>
      <c r="E432" s="152" t="s">
        <v>19</v>
      </c>
      <c r="F432" s="153" t="s">
        <v>997</v>
      </c>
      <c r="H432" s="152" t="s">
        <v>19</v>
      </c>
      <c r="I432" s="154"/>
      <c r="L432" s="151"/>
      <c r="M432" s="155"/>
      <c r="T432" s="156"/>
      <c r="AT432" s="152" t="s">
        <v>169</v>
      </c>
      <c r="AU432" s="152" t="s">
        <v>84</v>
      </c>
      <c r="AV432" s="12" t="s">
        <v>82</v>
      </c>
      <c r="AW432" s="12" t="s">
        <v>36</v>
      </c>
      <c r="AX432" s="12" t="s">
        <v>75</v>
      </c>
      <c r="AY432" s="152" t="s">
        <v>157</v>
      </c>
    </row>
    <row r="433" spans="2:65" s="12" customFormat="1" ht="11.25">
      <c r="B433" s="151"/>
      <c r="D433" s="145" t="s">
        <v>169</v>
      </c>
      <c r="E433" s="152" t="s">
        <v>19</v>
      </c>
      <c r="F433" s="153" t="s">
        <v>1381</v>
      </c>
      <c r="H433" s="152" t="s">
        <v>19</v>
      </c>
      <c r="I433" s="154"/>
      <c r="L433" s="151"/>
      <c r="M433" s="155"/>
      <c r="T433" s="156"/>
      <c r="AT433" s="152" t="s">
        <v>169</v>
      </c>
      <c r="AU433" s="152" t="s">
        <v>84</v>
      </c>
      <c r="AV433" s="12" t="s">
        <v>82</v>
      </c>
      <c r="AW433" s="12" t="s">
        <v>36</v>
      </c>
      <c r="AX433" s="12" t="s">
        <v>75</v>
      </c>
      <c r="AY433" s="152" t="s">
        <v>157</v>
      </c>
    </row>
    <row r="434" spans="2:65" s="13" customFormat="1" ht="11.25">
      <c r="B434" s="157"/>
      <c r="D434" s="145" t="s">
        <v>169</v>
      </c>
      <c r="E434" s="158" t="s">
        <v>19</v>
      </c>
      <c r="F434" s="159" t="s">
        <v>1398</v>
      </c>
      <c r="H434" s="160">
        <v>116.5</v>
      </c>
      <c r="I434" s="161"/>
      <c r="L434" s="157"/>
      <c r="M434" s="162"/>
      <c r="T434" s="163"/>
      <c r="AT434" s="158" t="s">
        <v>169</v>
      </c>
      <c r="AU434" s="158" t="s">
        <v>84</v>
      </c>
      <c r="AV434" s="13" t="s">
        <v>84</v>
      </c>
      <c r="AW434" s="13" t="s">
        <v>36</v>
      </c>
      <c r="AX434" s="13" t="s">
        <v>75</v>
      </c>
      <c r="AY434" s="158" t="s">
        <v>157</v>
      </c>
    </row>
    <row r="435" spans="2:65" s="13" customFormat="1" ht="11.25">
      <c r="B435" s="157"/>
      <c r="D435" s="145" t="s">
        <v>169</v>
      </c>
      <c r="E435" s="158" t="s">
        <v>19</v>
      </c>
      <c r="F435" s="159" t="s">
        <v>1399</v>
      </c>
      <c r="H435" s="160">
        <v>14.6</v>
      </c>
      <c r="I435" s="161"/>
      <c r="L435" s="157"/>
      <c r="M435" s="162"/>
      <c r="T435" s="163"/>
      <c r="AT435" s="158" t="s">
        <v>169</v>
      </c>
      <c r="AU435" s="158" t="s">
        <v>84</v>
      </c>
      <c r="AV435" s="13" t="s">
        <v>84</v>
      </c>
      <c r="AW435" s="13" t="s">
        <v>36</v>
      </c>
      <c r="AX435" s="13" t="s">
        <v>75</v>
      </c>
      <c r="AY435" s="158" t="s">
        <v>157</v>
      </c>
    </row>
    <row r="436" spans="2:65" s="14" customFormat="1" ht="11.25">
      <c r="B436" s="164"/>
      <c r="D436" s="145" t="s">
        <v>169</v>
      </c>
      <c r="E436" s="165" t="s">
        <v>19</v>
      </c>
      <c r="F436" s="166" t="s">
        <v>173</v>
      </c>
      <c r="H436" s="167">
        <v>131.1</v>
      </c>
      <c r="I436" s="168"/>
      <c r="L436" s="164"/>
      <c r="M436" s="169"/>
      <c r="T436" s="170"/>
      <c r="AT436" s="165" t="s">
        <v>169</v>
      </c>
      <c r="AU436" s="165" t="s">
        <v>84</v>
      </c>
      <c r="AV436" s="14" t="s">
        <v>164</v>
      </c>
      <c r="AW436" s="14" t="s">
        <v>36</v>
      </c>
      <c r="AX436" s="14" t="s">
        <v>82</v>
      </c>
      <c r="AY436" s="165" t="s">
        <v>157</v>
      </c>
    </row>
    <row r="437" spans="2:65" s="13" customFormat="1" ht="11.25">
      <c r="B437" s="157"/>
      <c r="D437" s="145" t="s">
        <v>169</v>
      </c>
      <c r="F437" s="159" t="s">
        <v>1400</v>
      </c>
      <c r="H437" s="160">
        <v>157.32</v>
      </c>
      <c r="I437" s="161"/>
      <c r="L437" s="157"/>
      <c r="M437" s="162"/>
      <c r="T437" s="163"/>
      <c r="AT437" s="158" t="s">
        <v>169</v>
      </c>
      <c r="AU437" s="158" t="s">
        <v>84</v>
      </c>
      <c r="AV437" s="13" t="s">
        <v>84</v>
      </c>
      <c r="AW437" s="13" t="s">
        <v>4</v>
      </c>
      <c r="AX437" s="13" t="s">
        <v>82</v>
      </c>
      <c r="AY437" s="158" t="s">
        <v>157</v>
      </c>
    </row>
    <row r="438" spans="2:65" s="1" customFormat="1" ht="16.5" customHeight="1">
      <c r="B438" s="33"/>
      <c r="C438" s="132" t="s">
        <v>474</v>
      </c>
      <c r="D438" s="132" t="s">
        <v>159</v>
      </c>
      <c r="E438" s="133" t="s">
        <v>958</v>
      </c>
      <c r="F438" s="134" t="s">
        <v>959</v>
      </c>
      <c r="G438" s="135" t="s">
        <v>198</v>
      </c>
      <c r="H438" s="136">
        <v>0.16400000000000001</v>
      </c>
      <c r="I438" s="137">
        <v>1240</v>
      </c>
      <c r="J438" s="138">
        <f>ROUND(I438*H438,2)</f>
        <v>203.36</v>
      </c>
      <c r="K438" s="134" t="s">
        <v>163</v>
      </c>
      <c r="L438" s="33"/>
      <c r="M438" s="139" t="s">
        <v>19</v>
      </c>
      <c r="N438" s="140" t="s">
        <v>46</v>
      </c>
      <c r="P438" s="141">
        <f>O438*H438</f>
        <v>0</v>
      </c>
      <c r="Q438" s="141">
        <v>0</v>
      </c>
      <c r="R438" s="141">
        <f>Q438*H438</f>
        <v>0</v>
      </c>
      <c r="S438" s="141">
        <v>0</v>
      </c>
      <c r="T438" s="142">
        <f>S438*H438</f>
        <v>0</v>
      </c>
      <c r="AR438" s="143" t="s">
        <v>283</v>
      </c>
      <c r="AT438" s="143" t="s">
        <v>159</v>
      </c>
      <c r="AU438" s="143" t="s">
        <v>84</v>
      </c>
      <c r="AY438" s="18" t="s">
        <v>157</v>
      </c>
      <c r="BE438" s="144">
        <f>IF(N438="základní",J438,0)</f>
        <v>203.36</v>
      </c>
      <c r="BF438" s="144">
        <f>IF(N438="snížená",J438,0)</f>
        <v>0</v>
      </c>
      <c r="BG438" s="144">
        <f>IF(N438="zákl. přenesená",J438,0)</f>
        <v>0</v>
      </c>
      <c r="BH438" s="144">
        <f>IF(N438="sníž. přenesená",J438,0)</f>
        <v>0</v>
      </c>
      <c r="BI438" s="144">
        <f>IF(N438="nulová",J438,0)</f>
        <v>0</v>
      </c>
      <c r="BJ438" s="18" t="s">
        <v>82</v>
      </c>
      <c r="BK438" s="144">
        <f>ROUND(I438*H438,2)</f>
        <v>203.36</v>
      </c>
      <c r="BL438" s="18" t="s">
        <v>283</v>
      </c>
      <c r="BM438" s="143" t="s">
        <v>1401</v>
      </c>
    </row>
    <row r="439" spans="2:65" s="1" customFormat="1" ht="19.5">
      <c r="B439" s="33"/>
      <c r="D439" s="145" t="s">
        <v>166</v>
      </c>
      <c r="F439" s="146" t="s">
        <v>961</v>
      </c>
      <c r="I439" s="147"/>
      <c r="L439" s="33"/>
      <c r="M439" s="148"/>
      <c r="T439" s="54"/>
      <c r="AT439" s="18" t="s">
        <v>166</v>
      </c>
      <c r="AU439" s="18" t="s">
        <v>84</v>
      </c>
    </row>
    <row r="440" spans="2:65" s="1" customFormat="1" ht="11.25">
      <c r="B440" s="33"/>
      <c r="D440" s="149" t="s">
        <v>167</v>
      </c>
      <c r="F440" s="150" t="s">
        <v>962</v>
      </c>
      <c r="I440" s="147"/>
      <c r="L440" s="33"/>
      <c r="M440" s="148"/>
      <c r="T440" s="54"/>
      <c r="AT440" s="18" t="s">
        <v>167</v>
      </c>
      <c r="AU440" s="18" t="s">
        <v>84</v>
      </c>
    </row>
    <row r="441" spans="2:65" s="11" customFormat="1" ht="22.9" customHeight="1">
      <c r="B441" s="120"/>
      <c r="D441" s="121" t="s">
        <v>74</v>
      </c>
      <c r="E441" s="130" t="s">
        <v>989</v>
      </c>
      <c r="F441" s="130" t="s">
        <v>990</v>
      </c>
      <c r="I441" s="123"/>
      <c r="J441" s="131">
        <f>BK441</f>
        <v>24035.480000000003</v>
      </c>
      <c r="L441" s="120"/>
      <c r="M441" s="125"/>
      <c r="P441" s="126">
        <f>SUM(P442:P464)</f>
        <v>0</v>
      </c>
      <c r="R441" s="126">
        <f>SUM(R442:R464)</f>
        <v>7.689E-2</v>
      </c>
      <c r="T441" s="127">
        <f>SUM(T442:T464)</f>
        <v>0</v>
      </c>
      <c r="AR441" s="121" t="s">
        <v>84</v>
      </c>
      <c r="AT441" s="128" t="s">
        <v>74</v>
      </c>
      <c r="AU441" s="128" t="s">
        <v>82</v>
      </c>
      <c r="AY441" s="121" t="s">
        <v>157</v>
      </c>
      <c r="BK441" s="129">
        <f>SUM(BK442:BK464)</f>
        <v>24035.480000000003</v>
      </c>
    </row>
    <row r="442" spans="2:65" s="1" customFormat="1" ht="16.5" customHeight="1">
      <c r="B442" s="33"/>
      <c r="C442" s="132" t="s">
        <v>529</v>
      </c>
      <c r="D442" s="132" t="s">
        <v>159</v>
      </c>
      <c r="E442" s="133" t="s">
        <v>1402</v>
      </c>
      <c r="F442" s="134" t="s">
        <v>1403</v>
      </c>
      <c r="G442" s="135" t="s">
        <v>210</v>
      </c>
      <c r="H442" s="136">
        <v>46.6</v>
      </c>
      <c r="I442" s="137">
        <v>49.6</v>
      </c>
      <c r="J442" s="138">
        <f>ROUND(I442*H442,2)</f>
        <v>2311.36</v>
      </c>
      <c r="K442" s="134" t="s">
        <v>163</v>
      </c>
      <c r="L442" s="33"/>
      <c r="M442" s="139" t="s">
        <v>19</v>
      </c>
      <c r="N442" s="140" t="s">
        <v>46</v>
      </c>
      <c r="P442" s="141">
        <f>O442*H442</f>
        <v>0</v>
      </c>
      <c r="Q442" s="141">
        <v>0</v>
      </c>
      <c r="R442" s="141">
        <f>Q442*H442</f>
        <v>0</v>
      </c>
      <c r="S442" s="141">
        <v>0</v>
      </c>
      <c r="T442" s="142">
        <f>S442*H442</f>
        <v>0</v>
      </c>
      <c r="AR442" s="143" t="s">
        <v>283</v>
      </c>
      <c r="AT442" s="143" t="s">
        <v>159</v>
      </c>
      <c r="AU442" s="143" t="s">
        <v>84</v>
      </c>
      <c r="AY442" s="18" t="s">
        <v>157</v>
      </c>
      <c r="BE442" s="144">
        <f>IF(N442="základní",J442,0)</f>
        <v>2311.36</v>
      </c>
      <c r="BF442" s="144">
        <f>IF(N442="snížená",J442,0)</f>
        <v>0</v>
      </c>
      <c r="BG442" s="144">
        <f>IF(N442="zákl. přenesená",J442,0)</f>
        <v>0</v>
      </c>
      <c r="BH442" s="144">
        <f>IF(N442="sníž. přenesená",J442,0)</f>
        <v>0</v>
      </c>
      <c r="BI442" s="144">
        <f>IF(N442="nulová",J442,0)</f>
        <v>0</v>
      </c>
      <c r="BJ442" s="18" t="s">
        <v>82</v>
      </c>
      <c r="BK442" s="144">
        <f>ROUND(I442*H442,2)</f>
        <v>2311.36</v>
      </c>
      <c r="BL442" s="18" t="s">
        <v>283</v>
      </c>
      <c r="BM442" s="143" t="s">
        <v>1404</v>
      </c>
    </row>
    <row r="443" spans="2:65" s="1" customFormat="1" ht="11.25">
      <c r="B443" s="33"/>
      <c r="D443" s="145" t="s">
        <v>166</v>
      </c>
      <c r="F443" s="146" t="s">
        <v>1405</v>
      </c>
      <c r="I443" s="147"/>
      <c r="L443" s="33"/>
      <c r="M443" s="148"/>
      <c r="T443" s="54"/>
      <c r="AT443" s="18" t="s">
        <v>166</v>
      </c>
      <c r="AU443" s="18" t="s">
        <v>84</v>
      </c>
    </row>
    <row r="444" spans="2:65" s="1" customFormat="1" ht="11.25">
      <c r="B444" s="33"/>
      <c r="D444" s="149" t="s">
        <v>167</v>
      </c>
      <c r="F444" s="150" t="s">
        <v>1406</v>
      </c>
      <c r="I444" s="147"/>
      <c r="L444" s="33"/>
      <c r="M444" s="148"/>
      <c r="T444" s="54"/>
      <c r="AT444" s="18" t="s">
        <v>167</v>
      </c>
      <c r="AU444" s="18" t="s">
        <v>84</v>
      </c>
    </row>
    <row r="445" spans="2:65" s="12" customFormat="1" ht="11.25">
      <c r="B445" s="151"/>
      <c r="D445" s="145" t="s">
        <v>169</v>
      </c>
      <c r="E445" s="152" t="s">
        <v>19</v>
      </c>
      <c r="F445" s="153" t="s">
        <v>997</v>
      </c>
      <c r="H445" s="152" t="s">
        <v>19</v>
      </c>
      <c r="I445" s="154"/>
      <c r="L445" s="151"/>
      <c r="M445" s="155"/>
      <c r="T445" s="156"/>
      <c r="AT445" s="152" t="s">
        <v>169</v>
      </c>
      <c r="AU445" s="152" t="s">
        <v>84</v>
      </c>
      <c r="AV445" s="12" t="s">
        <v>82</v>
      </c>
      <c r="AW445" s="12" t="s">
        <v>36</v>
      </c>
      <c r="AX445" s="12" t="s">
        <v>75</v>
      </c>
      <c r="AY445" s="152" t="s">
        <v>157</v>
      </c>
    </row>
    <row r="446" spans="2:65" s="12" customFormat="1" ht="11.25">
      <c r="B446" s="151"/>
      <c r="D446" s="145" t="s">
        <v>169</v>
      </c>
      <c r="E446" s="152" t="s">
        <v>19</v>
      </c>
      <c r="F446" s="153" t="s">
        <v>251</v>
      </c>
      <c r="H446" s="152" t="s">
        <v>19</v>
      </c>
      <c r="I446" s="154"/>
      <c r="L446" s="151"/>
      <c r="M446" s="155"/>
      <c r="T446" s="156"/>
      <c r="AT446" s="152" t="s">
        <v>169</v>
      </c>
      <c r="AU446" s="152" t="s">
        <v>84</v>
      </c>
      <c r="AV446" s="12" t="s">
        <v>82</v>
      </c>
      <c r="AW446" s="12" t="s">
        <v>36</v>
      </c>
      <c r="AX446" s="12" t="s">
        <v>75</v>
      </c>
      <c r="AY446" s="152" t="s">
        <v>157</v>
      </c>
    </row>
    <row r="447" spans="2:65" s="13" customFormat="1" ht="11.25">
      <c r="B447" s="157"/>
      <c r="D447" s="145" t="s">
        <v>169</v>
      </c>
      <c r="E447" s="158" t="s">
        <v>19</v>
      </c>
      <c r="F447" s="159" t="s">
        <v>1199</v>
      </c>
      <c r="H447" s="160">
        <v>7.5</v>
      </c>
      <c r="I447" s="161"/>
      <c r="L447" s="157"/>
      <c r="M447" s="162"/>
      <c r="T447" s="163"/>
      <c r="AT447" s="158" t="s">
        <v>169</v>
      </c>
      <c r="AU447" s="158" t="s">
        <v>84</v>
      </c>
      <c r="AV447" s="13" t="s">
        <v>84</v>
      </c>
      <c r="AW447" s="13" t="s">
        <v>36</v>
      </c>
      <c r="AX447" s="13" t="s">
        <v>75</v>
      </c>
      <c r="AY447" s="158" t="s">
        <v>157</v>
      </c>
    </row>
    <row r="448" spans="2:65" s="12" customFormat="1" ht="11.25">
      <c r="B448" s="151"/>
      <c r="D448" s="145" t="s">
        <v>169</v>
      </c>
      <c r="E448" s="152" t="s">
        <v>19</v>
      </c>
      <c r="F448" s="153" t="s">
        <v>999</v>
      </c>
      <c r="H448" s="152" t="s">
        <v>19</v>
      </c>
      <c r="I448" s="154"/>
      <c r="L448" s="151"/>
      <c r="M448" s="155"/>
      <c r="T448" s="156"/>
      <c r="AT448" s="152" t="s">
        <v>169</v>
      </c>
      <c r="AU448" s="152" t="s">
        <v>84</v>
      </c>
      <c r="AV448" s="12" t="s">
        <v>82</v>
      </c>
      <c r="AW448" s="12" t="s">
        <v>36</v>
      </c>
      <c r="AX448" s="12" t="s">
        <v>75</v>
      </c>
      <c r="AY448" s="152" t="s">
        <v>157</v>
      </c>
    </row>
    <row r="449" spans="2:65" s="13" customFormat="1" ht="11.25">
      <c r="B449" s="157"/>
      <c r="D449" s="145" t="s">
        <v>169</v>
      </c>
      <c r="E449" s="158" t="s">
        <v>19</v>
      </c>
      <c r="F449" s="159" t="s">
        <v>1192</v>
      </c>
      <c r="H449" s="160">
        <v>14.7</v>
      </c>
      <c r="I449" s="161"/>
      <c r="L449" s="157"/>
      <c r="M449" s="162"/>
      <c r="T449" s="163"/>
      <c r="AT449" s="158" t="s">
        <v>169</v>
      </c>
      <c r="AU449" s="158" t="s">
        <v>84</v>
      </c>
      <c r="AV449" s="13" t="s">
        <v>84</v>
      </c>
      <c r="AW449" s="13" t="s">
        <v>36</v>
      </c>
      <c r="AX449" s="13" t="s">
        <v>75</v>
      </c>
      <c r="AY449" s="158" t="s">
        <v>157</v>
      </c>
    </row>
    <row r="450" spans="2:65" s="13" customFormat="1" ht="11.25">
      <c r="B450" s="157"/>
      <c r="D450" s="145" t="s">
        <v>169</v>
      </c>
      <c r="E450" s="158" t="s">
        <v>19</v>
      </c>
      <c r="F450" s="159" t="s">
        <v>1193</v>
      </c>
      <c r="H450" s="160">
        <v>24.4</v>
      </c>
      <c r="I450" s="161"/>
      <c r="L450" s="157"/>
      <c r="M450" s="162"/>
      <c r="T450" s="163"/>
      <c r="AT450" s="158" t="s">
        <v>169</v>
      </c>
      <c r="AU450" s="158" t="s">
        <v>84</v>
      </c>
      <c r="AV450" s="13" t="s">
        <v>84</v>
      </c>
      <c r="AW450" s="13" t="s">
        <v>36</v>
      </c>
      <c r="AX450" s="13" t="s">
        <v>75</v>
      </c>
      <c r="AY450" s="158" t="s">
        <v>157</v>
      </c>
    </row>
    <row r="451" spans="2:65" s="14" customFormat="1" ht="11.25">
      <c r="B451" s="164"/>
      <c r="D451" s="145" t="s">
        <v>169</v>
      </c>
      <c r="E451" s="165" t="s">
        <v>19</v>
      </c>
      <c r="F451" s="166" t="s">
        <v>173</v>
      </c>
      <c r="H451" s="167">
        <v>46.6</v>
      </c>
      <c r="I451" s="168"/>
      <c r="L451" s="164"/>
      <c r="M451" s="169"/>
      <c r="T451" s="170"/>
      <c r="AT451" s="165" t="s">
        <v>169</v>
      </c>
      <c r="AU451" s="165" t="s">
        <v>84</v>
      </c>
      <c r="AV451" s="14" t="s">
        <v>164</v>
      </c>
      <c r="AW451" s="14" t="s">
        <v>36</v>
      </c>
      <c r="AX451" s="14" t="s">
        <v>82</v>
      </c>
      <c r="AY451" s="165" t="s">
        <v>157</v>
      </c>
    </row>
    <row r="452" spans="2:65" s="1" customFormat="1" ht="16.5" customHeight="1">
      <c r="B452" s="33"/>
      <c r="C452" s="171" t="s">
        <v>567</v>
      </c>
      <c r="D452" s="171" t="s">
        <v>228</v>
      </c>
      <c r="E452" s="172" t="s">
        <v>1407</v>
      </c>
      <c r="F452" s="173" t="s">
        <v>1408</v>
      </c>
      <c r="G452" s="174" t="s">
        <v>210</v>
      </c>
      <c r="H452" s="175">
        <v>51.26</v>
      </c>
      <c r="I452" s="176">
        <v>422</v>
      </c>
      <c r="J452" s="177">
        <f>ROUND(I452*H452,2)</f>
        <v>21631.72</v>
      </c>
      <c r="K452" s="173" t="s">
        <v>163</v>
      </c>
      <c r="L452" s="178"/>
      <c r="M452" s="179" t="s">
        <v>19</v>
      </c>
      <c r="N452" s="180" t="s">
        <v>46</v>
      </c>
      <c r="P452" s="141">
        <f>O452*H452</f>
        <v>0</v>
      </c>
      <c r="Q452" s="141">
        <v>1.5E-3</v>
      </c>
      <c r="R452" s="141">
        <f>Q452*H452</f>
        <v>7.689E-2</v>
      </c>
      <c r="S452" s="141">
        <v>0</v>
      </c>
      <c r="T452" s="142">
        <f>S452*H452</f>
        <v>0</v>
      </c>
      <c r="AR452" s="143" t="s">
        <v>419</v>
      </c>
      <c r="AT452" s="143" t="s">
        <v>228</v>
      </c>
      <c r="AU452" s="143" t="s">
        <v>84</v>
      </c>
      <c r="AY452" s="18" t="s">
        <v>157</v>
      </c>
      <c r="BE452" s="144">
        <f>IF(N452="základní",J452,0)</f>
        <v>21631.72</v>
      </c>
      <c r="BF452" s="144">
        <f>IF(N452="snížená",J452,0)</f>
        <v>0</v>
      </c>
      <c r="BG452" s="144">
        <f>IF(N452="zákl. přenesená",J452,0)</f>
        <v>0</v>
      </c>
      <c r="BH452" s="144">
        <f>IF(N452="sníž. přenesená",J452,0)</f>
        <v>0</v>
      </c>
      <c r="BI452" s="144">
        <f>IF(N452="nulová",J452,0)</f>
        <v>0</v>
      </c>
      <c r="BJ452" s="18" t="s">
        <v>82</v>
      </c>
      <c r="BK452" s="144">
        <f>ROUND(I452*H452,2)</f>
        <v>21631.72</v>
      </c>
      <c r="BL452" s="18" t="s">
        <v>283</v>
      </c>
      <c r="BM452" s="143" t="s">
        <v>1409</v>
      </c>
    </row>
    <row r="453" spans="2:65" s="1" customFormat="1" ht="11.25">
      <c r="B453" s="33"/>
      <c r="D453" s="145" t="s">
        <v>166</v>
      </c>
      <c r="F453" s="146" t="s">
        <v>1408</v>
      </c>
      <c r="I453" s="147"/>
      <c r="L453" s="33"/>
      <c r="M453" s="148"/>
      <c r="T453" s="54"/>
      <c r="AT453" s="18" t="s">
        <v>166</v>
      </c>
      <c r="AU453" s="18" t="s">
        <v>84</v>
      </c>
    </row>
    <row r="454" spans="2:65" s="12" customFormat="1" ht="11.25">
      <c r="B454" s="151"/>
      <c r="D454" s="145" t="s">
        <v>169</v>
      </c>
      <c r="E454" s="152" t="s">
        <v>19</v>
      </c>
      <c r="F454" s="153" t="s">
        <v>997</v>
      </c>
      <c r="H454" s="152" t="s">
        <v>19</v>
      </c>
      <c r="I454" s="154"/>
      <c r="L454" s="151"/>
      <c r="M454" s="155"/>
      <c r="T454" s="156"/>
      <c r="AT454" s="152" t="s">
        <v>169</v>
      </c>
      <c r="AU454" s="152" t="s">
        <v>84</v>
      </c>
      <c r="AV454" s="12" t="s">
        <v>82</v>
      </c>
      <c r="AW454" s="12" t="s">
        <v>36</v>
      </c>
      <c r="AX454" s="12" t="s">
        <v>75</v>
      </c>
      <c r="AY454" s="152" t="s">
        <v>157</v>
      </c>
    </row>
    <row r="455" spans="2:65" s="12" customFormat="1" ht="11.25">
      <c r="B455" s="151"/>
      <c r="D455" s="145" t="s">
        <v>169</v>
      </c>
      <c r="E455" s="152" t="s">
        <v>19</v>
      </c>
      <c r="F455" s="153" t="s">
        <v>251</v>
      </c>
      <c r="H455" s="152" t="s">
        <v>19</v>
      </c>
      <c r="I455" s="154"/>
      <c r="L455" s="151"/>
      <c r="M455" s="155"/>
      <c r="T455" s="156"/>
      <c r="AT455" s="152" t="s">
        <v>169</v>
      </c>
      <c r="AU455" s="152" t="s">
        <v>84</v>
      </c>
      <c r="AV455" s="12" t="s">
        <v>82</v>
      </c>
      <c r="AW455" s="12" t="s">
        <v>36</v>
      </c>
      <c r="AX455" s="12" t="s">
        <v>75</v>
      </c>
      <c r="AY455" s="152" t="s">
        <v>157</v>
      </c>
    </row>
    <row r="456" spans="2:65" s="13" customFormat="1" ht="11.25">
      <c r="B456" s="157"/>
      <c r="D456" s="145" t="s">
        <v>169</v>
      </c>
      <c r="E456" s="158" t="s">
        <v>19</v>
      </c>
      <c r="F456" s="159" t="s">
        <v>1199</v>
      </c>
      <c r="H456" s="160">
        <v>7.5</v>
      </c>
      <c r="I456" s="161"/>
      <c r="L456" s="157"/>
      <c r="M456" s="162"/>
      <c r="T456" s="163"/>
      <c r="AT456" s="158" t="s">
        <v>169</v>
      </c>
      <c r="AU456" s="158" t="s">
        <v>84</v>
      </c>
      <c r="AV456" s="13" t="s">
        <v>84</v>
      </c>
      <c r="AW456" s="13" t="s">
        <v>36</v>
      </c>
      <c r="AX456" s="13" t="s">
        <v>75</v>
      </c>
      <c r="AY456" s="158" t="s">
        <v>157</v>
      </c>
    </row>
    <row r="457" spans="2:65" s="12" customFormat="1" ht="11.25">
      <c r="B457" s="151"/>
      <c r="D457" s="145" t="s">
        <v>169</v>
      </c>
      <c r="E457" s="152" t="s">
        <v>19</v>
      </c>
      <c r="F457" s="153" t="s">
        <v>999</v>
      </c>
      <c r="H457" s="152" t="s">
        <v>19</v>
      </c>
      <c r="I457" s="154"/>
      <c r="L457" s="151"/>
      <c r="M457" s="155"/>
      <c r="T457" s="156"/>
      <c r="AT457" s="152" t="s">
        <v>169</v>
      </c>
      <c r="AU457" s="152" t="s">
        <v>84</v>
      </c>
      <c r="AV457" s="12" t="s">
        <v>82</v>
      </c>
      <c r="AW457" s="12" t="s">
        <v>36</v>
      </c>
      <c r="AX457" s="12" t="s">
        <v>75</v>
      </c>
      <c r="AY457" s="152" t="s">
        <v>157</v>
      </c>
    </row>
    <row r="458" spans="2:65" s="13" customFormat="1" ht="11.25">
      <c r="B458" s="157"/>
      <c r="D458" s="145" t="s">
        <v>169</v>
      </c>
      <c r="E458" s="158" t="s">
        <v>19</v>
      </c>
      <c r="F458" s="159" t="s">
        <v>1192</v>
      </c>
      <c r="H458" s="160">
        <v>14.7</v>
      </c>
      <c r="I458" s="161"/>
      <c r="L458" s="157"/>
      <c r="M458" s="162"/>
      <c r="T458" s="163"/>
      <c r="AT458" s="158" t="s">
        <v>169</v>
      </c>
      <c r="AU458" s="158" t="s">
        <v>84</v>
      </c>
      <c r="AV458" s="13" t="s">
        <v>84</v>
      </c>
      <c r="AW458" s="13" t="s">
        <v>36</v>
      </c>
      <c r="AX458" s="13" t="s">
        <v>75</v>
      </c>
      <c r="AY458" s="158" t="s">
        <v>157</v>
      </c>
    </row>
    <row r="459" spans="2:65" s="13" customFormat="1" ht="11.25">
      <c r="B459" s="157"/>
      <c r="D459" s="145" t="s">
        <v>169</v>
      </c>
      <c r="E459" s="158" t="s">
        <v>19</v>
      </c>
      <c r="F459" s="159" t="s">
        <v>1193</v>
      </c>
      <c r="H459" s="160">
        <v>24.4</v>
      </c>
      <c r="I459" s="161"/>
      <c r="L459" s="157"/>
      <c r="M459" s="162"/>
      <c r="T459" s="163"/>
      <c r="AT459" s="158" t="s">
        <v>169</v>
      </c>
      <c r="AU459" s="158" t="s">
        <v>84</v>
      </c>
      <c r="AV459" s="13" t="s">
        <v>84</v>
      </c>
      <c r="AW459" s="13" t="s">
        <v>36</v>
      </c>
      <c r="AX459" s="13" t="s">
        <v>75</v>
      </c>
      <c r="AY459" s="158" t="s">
        <v>157</v>
      </c>
    </row>
    <row r="460" spans="2:65" s="14" customFormat="1" ht="11.25">
      <c r="B460" s="164"/>
      <c r="D460" s="145" t="s">
        <v>169</v>
      </c>
      <c r="E460" s="165" t="s">
        <v>19</v>
      </c>
      <c r="F460" s="166" t="s">
        <v>173</v>
      </c>
      <c r="H460" s="167">
        <v>46.6</v>
      </c>
      <c r="I460" s="168"/>
      <c r="L460" s="164"/>
      <c r="M460" s="169"/>
      <c r="T460" s="170"/>
      <c r="AT460" s="165" t="s">
        <v>169</v>
      </c>
      <c r="AU460" s="165" t="s">
        <v>84</v>
      </c>
      <c r="AV460" s="14" t="s">
        <v>164</v>
      </c>
      <c r="AW460" s="14" t="s">
        <v>36</v>
      </c>
      <c r="AX460" s="14" t="s">
        <v>82</v>
      </c>
      <c r="AY460" s="165" t="s">
        <v>157</v>
      </c>
    </row>
    <row r="461" spans="2:65" s="13" customFormat="1" ht="11.25">
      <c r="B461" s="157"/>
      <c r="D461" s="145" t="s">
        <v>169</v>
      </c>
      <c r="F461" s="159" t="s">
        <v>1410</v>
      </c>
      <c r="H461" s="160">
        <v>51.26</v>
      </c>
      <c r="I461" s="161"/>
      <c r="L461" s="157"/>
      <c r="M461" s="162"/>
      <c r="T461" s="163"/>
      <c r="AT461" s="158" t="s">
        <v>169</v>
      </c>
      <c r="AU461" s="158" t="s">
        <v>84</v>
      </c>
      <c r="AV461" s="13" t="s">
        <v>84</v>
      </c>
      <c r="AW461" s="13" t="s">
        <v>4</v>
      </c>
      <c r="AX461" s="13" t="s">
        <v>82</v>
      </c>
      <c r="AY461" s="158" t="s">
        <v>157</v>
      </c>
    </row>
    <row r="462" spans="2:65" s="1" customFormat="1" ht="16.5" customHeight="1">
      <c r="B462" s="33"/>
      <c r="C462" s="132" t="s">
        <v>550</v>
      </c>
      <c r="D462" s="132" t="s">
        <v>159</v>
      </c>
      <c r="E462" s="133" t="s">
        <v>1006</v>
      </c>
      <c r="F462" s="134" t="s">
        <v>1007</v>
      </c>
      <c r="G462" s="135" t="s">
        <v>198</v>
      </c>
      <c r="H462" s="136">
        <v>7.6999999999999999E-2</v>
      </c>
      <c r="I462" s="137">
        <v>1200</v>
      </c>
      <c r="J462" s="138">
        <f>ROUND(I462*H462,2)</f>
        <v>92.4</v>
      </c>
      <c r="K462" s="134" t="s">
        <v>163</v>
      </c>
      <c r="L462" s="33"/>
      <c r="M462" s="139" t="s">
        <v>19</v>
      </c>
      <c r="N462" s="140" t="s">
        <v>46</v>
      </c>
      <c r="P462" s="141">
        <f>O462*H462</f>
        <v>0</v>
      </c>
      <c r="Q462" s="141">
        <v>0</v>
      </c>
      <c r="R462" s="141">
        <f>Q462*H462</f>
        <v>0</v>
      </c>
      <c r="S462" s="141">
        <v>0</v>
      </c>
      <c r="T462" s="142">
        <f>S462*H462</f>
        <v>0</v>
      </c>
      <c r="AR462" s="143" t="s">
        <v>283</v>
      </c>
      <c r="AT462" s="143" t="s">
        <v>159</v>
      </c>
      <c r="AU462" s="143" t="s">
        <v>84</v>
      </c>
      <c r="AY462" s="18" t="s">
        <v>157</v>
      </c>
      <c r="BE462" s="144">
        <f>IF(N462="základní",J462,0)</f>
        <v>92.4</v>
      </c>
      <c r="BF462" s="144">
        <f>IF(N462="snížená",J462,0)</f>
        <v>0</v>
      </c>
      <c r="BG462" s="144">
        <f>IF(N462="zákl. přenesená",J462,0)</f>
        <v>0</v>
      </c>
      <c r="BH462" s="144">
        <f>IF(N462="sníž. přenesená",J462,0)</f>
        <v>0</v>
      </c>
      <c r="BI462" s="144">
        <f>IF(N462="nulová",J462,0)</f>
        <v>0</v>
      </c>
      <c r="BJ462" s="18" t="s">
        <v>82</v>
      </c>
      <c r="BK462" s="144">
        <f>ROUND(I462*H462,2)</f>
        <v>92.4</v>
      </c>
      <c r="BL462" s="18" t="s">
        <v>283</v>
      </c>
      <c r="BM462" s="143" t="s">
        <v>1411</v>
      </c>
    </row>
    <row r="463" spans="2:65" s="1" customFormat="1" ht="19.5">
      <c r="B463" s="33"/>
      <c r="D463" s="145" t="s">
        <v>166</v>
      </c>
      <c r="F463" s="146" t="s">
        <v>1009</v>
      </c>
      <c r="I463" s="147"/>
      <c r="L463" s="33"/>
      <c r="M463" s="148"/>
      <c r="T463" s="54"/>
      <c r="AT463" s="18" t="s">
        <v>166</v>
      </c>
      <c r="AU463" s="18" t="s">
        <v>84</v>
      </c>
    </row>
    <row r="464" spans="2:65" s="1" customFormat="1" ht="11.25">
      <c r="B464" s="33"/>
      <c r="D464" s="149" t="s">
        <v>167</v>
      </c>
      <c r="F464" s="150" t="s">
        <v>1010</v>
      </c>
      <c r="I464" s="147"/>
      <c r="L464" s="33"/>
      <c r="M464" s="148"/>
      <c r="T464" s="54"/>
      <c r="AT464" s="18" t="s">
        <v>167</v>
      </c>
      <c r="AU464" s="18" t="s">
        <v>84</v>
      </c>
    </row>
    <row r="465" spans="2:65" s="11" customFormat="1" ht="22.9" customHeight="1">
      <c r="B465" s="120"/>
      <c r="D465" s="121" t="s">
        <v>74</v>
      </c>
      <c r="E465" s="130" t="s">
        <v>1412</v>
      </c>
      <c r="F465" s="130" t="s">
        <v>1413</v>
      </c>
      <c r="I465" s="123"/>
      <c r="J465" s="131">
        <f>BK465</f>
        <v>365000.02</v>
      </c>
      <c r="L465" s="120"/>
      <c r="M465" s="125"/>
      <c r="P465" s="126">
        <f>SUM(P466:P491)</f>
        <v>0</v>
      </c>
      <c r="R465" s="126">
        <f>SUM(R466:R491)</f>
        <v>0.06</v>
      </c>
      <c r="T465" s="127">
        <f>SUM(T466:T491)</f>
        <v>0</v>
      </c>
      <c r="AR465" s="121" t="s">
        <v>84</v>
      </c>
      <c r="AT465" s="128" t="s">
        <v>74</v>
      </c>
      <c r="AU465" s="128" t="s">
        <v>82</v>
      </c>
      <c r="AY465" s="121" t="s">
        <v>157</v>
      </c>
      <c r="BK465" s="129">
        <f>SUM(BK466:BK491)</f>
        <v>365000.02</v>
      </c>
    </row>
    <row r="466" spans="2:65" s="1" customFormat="1" ht="24.2" customHeight="1">
      <c r="B466" s="33"/>
      <c r="C466" s="132" t="s">
        <v>488</v>
      </c>
      <c r="D466" s="132" t="s">
        <v>159</v>
      </c>
      <c r="E466" s="133" t="s">
        <v>1414</v>
      </c>
      <c r="F466" s="134" t="s">
        <v>1415</v>
      </c>
      <c r="G466" s="135" t="s">
        <v>673</v>
      </c>
      <c r="H466" s="136">
        <v>10</v>
      </c>
      <c r="I466" s="137">
        <v>9990</v>
      </c>
      <c r="J466" s="138">
        <f>ROUND(I466*H466,2)</f>
        <v>99900</v>
      </c>
      <c r="K466" s="134" t="s">
        <v>163</v>
      </c>
      <c r="L466" s="33"/>
      <c r="M466" s="139" t="s">
        <v>19</v>
      </c>
      <c r="N466" s="140" t="s">
        <v>46</v>
      </c>
      <c r="P466" s="141">
        <f>O466*H466</f>
        <v>0</v>
      </c>
      <c r="Q466" s="141">
        <v>6.0000000000000001E-3</v>
      </c>
      <c r="R466" s="141">
        <f>Q466*H466</f>
        <v>0.06</v>
      </c>
      <c r="S466" s="141">
        <v>0</v>
      </c>
      <c r="T466" s="142">
        <f>S466*H466</f>
        <v>0</v>
      </c>
      <c r="AR466" s="143" t="s">
        <v>283</v>
      </c>
      <c r="AT466" s="143" t="s">
        <v>159</v>
      </c>
      <c r="AU466" s="143" t="s">
        <v>84</v>
      </c>
      <c r="AY466" s="18" t="s">
        <v>157</v>
      </c>
      <c r="BE466" s="144">
        <f>IF(N466="základní",J466,0)</f>
        <v>99900</v>
      </c>
      <c r="BF466" s="144">
        <f>IF(N466="snížená",J466,0)</f>
        <v>0</v>
      </c>
      <c r="BG466" s="144">
        <f>IF(N466="zákl. přenesená",J466,0)</f>
        <v>0</v>
      </c>
      <c r="BH466" s="144">
        <f>IF(N466="sníž. přenesená",J466,0)</f>
        <v>0</v>
      </c>
      <c r="BI466" s="144">
        <f>IF(N466="nulová",J466,0)</f>
        <v>0</v>
      </c>
      <c r="BJ466" s="18" t="s">
        <v>82</v>
      </c>
      <c r="BK466" s="144">
        <f>ROUND(I466*H466,2)</f>
        <v>99900</v>
      </c>
      <c r="BL466" s="18" t="s">
        <v>283</v>
      </c>
      <c r="BM466" s="143" t="s">
        <v>1416</v>
      </c>
    </row>
    <row r="467" spans="2:65" s="1" customFormat="1" ht="19.5">
      <c r="B467" s="33"/>
      <c r="D467" s="145" t="s">
        <v>166</v>
      </c>
      <c r="F467" s="146" t="s">
        <v>1417</v>
      </c>
      <c r="I467" s="147"/>
      <c r="L467" s="33"/>
      <c r="M467" s="148"/>
      <c r="T467" s="54"/>
      <c r="AT467" s="18" t="s">
        <v>166</v>
      </c>
      <c r="AU467" s="18" t="s">
        <v>84</v>
      </c>
    </row>
    <row r="468" spans="2:65" s="1" customFormat="1" ht="11.25">
      <c r="B468" s="33"/>
      <c r="D468" s="149" t="s">
        <v>167</v>
      </c>
      <c r="F468" s="150" t="s">
        <v>1418</v>
      </c>
      <c r="I468" s="147"/>
      <c r="L468" s="33"/>
      <c r="M468" s="148"/>
      <c r="T468" s="54"/>
      <c r="AT468" s="18" t="s">
        <v>167</v>
      </c>
      <c r="AU468" s="18" t="s">
        <v>84</v>
      </c>
    </row>
    <row r="469" spans="2:65" s="12" customFormat="1" ht="11.25">
      <c r="B469" s="151"/>
      <c r="D469" s="145" t="s">
        <v>169</v>
      </c>
      <c r="E469" s="152" t="s">
        <v>19</v>
      </c>
      <c r="F469" s="153" t="s">
        <v>1419</v>
      </c>
      <c r="H469" s="152" t="s">
        <v>19</v>
      </c>
      <c r="I469" s="154"/>
      <c r="L469" s="151"/>
      <c r="M469" s="155"/>
      <c r="T469" s="156"/>
      <c r="AT469" s="152" t="s">
        <v>169</v>
      </c>
      <c r="AU469" s="152" t="s">
        <v>84</v>
      </c>
      <c r="AV469" s="12" t="s">
        <v>82</v>
      </c>
      <c r="AW469" s="12" t="s">
        <v>36</v>
      </c>
      <c r="AX469" s="12" t="s">
        <v>75</v>
      </c>
      <c r="AY469" s="152" t="s">
        <v>157</v>
      </c>
    </row>
    <row r="470" spans="2:65" s="12" customFormat="1" ht="11.25">
      <c r="B470" s="151"/>
      <c r="D470" s="145" t="s">
        <v>169</v>
      </c>
      <c r="E470" s="152" t="s">
        <v>19</v>
      </c>
      <c r="F470" s="153" t="s">
        <v>1420</v>
      </c>
      <c r="H470" s="152" t="s">
        <v>19</v>
      </c>
      <c r="I470" s="154"/>
      <c r="L470" s="151"/>
      <c r="M470" s="155"/>
      <c r="T470" s="156"/>
      <c r="AT470" s="152" t="s">
        <v>169</v>
      </c>
      <c r="AU470" s="152" t="s">
        <v>84</v>
      </c>
      <c r="AV470" s="12" t="s">
        <v>82</v>
      </c>
      <c r="AW470" s="12" t="s">
        <v>36</v>
      </c>
      <c r="AX470" s="12" t="s">
        <v>75</v>
      </c>
      <c r="AY470" s="152" t="s">
        <v>157</v>
      </c>
    </row>
    <row r="471" spans="2:65" s="13" customFormat="1" ht="11.25">
      <c r="B471" s="157"/>
      <c r="D471" s="145" t="s">
        <v>169</v>
      </c>
      <c r="E471" s="158" t="s">
        <v>19</v>
      </c>
      <c r="F471" s="159" t="s">
        <v>104</v>
      </c>
      <c r="H471" s="160">
        <v>3</v>
      </c>
      <c r="I471" s="161"/>
      <c r="L471" s="157"/>
      <c r="M471" s="162"/>
      <c r="T471" s="163"/>
      <c r="AT471" s="158" t="s">
        <v>169</v>
      </c>
      <c r="AU471" s="158" t="s">
        <v>84</v>
      </c>
      <c r="AV471" s="13" t="s">
        <v>84</v>
      </c>
      <c r="AW471" s="13" t="s">
        <v>36</v>
      </c>
      <c r="AX471" s="13" t="s">
        <v>75</v>
      </c>
      <c r="AY471" s="158" t="s">
        <v>157</v>
      </c>
    </row>
    <row r="472" spans="2:65" s="13" customFormat="1" ht="11.25">
      <c r="B472" s="157"/>
      <c r="D472" s="145" t="s">
        <v>169</v>
      </c>
      <c r="E472" s="158" t="s">
        <v>19</v>
      </c>
      <c r="F472" s="159" t="s">
        <v>164</v>
      </c>
      <c r="H472" s="160">
        <v>4</v>
      </c>
      <c r="I472" s="161"/>
      <c r="L472" s="157"/>
      <c r="M472" s="162"/>
      <c r="T472" s="163"/>
      <c r="AT472" s="158" t="s">
        <v>169</v>
      </c>
      <c r="AU472" s="158" t="s">
        <v>84</v>
      </c>
      <c r="AV472" s="13" t="s">
        <v>84</v>
      </c>
      <c r="AW472" s="13" t="s">
        <v>36</v>
      </c>
      <c r="AX472" s="13" t="s">
        <v>75</v>
      </c>
      <c r="AY472" s="158" t="s">
        <v>157</v>
      </c>
    </row>
    <row r="473" spans="2:65" s="12" customFormat="1" ht="11.25">
      <c r="B473" s="151"/>
      <c r="D473" s="145" t="s">
        <v>169</v>
      </c>
      <c r="E473" s="152" t="s">
        <v>19</v>
      </c>
      <c r="F473" s="153" t="s">
        <v>1421</v>
      </c>
      <c r="H473" s="152" t="s">
        <v>19</v>
      </c>
      <c r="I473" s="154"/>
      <c r="L473" s="151"/>
      <c r="M473" s="155"/>
      <c r="T473" s="156"/>
      <c r="AT473" s="152" t="s">
        <v>169</v>
      </c>
      <c r="AU473" s="152" t="s">
        <v>84</v>
      </c>
      <c r="AV473" s="12" t="s">
        <v>82</v>
      </c>
      <c r="AW473" s="12" t="s">
        <v>36</v>
      </c>
      <c r="AX473" s="12" t="s">
        <v>75</v>
      </c>
      <c r="AY473" s="152" t="s">
        <v>157</v>
      </c>
    </row>
    <row r="474" spans="2:65" s="13" customFormat="1" ht="11.25">
      <c r="B474" s="157"/>
      <c r="D474" s="145" t="s">
        <v>169</v>
      </c>
      <c r="E474" s="158" t="s">
        <v>19</v>
      </c>
      <c r="F474" s="159" t="s">
        <v>104</v>
      </c>
      <c r="H474" s="160">
        <v>3</v>
      </c>
      <c r="I474" s="161"/>
      <c r="L474" s="157"/>
      <c r="M474" s="162"/>
      <c r="T474" s="163"/>
      <c r="AT474" s="158" t="s">
        <v>169</v>
      </c>
      <c r="AU474" s="158" t="s">
        <v>84</v>
      </c>
      <c r="AV474" s="13" t="s">
        <v>84</v>
      </c>
      <c r="AW474" s="13" t="s">
        <v>36</v>
      </c>
      <c r="AX474" s="13" t="s">
        <v>75</v>
      </c>
      <c r="AY474" s="158" t="s">
        <v>157</v>
      </c>
    </row>
    <row r="475" spans="2:65" s="14" customFormat="1" ht="11.25">
      <c r="B475" s="164"/>
      <c r="D475" s="145" t="s">
        <v>169</v>
      </c>
      <c r="E475" s="165" t="s">
        <v>19</v>
      </c>
      <c r="F475" s="166" t="s">
        <v>173</v>
      </c>
      <c r="H475" s="167">
        <v>10</v>
      </c>
      <c r="I475" s="168"/>
      <c r="L475" s="164"/>
      <c r="M475" s="169"/>
      <c r="T475" s="170"/>
      <c r="AT475" s="165" t="s">
        <v>169</v>
      </c>
      <c r="AU475" s="165" t="s">
        <v>84</v>
      </c>
      <c r="AV475" s="14" t="s">
        <v>164</v>
      </c>
      <c r="AW475" s="14" t="s">
        <v>36</v>
      </c>
      <c r="AX475" s="14" t="s">
        <v>82</v>
      </c>
      <c r="AY475" s="165" t="s">
        <v>157</v>
      </c>
    </row>
    <row r="476" spans="2:65" s="1" customFormat="1" ht="37.9" customHeight="1">
      <c r="B476" s="33"/>
      <c r="C476" s="171" t="s">
        <v>500</v>
      </c>
      <c r="D476" s="171" t="s">
        <v>228</v>
      </c>
      <c r="E476" s="172" t="s">
        <v>1420</v>
      </c>
      <c r="F476" s="173" t="s">
        <v>1422</v>
      </c>
      <c r="G476" s="174" t="s">
        <v>784</v>
      </c>
      <c r="H476" s="175">
        <v>7</v>
      </c>
      <c r="I476" s="176">
        <v>29800</v>
      </c>
      <c r="J476" s="177">
        <f>ROUND(I476*H476,2)</f>
        <v>208600</v>
      </c>
      <c r="K476" s="173" t="s">
        <v>280</v>
      </c>
      <c r="L476" s="178"/>
      <c r="M476" s="179" t="s">
        <v>19</v>
      </c>
      <c r="N476" s="180" t="s">
        <v>46</v>
      </c>
      <c r="P476" s="141">
        <f>O476*H476</f>
        <v>0</v>
      </c>
      <c r="Q476" s="141">
        <v>0</v>
      </c>
      <c r="R476" s="141">
        <f>Q476*H476</f>
        <v>0</v>
      </c>
      <c r="S476" s="141">
        <v>0</v>
      </c>
      <c r="T476" s="142">
        <f>S476*H476</f>
        <v>0</v>
      </c>
      <c r="AR476" s="143" t="s">
        <v>419</v>
      </c>
      <c r="AT476" s="143" t="s">
        <v>228</v>
      </c>
      <c r="AU476" s="143" t="s">
        <v>84</v>
      </c>
      <c r="AY476" s="18" t="s">
        <v>157</v>
      </c>
      <c r="BE476" s="144">
        <f>IF(N476="základní",J476,0)</f>
        <v>208600</v>
      </c>
      <c r="BF476" s="144">
        <f>IF(N476="snížená",J476,0)</f>
        <v>0</v>
      </c>
      <c r="BG476" s="144">
        <f>IF(N476="zákl. přenesená",J476,0)</f>
        <v>0</v>
      </c>
      <c r="BH476" s="144">
        <f>IF(N476="sníž. přenesená",J476,0)</f>
        <v>0</v>
      </c>
      <c r="BI476" s="144">
        <f>IF(N476="nulová",J476,0)</f>
        <v>0</v>
      </c>
      <c r="BJ476" s="18" t="s">
        <v>82</v>
      </c>
      <c r="BK476" s="144">
        <f>ROUND(I476*H476,2)</f>
        <v>208600</v>
      </c>
      <c r="BL476" s="18" t="s">
        <v>283</v>
      </c>
      <c r="BM476" s="143" t="s">
        <v>1423</v>
      </c>
    </row>
    <row r="477" spans="2:65" s="1" customFormat="1" ht="48.75">
      <c r="B477" s="33"/>
      <c r="D477" s="145" t="s">
        <v>166</v>
      </c>
      <c r="F477" s="146" t="s">
        <v>1424</v>
      </c>
      <c r="I477" s="147"/>
      <c r="L477" s="33"/>
      <c r="M477" s="148"/>
      <c r="T477" s="54"/>
      <c r="AT477" s="18" t="s">
        <v>166</v>
      </c>
      <c r="AU477" s="18" t="s">
        <v>84</v>
      </c>
    </row>
    <row r="478" spans="2:65" s="12" customFormat="1" ht="11.25">
      <c r="B478" s="151"/>
      <c r="D478" s="145" t="s">
        <v>169</v>
      </c>
      <c r="E478" s="152" t="s">
        <v>19</v>
      </c>
      <c r="F478" s="153" t="s">
        <v>1419</v>
      </c>
      <c r="H478" s="152" t="s">
        <v>19</v>
      </c>
      <c r="I478" s="154"/>
      <c r="L478" s="151"/>
      <c r="M478" s="155"/>
      <c r="T478" s="156"/>
      <c r="AT478" s="152" t="s">
        <v>169</v>
      </c>
      <c r="AU478" s="152" t="s">
        <v>84</v>
      </c>
      <c r="AV478" s="12" t="s">
        <v>82</v>
      </c>
      <c r="AW478" s="12" t="s">
        <v>36</v>
      </c>
      <c r="AX478" s="12" t="s">
        <v>75</v>
      </c>
      <c r="AY478" s="152" t="s">
        <v>157</v>
      </c>
    </row>
    <row r="479" spans="2:65" s="12" customFormat="1" ht="11.25">
      <c r="B479" s="151"/>
      <c r="D479" s="145" t="s">
        <v>169</v>
      </c>
      <c r="E479" s="152" t="s">
        <v>19</v>
      </c>
      <c r="F479" s="153" t="s">
        <v>1420</v>
      </c>
      <c r="H479" s="152" t="s">
        <v>19</v>
      </c>
      <c r="I479" s="154"/>
      <c r="L479" s="151"/>
      <c r="M479" s="155"/>
      <c r="T479" s="156"/>
      <c r="AT479" s="152" t="s">
        <v>169</v>
      </c>
      <c r="AU479" s="152" t="s">
        <v>84</v>
      </c>
      <c r="AV479" s="12" t="s">
        <v>82</v>
      </c>
      <c r="AW479" s="12" t="s">
        <v>36</v>
      </c>
      <c r="AX479" s="12" t="s">
        <v>75</v>
      </c>
      <c r="AY479" s="152" t="s">
        <v>157</v>
      </c>
    </row>
    <row r="480" spans="2:65" s="13" customFormat="1" ht="11.25">
      <c r="B480" s="157"/>
      <c r="D480" s="145" t="s">
        <v>169</v>
      </c>
      <c r="E480" s="158" t="s">
        <v>19</v>
      </c>
      <c r="F480" s="159" t="s">
        <v>104</v>
      </c>
      <c r="H480" s="160">
        <v>3</v>
      </c>
      <c r="I480" s="161"/>
      <c r="L480" s="157"/>
      <c r="M480" s="162"/>
      <c r="T480" s="163"/>
      <c r="AT480" s="158" t="s">
        <v>169</v>
      </c>
      <c r="AU480" s="158" t="s">
        <v>84</v>
      </c>
      <c r="AV480" s="13" t="s">
        <v>84</v>
      </c>
      <c r="AW480" s="13" t="s">
        <v>36</v>
      </c>
      <c r="AX480" s="13" t="s">
        <v>75</v>
      </c>
      <c r="AY480" s="158" t="s">
        <v>157</v>
      </c>
    </row>
    <row r="481" spans="2:65" s="13" customFormat="1" ht="11.25">
      <c r="B481" s="157"/>
      <c r="D481" s="145" t="s">
        <v>169</v>
      </c>
      <c r="E481" s="158" t="s">
        <v>19</v>
      </c>
      <c r="F481" s="159" t="s">
        <v>164</v>
      </c>
      <c r="H481" s="160">
        <v>4</v>
      </c>
      <c r="I481" s="161"/>
      <c r="L481" s="157"/>
      <c r="M481" s="162"/>
      <c r="T481" s="163"/>
      <c r="AT481" s="158" t="s">
        <v>169</v>
      </c>
      <c r="AU481" s="158" t="s">
        <v>84</v>
      </c>
      <c r="AV481" s="13" t="s">
        <v>84</v>
      </c>
      <c r="AW481" s="13" t="s">
        <v>36</v>
      </c>
      <c r="AX481" s="13" t="s">
        <v>75</v>
      </c>
      <c r="AY481" s="158" t="s">
        <v>157</v>
      </c>
    </row>
    <row r="482" spans="2:65" s="14" customFormat="1" ht="11.25">
      <c r="B482" s="164"/>
      <c r="D482" s="145" t="s">
        <v>169</v>
      </c>
      <c r="E482" s="165" t="s">
        <v>19</v>
      </c>
      <c r="F482" s="166" t="s">
        <v>173</v>
      </c>
      <c r="H482" s="167">
        <v>7</v>
      </c>
      <c r="I482" s="168"/>
      <c r="L482" s="164"/>
      <c r="M482" s="169"/>
      <c r="T482" s="170"/>
      <c r="AT482" s="165" t="s">
        <v>169</v>
      </c>
      <c r="AU482" s="165" t="s">
        <v>84</v>
      </c>
      <c r="AV482" s="14" t="s">
        <v>164</v>
      </c>
      <c r="AW482" s="14" t="s">
        <v>36</v>
      </c>
      <c r="AX482" s="14" t="s">
        <v>82</v>
      </c>
      <c r="AY482" s="165" t="s">
        <v>157</v>
      </c>
    </row>
    <row r="483" spans="2:65" s="1" customFormat="1" ht="37.9" customHeight="1">
      <c r="B483" s="33"/>
      <c r="C483" s="171" t="s">
        <v>505</v>
      </c>
      <c r="D483" s="171" t="s">
        <v>228</v>
      </c>
      <c r="E483" s="172" t="s">
        <v>1421</v>
      </c>
      <c r="F483" s="173" t="s">
        <v>1425</v>
      </c>
      <c r="G483" s="174" t="s">
        <v>784</v>
      </c>
      <c r="H483" s="175">
        <v>3</v>
      </c>
      <c r="I483" s="176">
        <v>18800</v>
      </c>
      <c r="J483" s="177">
        <f>ROUND(I483*H483,2)</f>
        <v>56400</v>
      </c>
      <c r="K483" s="173" t="s">
        <v>280</v>
      </c>
      <c r="L483" s="178"/>
      <c r="M483" s="179" t="s">
        <v>19</v>
      </c>
      <c r="N483" s="180" t="s">
        <v>46</v>
      </c>
      <c r="P483" s="141">
        <f>O483*H483</f>
        <v>0</v>
      </c>
      <c r="Q483" s="141">
        <v>0</v>
      </c>
      <c r="R483" s="141">
        <f>Q483*H483</f>
        <v>0</v>
      </c>
      <c r="S483" s="141">
        <v>0</v>
      </c>
      <c r="T483" s="142">
        <f>S483*H483</f>
        <v>0</v>
      </c>
      <c r="AR483" s="143" t="s">
        <v>419</v>
      </c>
      <c r="AT483" s="143" t="s">
        <v>228</v>
      </c>
      <c r="AU483" s="143" t="s">
        <v>84</v>
      </c>
      <c r="AY483" s="18" t="s">
        <v>157</v>
      </c>
      <c r="BE483" s="144">
        <f>IF(N483="základní",J483,0)</f>
        <v>56400</v>
      </c>
      <c r="BF483" s="144">
        <f>IF(N483="snížená",J483,0)</f>
        <v>0</v>
      </c>
      <c r="BG483" s="144">
        <f>IF(N483="zákl. přenesená",J483,0)</f>
        <v>0</v>
      </c>
      <c r="BH483" s="144">
        <f>IF(N483="sníž. přenesená",J483,0)</f>
        <v>0</v>
      </c>
      <c r="BI483" s="144">
        <f>IF(N483="nulová",J483,0)</f>
        <v>0</v>
      </c>
      <c r="BJ483" s="18" t="s">
        <v>82</v>
      </c>
      <c r="BK483" s="144">
        <f>ROUND(I483*H483,2)</f>
        <v>56400</v>
      </c>
      <c r="BL483" s="18" t="s">
        <v>283</v>
      </c>
      <c r="BM483" s="143" t="s">
        <v>1426</v>
      </c>
    </row>
    <row r="484" spans="2:65" s="1" customFormat="1" ht="48.75">
      <c r="B484" s="33"/>
      <c r="D484" s="145" t="s">
        <v>166</v>
      </c>
      <c r="F484" s="146" t="s">
        <v>1427</v>
      </c>
      <c r="I484" s="147"/>
      <c r="L484" s="33"/>
      <c r="M484" s="148"/>
      <c r="T484" s="54"/>
      <c r="AT484" s="18" t="s">
        <v>166</v>
      </c>
      <c r="AU484" s="18" t="s">
        <v>84</v>
      </c>
    </row>
    <row r="485" spans="2:65" s="12" customFormat="1" ht="11.25">
      <c r="B485" s="151"/>
      <c r="D485" s="145" t="s">
        <v>169</v>
      </c>
      <c r="E485" s="152" t="s">
        <v>19</v>
      </c>
      <c r="F485" s="153" t="s">
        <v>1419</v>
      </c>
      <c r="H485" s="152" t="s">
        <v>19</v>
      </c>
      <c r="I485" s="154"/>
      <c r="L485" s="151"/>
      <c r="M485" s="155"/>
      <c r="T485" s="156"/>
      <c r="AT485" s="152" t="s">
        <v>169</v>
      </c>
      <c r="AU485" s="152" t="s">
        <v>84</v>
      </c>
      <c r="AV485" s="12" t="s">
        <v>82</v>
      </c>
      <c r="AW485" s="12" t="s">
        <v>36</v>
      </c>
      <c r="AX485" s="12" t="s">
        <v>75</v>
      </c>
      <c r="AY485" s="152" t="s">
        <v>157</v>
      </c>
    </row>
    <row r="486" spans="2:65" s="12" customFormat="1" ht="11.25">
      <c r="B486" s="151"/>
      <c r="D486" s="145" t="s">
        <v>169</v>
      </c>
      <c r="E486" s="152" t="s">
        <v>19</v>
      </c>
      <c r="F486" s="153" t="s">
        <v>1421</v>
      </c>
      <c r="H486" s="152" t="s">
        <v>19</v>
      </c>
      <c r="I486" s="154"/>
      <c r="L486" s="151"/>
      <c r="M486" s="155"/>
      <c r="T486" s="156"/>
      <c r="AT486" s="152" t="s">
        <v>169</v>
      </c>
      <c r="AU486" s="152" t="s">
        <v>84</v>
      </c>
      <c r="AV486" s="12" t="s">
        <v>82</v>
      </c>
      <c r="AW486" s="12" t="s">
        <v>36</v>
      </c>
      <c r="AX486" s="12" t="s">
        <v>75</v>
      </c>
      <c r="AY486" s="152" t="s">
        <v>157</v>
      </c>
    </row>
    <row r="487" spans="2:65" s="13" customFormat="1" ht="11.25">
      <c r="B487" s="157"/>
      <c r="D487" s="145" t="s">
        <v>169</v>
      </c>
      <c r="E487" s="158" t="s">
        <v>19</v>
      </c>
      <c r="F487" s="159" t="s">
        <v>104</v>
      </c>
      <c r="H487" s="160">
        <v>3</v>
      </c>
      <c r="I487" s="161"/>
      <c r="L487" s="157"/>
      <c r="M487" s="162"/>
      <c r="T487" s="163"/>
      <c r="AT487" s="158" t="s">
        <v>169</v>
      </c>
      <c r="AU487" s="158" t="s">
        <v>84</v>
      </c>
      <c r="AV487" s="13" t="s">
        <v>84</v>
      </c>
      <c r="AW487" s="13" t="s">
        <v>36</v>
      </c>
      <c r="AX487" s="13" t="s">
        <v>75</v>
      </c>
      <c r="AY487" s="158" t="s">
        <v>157</v>
      </c>
    </row>
    <row r="488" spans="2:65" s="14" customFormat="1" ht="11.25">
      <c r="B488" s="164"/>
      <c r="D488" s="145" t="s">
        <v>169</v>
      </c>
      <c r="E488" s="165" t="s">
        <v>19</v>
      </c>
      <c r="F488" s="166" t="s">
        <v>173</v>
      </c>
      <c r="H488" s="167">
        <v>3</v>
      </c>
      <c r="I488" s="168"/>
      <c r="L488" s="164"/>
      <c r="M488" s="169"/>
      <c r="T488" s="170"/>
      <c r="AT488" s="165" t="s">
        <v>169</v>
      </c>
      <c r="AU488" s="165" t="s">
        <v>84</v>
      </c>
      <c r="AV488" s="14" t="s">
        <v>164</v>
      </c>
      <c r="AW488" s="14" t="s">
        <v>36</v>
      </c>
      <c r="AX488" s="14" t="s">
        <v>82</v>
      </c>
      <c r="AY488" s="165" t="s">
        <v>157</v>
      </c>
    </row>
    <row r="489" spans="2:65" s="1" customFormat="1" ht="16.5" customHeight="1">
      <c r="B489" s="33"/>
      <c r="C489" s="132" t="s">
        <v>517</v>
      </c>
      <c r="D489" s="132" t="s">
        <v>159</v>
      </c>
      <c r="E489" s="133" t="s">
        <v>1428</v>
      </c>
      <c r="F489" s="134" t="s">
        <v>1429</v>
      </c>
      <c r="G489" s="135" t="s">
        <v>198</v>
      </c>
      <c r="H489" s="136">
        <v>0.06</v>
      </c>
      <c r="I489" s="137">
        <v>1667</v>
      </c>
      <c r="J489" s="138">
        <f>ROUND(I489*H489,2)</f>
        <v>100.02</v>
      </c>
      <c r="K489" s="134" t="s">
        <v>163</v>
      </c>
      <c r="L489" s="33"/>
      <c r="M489" s="139" t="s">
        <v>19</v>
      </c>
      <c r="N489" s="140" t="s">
        <v>46</v>
      </c>
      <c r="P489" s="141">
        <f>O489*H489</f>
        <v>0</v>
      </c>
      <c r="Q489" s="141">
        <v>0</v>
      </c>
      <c r="R489" s="141">
        <f>Q489*H489</f>
        <v>0</v>
      </c>
      <c r="S489" s="141">
        <v>0</v>
      </c>
      <c r="T489" s="142">
        <f>S489*H489</f>
        <v>0</v>
      </c>
      <c r="AR489" s="143" t="s">
        <v>283</v>
      </c>
      <c r="AT489" s="143" t="s">
        <v>159</v>
      </c>
      <c r="AU489" s="143" t="s">
        <v>84</v>
      </c>
      <c r="AY489" s="18" t="s">
        <v>157</v>
      </c>
      <c r="BE489" s="144">
        <f>IF(N489="základní",J489,0)</f>
        <v>100.02</v>
      </c>
      <c r="BF489" s="144">
        <f>IF(N489="snížená",J489,0)</f>
        <v>0</v>
      </c>
      <c r="BG489" s="144">
        <f>IF(N489="zákl. přenesená",J489,0)</f>
        <v>0</v>
      </c>
      <c r="BH489" s="144">
        <f>IF(N489="sníž. přenesená",J489,0)</f>
        <v>0</v>
      </c>
      <c r="BI489" s="144">
        <f>IF(N489="nulová",J489,0)</f>
        <v>0</v>
      </c>
      <c r="BJ489" s="18" t="s">
        <v>82</v>
      </c>
      <c r="BK489" s="144">
        <f>ROUND(I489*H489,2)</f>
        <v>100.02</v>
      </c>
      <c r="BL489" s="18" t="s">
        <v>283</v>
      </c>
      <c r="BM489" s="143" t="s">
        <v>1430</v>
      </c>
    </row>
    <row r="490" spans="2:65" s="1" customFormat="1" ht="19.5">
      <c r="B490" s="33"/>
      <c r="D490" s="145" t="s">
        <v>166</v>
      </c>
      <c r="F490" s="146" t="s">
        <v>1431</v>
      </c>
      <c r="I490" s="147"/>
      <c r="L490" s="33"/>
      <c r="M490" s="148"/>
      <c r="T490" s="54"/>
      <c r="AT490" s="18" t="s">
        <v>166</v>
      </c>
      <c r="AU490" s="18" t="s">
        <v>84</v>
      </c>
    </row>
    <row r="491" spans="2:65" s="1" customFormat="1" ht="11.25">
      <c r="B491" s="33"/>
      <c r="D491" s="149" t="s">
        <v>167</v>
      </c>
      <c r="F491" s="150" t="s">
        <v>1432</v>
      </c>
      <c r="I491" s="147"/>
      <c r="L491" s="33"/>
      <c r="M491" s="148"/>
      <c r="T491" s="54"/>
      <c r="AT491" s="18" t="s">
        <v>167</v>
      </c>
      <c r="AU491" s="18" t="s">
        <v>84</v>
      </c>
    </row>
    <row r="492" spans="2:65" s="11" customFormat="1" ht="22.9" customHeight="1">
      <c r="B492" s="120"/>
      <c r="D492" s="121" t="s">
        <v>74</v>
      </c>
      <c r="E492" s="130" t="s">
        <v>1433</v>
      </c>
      <c r="F492" s="130" t="s">
        <v>1434</v>
      </c>
      <c r="I492" s="123"/>
      <c r="J492" s="131">
        <f>BK492</f>
        <v>102641.02</v>
      </c>
      <c r="L492" s="120"/>
      <c r="M492" s="125"/>
      <c r="P492" s="126">
        <f>SUM(P493:P698)</f>
        <v>0</v>
      </c>
      <c r="R492" s="126">
        <f>SUM(R493:R698)</f>
        <v>1.6200937</v>
      </c>
      <c r="T492" s="127">
        <f>SUM(T493:T698)</f>
        <v>0</v>
      </c>
      <c r="AR492" s="121" t="s">
        <v>84</v>
      </c>
      <c r="AT492" s="128" t="s">
        <v>74</v>
      </c>
      <c r="AU492" s="128" t="s">
        <v>82</v>
      </c>
      <c r="AY492" s="121" t="s">
        <v>157</v>
      </c>
      <c r="BK492" s="129">
        <f>SUM(BK493:BK698)</f>
        <v>102641.02</v>
      </c>
    </row>
    <row r="493" spans="2:65" s="1" customFormat="1" ht="16.5" customHeight="1">
      <c r="B493" s="33"/>
      <c r="C493" s="132" t="s">
        <v>529</v>
      </c>
      <c r="D493" s="132" t="s">
        <v>159</v>
      </c>
      <c r="E493" s="133" t="s">
        <v>1435</v>
      </c>
      <c r="F493" s="134" t="s">
        <v>1436</v>
      </c>
      <c r="G493" s="135" t="s">
        <v>210</v>
      </c>
      <c r="H493" s="136">
        <v>46.6</v>
      </c>
      <c r="I493" s="137">
        <v>15.7</v>
      </c>
      <c r="J493" s="138">
        <f>ROUND(I493*H493,2)</f>
        <v>731.62</v>
      </c>
      <c r="K493" s="134" t="s">
        <v>163</v>
      </c>
      <c r="L493" s="33"/>
      <c r="M493" s="139" t="s">
        <v>19</v>
      </c>
      <c r="N493" s="140" t="s">
        <v>46</v>
      </c>
      <c r="P493" s="141">
        <f>O493*H493</f>
        <v>0</v>
      </c>
      <c r="Q493" s="141">
        <v>0</v>
      </c>
      <c r="R493" s="141">
        <f>Q493*H493</f>
        <v>0</v>
      </c>
      <c r="S493" s="141">
        <v>0</v>
      </c>
      <c r="T493" s="142">
        <f>S493*H493</f>
        <v>0</v>
      </c>
      <c r="AR493" s="143" t="s">
        <v>283</v>
      </c>
      <c r="AT493" s="143" t="s">
        <v>159</v>
      </c>
      <c r="AU493" s="143" t="s">
        <v>84</v>
      </c>
      <c r="AY493" s="18" t="s">
        <v>157</v>
      </c>
      <c r="BE493" s="144">
        <f>IF(N493="základní",J493,0)</f>
        <v>731.62</v>
      </c>
      <c r="BF493" s="144">
        <f>IF(N493="snížená",J493,0)</f>
        <v>0</v>
      </c>
      <c r="BG493" s="144">
        <f>IF(N493="zákl. přenesená",J493,0)</f>
        <v>0</v>
      </c>
      <c r="BH493" s="144">
        <f>IF(N493="sníž. přenesená",J493,0)</f>
        <v>0</v>
      </c>
      <c r="BI493" s="144">
        <f>IF(N493="nulová",J493,0)</f>
        <v>0</v>
      </c>
      <c r="BJ493" s="18" t="s">
        <v>82</v>
      </c>
      <c r="BK493" s="144">
        <f>ROUND(I493*H493,2)</f>
        <v>731.62</v>
      </c>
      <c r="BL493" s="18" t="s">
        <v>283</v>
      </c>
      <c r="BM493" s="143" t="s">
        <v>1437</v>
      </c>
    </row>
    <row r="494" spans="2:65" s="1" customFormat="1" ht="11.25">
      <c r="B494" s="33"/>
      <c r="D494" s="145" t="s">
        <v>166</v>
      </c>
      <c r="F494" s="146" t="s">
        <v>1438</v>
      </c>
      <c r="I494" s="147"/>
      <c r="L494" s="33"/>
      <c r="M494" s="148"/>
      <c r="T494" s="54"/>
      <c r="AT494" s="18" t="s">
        <v>166</v>
      </c>
      <c r="AU494" s="18" t="s">
        <v>84</v>
      </c>
    </row>
    <row r="495" spans="2:65" s="1" customFormat="1" ht="11.25">
      <c r="B495" s="33"/>
      <c r="D495" s="149" t="s">
        <v>167</v>
      </c>
      <c r="F495" s="150" t="s">
        <v>1439</v>
      </c>
      <c r="I495" s="147"/>
      <c r="L495" s="33"/>
      <c r="M495" s="148"/>
      <c r="T495" s="54"/>
      <c r="AT495" s="18" t="s">
        <v>167</v>
      </c>
      <c r="AU495" s="18" t="s">
        <v>84</v>
      </c>
    </row>
    <row r="496" spans="2:65" s="12" customFormat="1" ht="11.25">
      <c r="B496" s="151"/>
      <c r="D496" s="145" t="s">
        <v>169</v>
      </c>
      <c r="E496" s="152" t="s">
        <v>19</v>
      </c>
      <c r="F496" s="153" t="s">
        <v>997</v>
      </c>
      <c r="H496" s="152" t="s">
        <v>19</v>
      </c>
      <c r="I496" s="154"/>
      <c r="L496" s="151"/>
      <c r="M496" s="155"/>
      <c r="T496" s="156"/>
      <c r="AT496" s="152" t="s">
        <v>169</v>
      </c>
      <c r="AU496" s="152" t="s">
        <v>84</v>
      </c>
      <c r="AV496" s="12" t="s">
        <v>82</v>
      </c>
      <c r="AW496" s="12" t="s">
        <v>36</v>
      </c>
      <c r="AX496" s="12" t="s">
        <v>75</v>
      </c>
      <c r="AY496" s="152" t="s">
        <v>157</v>
      </c>
    </row>
    <row r="497" spans="2:65" s="12" customFormat="1" ht="11.25">
      <c r="B497" s="151"/>
      <c r="D497" s="145" t="s">
        <v>169</v>
      </c>
      <c r="E497" s="152" t="s">
        <v>19</v>
      </c>
      <c r="F497" s="153" t="s">
        <v>251</v>
      </c>
      <c r="H497" s="152" t="s">
        <v>19</v>
      </c>
      <c r="I497" s="154"/>
      <c r="L497" s="151"/>
      <c r="M497" s="155"/>
      <c r="T497" s="156"/>
      <c r="AT497" s="152" t="s">
        <v>169</v>
      </c>
      <c r="AU497" s="152" t="s">
        <v>84</v>
      </c>
      <c r="AV497" s="12" t="s">
        <v>82</v>
      </c>
      <c r="AW497" s="12" t="s">
        <v>36</v>
      </c>
      <c r="AX497" s="12" t="s">
        <v>75</v>
      </c>
      <c r="AY497" s="152" t="s">
        <v>157</v>
      </c>
    </row>
    <row r="498" spans="2:65" s="13" customFormat="1" ht="11.25">
      <c r="B498" s="157"/>
      <c r="D498" s="145" t="s">
        <v>169</v>
      </c>
      <c r="E498" s="158" t="s">
        <v>19</v>
      </c>
      <c r="F498" s="159" t="s">
        <v>1199</v>
      </c>
      <c r="H498" s="160">
        <v>7.5</v>
      </c>
      <c r="I498" s="161"/>
      <c r="L498" s="157"/>
      <c r="M498" s="162"/>
      <c r="T498" s="163"/>
      <c r="AT498" s="158" t="s">
        <v>169</v>
      </c>
      <c r="AU498" s="158" t="s">
        <v>84</v>
      </c>
      <c r="AV498" s="13" t="s">
        <v>84</v>
      </c>
      <c r="AW498" s="13" t="s">
        <v>36</v>
      </c>
      <c r="AX498" s="13" t="s">
        <v>75</v>
      </c>
      <c r="AY498" s="158" t="s">
        <v>157</v>
      </c>
    </row>
    <row r="499" spans="2:65" s="12" customFormat="1" ht="11.25">
      <c r="B499" s="151"/>
      <c r="D499" s="145" t="s">
        <v>169</v>
      </c>
      <c r="E499" s="152" t="s">
        <v>19</v>
      </c>
      <c r="F499" s="153" t="s">
        <v>999</v>
      </c>
      <c r="H499" s="152" t="s">
        <v>19</v>
      </c>
      <c r="I499" s="154"/>
      <c r="L499" s="151"/>
      <c r="M499" s="155"/>
      <c r="T499" s="156"/>
      <c r="AT499" s="152" t="s">
        <v>169</v>
      </c>
      <c r="AU499" s="152" t="s">
        <v>84</v>
      </c>
      <c r="AV499" s="12" t="s">
        <v>82</v>
      </c>
      <c r="AW499" s="12" t="s">
        <v>36</v>
      </c>
      <c r="AX499" s="12" t="s">
        <v>75</v>
      </c>
      <c r="AY499" s="152" t="s">
        <v>157</v>
      </c>
    </row>
    <row r="500" spans="2:65" s="13" customFormat="1" ht="11.25">
      <c r="B500" s="157"/>
      <c r="D500" s="145" t="s">
        <v>169</v>
      </c>
      <c r="E500" s="158" t="s">
        <v>19</v>
      </c>
      <c r="F500" s="159" t="s">
        <v>1192</v>
      </c>
      <c r="H500" s="160">
        <v>14.7</v>
      </c>
      <c r="I500" s="161"/>
      <c r="L500" s="157"/>
      <c r="M500" s="162"/>
      <c r="T500" s="163"/>
      <c r="AT500" s="158" t="s">
        <v>169</v>
      </c>
      <c r="AU500" s="158" t="s">
        <v>84</v>
      </c>
      <c r="AV500" s="13" t="s">
        <v>84</v>
      </c>
      <c r="AW500" s="13" t="s">
        <v>36</v>
      </c>
      <c r="AX500" s="13" t="s">
        <v>75</v>
      </c>
      <c r="AY500" s="158" t="s">
        <v>157</v>
      </c>
    </row>
    <row r="501" spans="2:65" s="13" customFormat="1" ht="11.25">
      <c r="B501" s="157"/>
      <c r="D501" s="145" t="s">
        <v>169</v>
      </c>
      <c r="E501" s="158" t="s">
        <v>19</v>
      </c>
      <c r="F501" s="159" t="s">
        <v>1193</v>
      </c>
      <c r="H501" s="160">
        <v>24.4</v>
      </c>
      <c r="I501" s="161"/>
      <c r="L501" s="157"/>
      <c r="M501" s="162"/>
      <c r="T501" s="163"/>
      <c r="AT501" s="158" t="s">
        <v>169</v>
      </c>
      <c r="AU501" s="158" t="s">
        <v>84</v>
      </c>
      <c r="AV501" s="13" t="s">
        <v>84</v>
      </c>
      <c r="AW501" s="13" t="s">
        <v>36</v>
      </c>
      <c r="AX501" s="13" t="s">
        <v>75</v>
      </c>
      <c r="AY501" s="158" t="s">
        <v>157</v>
      </c>
    </row>
    <row r="502" spans="2:65" s="14" customFormat="1" ht="11.25">
      <c r="B502" s="164"/>
      <c r="D502" s="145" t="s">
        <v>169</v>
      </c>
      <c r="E502" s="165" t="s">
        <v>19</v>
      </c>
      <c r="F502" s="166" t="s">
        <v>173</v>
      </c>
      <c r="H502" s="167">
        <v>46.6</v>
      </c>
      <c r="I502" s="168"/>
      <c r="L502" s="164"/>
      <c r="M502" s="169"/>
      <c r="T502" s="170"/>
      <c r="AT502" s="165" t="s">
        <v>169</v>
      </c>
      <c r="AU502" s="165" t="s">
        <v>84</v>
      </c>
      <c r="AV502" s="14" t="s">
        <v>164</v>
      </c>
      <c r="AW502" s="14" t="s">
        <v>36</v>
      </c>
      <c r="AX502" s="14" t="s">
        <v>82</v>
      </c>
      <c r="AY502" s="165" t="s">
        <v>157</v>
      </c>
    </row>
    <row r="503" spans="2:65" s="1" customFormat="1" ht="16.5" customHeight="1">
      <c r="B503" s="33"/>
      <c r="C503" s="132" t="s">
        <v>538</v>
      </c>
      <c r="D503" s="132" t="s">
        <v>159</v>
      </c>
      <c r="E503" s="133" t="s">
        <v>1440</v>
      </c>
      <c r="F503" s="134" t="s">
        <v>1441</v>
      </c>
      <c r="G503" s="135" t="s">
        <v>210</v>
      </c>
      <c r="H503" s="136">
        <v>54.015000000000001</v>
      </c>
      <c r="I503" s="137">
        <v>40</v>
      </c>
      <c r="J503" s="138">
        <f>ROUND(I503*H503,2)</f>
        <v>2160.6</v>
      </c>
      <c r="K503" s="134" t="s">
        <v>163</v>
      </c>
      <c r="L503" s="33"/>
      <c r="M503" s="139" t="s">
        <v>19</v>
      </c>
      <c r="N503" s="140" t="s">
        <v>46</v>
      </c>
      <c r="P503" s="141">
        <f>O503*H503</f>
        <v>0</v>
      </c>
      <c r="Q503" s="141">
        <v>2.9999999999999997E-4</v>
      </c>
      <c r="R503" s="141">
        <f>Q503*H503</f>
        <v>1.62045E-2</v>
      </c>
      <c r="S503" s="141">
        <v>0</v>
      </c>
      <c r="T503" s="142">
        <f>S503*H503</f>
        <v>0</v>
      </c>
      <c r="AR503" s="143" t="s">
        <v>283</v>
      </c>
      <c r="AT503" s="143" t="s">
        <v>159</v>
      </c>
      <c r="AU503" s="143" t="s">
        <v>84</v>
      </c>
      <c r="AY503" s="18" t="s">
        <v>157</v>
      </c>
      <c r="BE503" s="144">
        <f>IF(N503="základní",J503,0)</f>
        <v>2160.6</v>
      </c>
      <c r="BF503" s="144">
        <f>IF(N503="snížená",J503,0)</f>
        <v>0</v>
      </c>
      <c r="BG503" s="144">
        <f>IF(N503="zákl. přenesená",J503,0)</f>
        <v>0</v>
      </c>
      <c r="BH503" s="144">
        <f>IF(N503="sníž. přenesená",J503,0)</f>
        <v>0</v>
      </c>
      <c r="BI503" s="144">
        <f>IF(N503="nulová",J503,0)</f>
        <v>0</v>
      </c>
      <c r="BJ503" s="18" t="s">
        <v>82</v>
      </c>
      <c r="BK503" s="144">
        <f>ROUND(I503*H503,2)</f>
        <v>2160.6</v>
      </c>
      <c r="BL503" s="18" t="s">
        <v>283</v>
      </c>
      <c r="BM503" s="143" t="s">
        <v>1442</v>
      </c>
    </row>
    <row r="504" spans="2:65" s="1" customFormat="1" ht="11.25">
      <c r="B504" s="33"/>
      <c r="D504" s="145" t="s">
        <v>166</v>
      </c>
      <c r="F504" s="146" t="s">
        <v>1443</v>
      </c>
      <c r="I504" s="147"/>
      <c r="L504" s="33"/>
      <c r="M504" s="148"/>
      <c r="T504" s="54"/>
      <c r="AT504" s="18" t="s">
        <v>166</v>
      </c>
      <c r="AU504" s="18" t="s">
        <v>84</v>
      </c>
    </row>
    <row r="505" spans="2:65" s="1" customFormat="1" ht="11.25">
      <c r="B505" s="33"/>
      <c r="D505" s="149" t="s">
        <v>167</v>
      </c>
      <c r="F505" s="150" t="s">
        <v>1444</v>
      </c>
      <c r="I505" s="147"/>
      <c r="L505" s="33"/>
      <c r="M505" s="148"/>
      <c r="T505" s="54"/>
      <c r="AT505" s="18" t="s">
        <v>167</v>
      </c>
      <c r="AU505" s="18" t="s">
        <v>84</v>
      </c>
    </row>
    <row r="506" spans="2:65" s="12" customFormat="1" ht="11.25">
      <c r="B506" s="151"/>
      <c r="D506" s="145" t="s">
        <v>169</v>
      </c>
      <c r="E506" s="152" t="s">
        <v>19</v>
      </c>
      <c r="F506" s="153" t="s">
        <v>997</v>
      </c>
      <c r="H506" s="152" t="s">
        <v>19</v>
      </c>
      <c r="I506" s="154"/>
      <c r="L506" s="151"/>
      <c r="M506" s="155"/>
      <c r="T506" s="156"/>
      <c r="AT506" s="152" t="s">
        <v>169</v>
      </c>
      <c r="AU506" s="152" t="s">
        <v>84</v>
      </c>
      <c r="AV506" s="12" t="s">
        <v>82</v>
      </c>
      <c r="AW506" s="12" t="s">
        <v>36</v>
      </c>
      <c r="AX506" s="12" t="s">
        <v>75</v>
      </c>
      <c r="AY506" s="152" t="s">
        <v>157</v>
      </c>
    </row>
    <row r="507" spans="2:65" s="12" customFormat="1" ht="11.25">
      <c r="B507" s="151"/>
      <c r="D507" s="145" t="s">
        <v>169</v>
      </c>
      <c r="E507" s="152" t="s">
        <v>19</v>
      </c>
      <c r="F507" s="153" t="s">
        <v>251</v>
      </c>
      <c r="H507" s="152" t="s">
        <v>19</v>
      </c>
      <c r="I507" s="154"/>
      <c r="L507" s="151"/>
      <c r="M507" s="155"/>
      <c r="T507" s="156"/>
      <c r="AT507" s="152" t="s">
        <v>169</v>
      </c>
      <c r="AU507" s="152" t="s">
        <v>84</v>
      </c>
      <c r="AV507" s="12" t="s">
        <v>82</v>
      </c>
      <c r="AW507" s="12" t="s">
        <v>36</v>
      </c>
      <c r="AX507" s="12" t="s">
        <v>75</v>
      </c>
      <c r="AY507" s="152" t="s">
        <v>157</v>
      </c>
    </row>
    <row r="508" spans="2:65" s="13" customFormat="1" ht="11.25">
      <c r="B508" s="157"/>
      <c r="D508" s="145" t="s">
        <v>169</v>
      </c>
      <c r="E508" s="158" t="s">
        <v>19</v>
      </c>
      <c r="F508" s="159" t="s">
        <v>1199</v>
      </c>
      <c r="H508" s="160">
        <v>7.5</v>
      </c>
      <c r="I508" s="161"/>
      <c r="L508" s="157"/>
      <c r="M508" s="162"/>
      <c r="T508" s="163"/>
      <c r="AT508" s="158" t="s">
        <v>169</v>
      </c>
      <c r="AU508" s="158" t="s">
        <v>84</v>
      </c>
      <c r="AV508" s="13" t="s">
        <v>84</v>
      </c>
      <c r="AW508" s="13" t="s">
        <v>36</v>
      </c>
      <c r="AX508" s="13" t="s">
        <v>75</v>
      </c>
      <c r="AY508" s="158" t="s">
        <v>157</v>
      </c>
    </row>
    <row r="509" spans="2:65" s="12" customFormat="1" ht="11.25">
      <c r="B509" s="151"/>
      <c r="D509" s="145" t="s">
        <v>169</v>
      </c>
      <c r="E509" s="152" t="s">
        <v>19</v>
      </c>
      <c r="F509" s="153" t="s">
        <v>999</v>
      </c>
      <c r="H509" s="152" t="s">
        <v>19</v>
      </c>
      <c r="I509" s="154"/>
      <c r="L509" s="151"/>
      <c r="M509" s="155"/>
      <c r="T509" s="156"/>
      <c r="AT509" s="152" t="s">
        <v>169</v>
      </c>
      <c r="AU509" s="152" t="s">
        <v>84</v>
      </c>
      <c r="AV509" s="12" t="s">
        <v>82</v>
      </c>
      <c r="AW509" s="12" t="s">
        <v>36</v>
      </c>
      <c r="AX509" s="12" t="s">
        <v>75</v>
      </c>
      <c r="AY509" s="152" t="s">
        <v>157</v>
      </c>
    </row>
    <row r="510" spans="2:65" s="13" customFormat="1" ht="11.25">
      <c r="B510" s="157"/>
      <c r="D510" s="145" t="s">
        <v>169</v>
      </c>
      <c r="E510" s="158" t="s">
        <v>19</v>
      </c>
      <c r="F510" s="159" t="s">
        <v>1192</v>
      </c>
      <c r="H510" s="160">
        <v>14.7</v>
      </c>
      <c r="I510" s="161"/>
      <c r="L510" s="157"/>
      <c r="M510" s="162"/>
      <c r="T510" s="163"/>
      <c r="AT510" s="158" t="s">
        <v>169</v>
      </c>
      <c r="AU510" s="158" t="s">
        <v>84</v>
      </c>
      <c r="AV510" s="13" t="s">
        <v>84</v>
      </c>
      <c r="AW510" s="13" t="s">
        <v>36</v>
      </c>
      <c r="AX510" s="13" t="s">
        <v>75</v>
      </c>
      <c r="AY510" s="158" t="s">
        <v>157</v>
      </c>
    </row>
    <row r="511" spans="2:65" s="13" customFormat="1" ht="11.25">
      <c r="B511" s="157"/>
      <c r="D511" s="145" t="s">
        <v>169</v>
      </c>
      <c r="E511" s="158" t="s">
        <v>19</v>
      </c>
      <c r="F511" s="159" t="s">
        <v>1193</v>
      </c>
      <c r="H511" s="160">
        <v>24.4</v>
      </c>
      <c r="I511" s="161"/>
      <c r="L511" s="157"/>
      <c r="M511" s="162"/>
      <c r="T511" s="163"/>
      <c r="AT511" s="158" t="s">
        <v>169</v>
      </c>
      <c r="AU511" s="158" t="s">
        <v>84</v>
      </c>
      <c r="AV511" s="13" t="s">
        <v>84</v>
      </c>
      <c r="AW511" s="13" t="s">
        <v>36</v>
      </c>
      <c r="AX511" s="13" t="s">
        <v>75</v>
      </c>
      <c r="AY511" s="158" t="s">
        <v>157</v>
      </c>
    </row>
    <row r="512" spans="2:65" s="12" customFormat="1" ht="11.25">
      <c r="B512" s="151"/>
      <c r="D512" s="145" t="s">
        <v>169</v>
      </c>
      <c r="E512" s="152" t="s">
        <v>19</v>
      </c>
      <c r="F512" s="153" t="s">
        <v>1445</v>
      </c>
      <c r="H512" s="152" t="s">
        <v>19</v>
      </c>
      <c r="I512" s="154"/>
      <c r="L512" s="151"/>
      <c r="M512" s="155"/>
      <c r="T512" s="156"/>
      <c r="AT512" s="152" t="s">
        <v>169</v>
      </c>
      <c r="AU512" s="152" t="s">
        <v>84</v>
      </c>
      <c r="AV512" s="12" t="s">
        <v>82</v>
      </c>
      <c r="AW512" s="12" t="s">
        <v>36</v>
      </c>
      <c r="AX512" s="12" t="s">
        <v>75</v>
      </c>
      <c r="AY512" s="152" t="s">
        <v>157</v>
      </c>
    </row>
    <row r="513" spans="2:65" s="12" customFormat="1" ht="11.25">
      <c r="B513" s="151"/>
      <c r="D513" s="145" t="s">
        <v>169</v>
      </c>
      <c r="E513" s="152" t="s">
        <v>19</v>
      </c>
      <c r="F513" s="153" t="s">
        <v>251</v>
      </c>
      <c r="H513" s="152" t="s">
        <v>19</v>
      </c>
      <c r="I513" s="154"/>
      <c r="L513" s="151"/>
      <c r="M513" s="155"/>
      <c r="T513" s="156"/>
      <c r="AT513" s="152" t="s">
        <v>169</v>
      </c>
      <c r="AU513" s="152" t="s">
        <v>84</v>
      </c>
      <c r="AV513" s="12" t="s">
        <v>82</v>
      </c>
      <c r="AW513" s="12" t="s">
        <v>36</v>
      </c>
      <c r="AX513" s="12" t="s">
        <v>75</v>
      </c>
      <c r="AY513" s="152" t="s">
        <v>157</v>
      </c>
    </row>
    <row r="514" spans="2:65" s="13" customFormat="1" ht="11.25">
      <c r="B514" s="157"/>
      <c r="D514" s="145" t="s">
        <v>169</v>
      </c>
      <c r="E514" s="158" t="s">
        <v>19</v>
      </c>
      <c r="F514" s="159" t="s">
        <v>1374</v>
      </c>
      <c r="H514" s="160">
        <v>1.29</v>
      </c>
      <c r="I514" s="161"/>
      <c r="L514" s="157"/>
      <c r="M514" s="162"/>
      <c r="T514" s="163"/>
      <c r="AT514" s="158" t="s">
        <v>169</v>
      </c>
      <c r="AU514" s="158" t="s">
        <v>84</v>
      </c>
      <c r="AV514" s="13" t="s">
        <v>84</v>
      </c>
      <c r="AW514" s="13" t="s">
        <v>36</v>
      </c>
      <c r="AX514" s="13" t="s">
        <v>75</v>
      </c>
      <c r="AY514" s="158" t="s">
        <v>157</v>
      </c>
    </row>
    <row r="515" spans="2:65" s="12" customFormat="1" ht="11.25">
      <c r="B515" s="151"/>
      <c r="D515" s="145" t="s">
        <v>169</v>
      </c>
      <c r="E515" s="152" t="s">
        <v>19</v>
      </c>
      <c r="F515" s="153" t="s">
        <v>999</v>
      </c>
      <c r="H515" s="152" t="s">
        <v>19</v>
      </c>
      <c r="I515" s="154"/>
      <c r="L515" s="151"/>
      <c r="M515" s="155"/>
      <c r="T515" s="156"/>
      <c r="AT515" s="152" t="s">
        <v>169</v>
      </c>
      <c r="AU515" s="152" t="s">
        <v>84</v>
      </c>
      <c r="AV515" s="12" t="s">
        <v>82</v>
      </c>
      <c r="AW515" s="12" t="s">
        <v>36</v>
      </c>
      <c r="AX515" s="12" t="s">
        <v>75</v>
      </c>
      <c r="AY515" s="152" t="s">
        <v>157</v>
      </c>
    </row>
    <row r="516" spans="2:65" s="13" customFormat="1" ht="11.25">
      <c r="B516" s="157"/>
      <c r="D516" s="145" t="s">
        <v>169</v>
      </c>
      <c r="E516" s="158" t="s">
        <v>19</v>
      </c>
      <c r="F516" s="159" t="s">
        <v>1375</v>
      </c>
      <c r="H516" s="160">
        <v>1.71</v>
      </c>
      <c r="I516" s="161"/>
      <c r="L516" s="157"/>
      <c r="M516" s="162"/>
      <c r="T516" s="163"/>
      <c r="AT516" s="158" t="s">
        <v>169</v>
      </c>
      <c r="AU516" s="158" t="s">
        <v>84</v>
      </c>
      <c r="AV516" s="13" t="s">
        <v>84</v>
      </c>
      <c r="AW516" s="13" t="s">
        <v>36</v>
      </c>
      <c r="AX516" s="13" t="s">
        <v>75</v>
      </c>
      <c r="AY516" s="158" t="s">
        <v>157</v>
      </c>
    </row>
    <row r="517" spans="2:65" s="13" customFormat="1" ht="11.25">
      <c r="B517" s="157"/>
      <c r="D517" s="145" t="s">
        <v>169</v>
      </c>
      <c r="E517" s="158" t="s">
        <v>19</v>
      </c>
      <c r="F517" s="159" t="s">
        <v>1376</v>
      </c>
      <c r="H517" s="160">
        <v>2.84</v>
      </c>
      <c r="I517" s="161"/>
      <c r="L517" s="157"/>
      <c r="M517" s="162"/>
      <c r="T517" s="163"/>
      <c r="AT517" s="158" t="s">
        <v>169</v>
      </c>
      <c r="AU517" s="158" t="s">
        <v>84</v>
      </c>
      <c r="AV517" s="13" t="s">
        <v>84</v>
      </c>
      <c r="AW517" s="13" t="s">
        <v>36</v>
      </c>
      <c r="AX517" s="13" t="s">
        <v>75</v>
      </c>
      <c r="AY517" s="158" t="s">
        <v>157</v>
      </c>
    </row>
    <row r="518" spans="2:65" s="12" customFormat="1" ht="11.25">
      <c r="B518" s="151"/>
      <c r="D518" s="145" t="s">
        <v>169</v>
      </c>
      <c r="E518" s="152" t="s">
        <v>19</v>
      </c>
      <c r="F518" s="153" t="s">
        <v>1446</v>
      </c>
      <c r="H518" s="152" t="s">
        <v>19</v>
      </c>
      <c r="I518" s="154"/>
      <c r="L518" s="151"/>
      <c r="M518" s="155"/>
      <c r="T518" s="156"/>
      <c r="AT518" s="152" t="s">
        <v>169</v>
      </c>
      <c r="AU518" s="152" t="s">
        <v>84</v>
      </c>
      <c r="AV518" s="12" t="s">
        <v>82</v>
      </c>
      <c r="AW518" s="12" t="s">
        <v>36</v>
      </c>
      <c r="AX518" s="12" t="s">
        <v>75</v>
      </c>
      <c r="AY518" s="152" t="s">
        <v>157</v>
      </c>
    </row>
    <row r="519" spans="2:65" s="12" customFormat="1" ht="11.25">
      <c r="B519" s="151"/>
      <c r="D519" s="145" t="s">
        <v>169</v>
      </c>
      <c r="E519" s="152" t="s">
        <v>19</v>
      </c>
      <c r="F519" s="153" t="s">
        <v>251</v>
      </c>
      <c r="H519" s="152" t="s">
        <v>19</v>
      </c>
      <c r="I519" s="154"/>
      <c r="L519" s="151"/>
      <c r="M519" s="155"/>
      <c r="T519" s="156"/>
      <c r="AT519" s="152" t="s">
        <v>169</v>
      </c>
      <c r="AU519" s="152" t="s">
        <v>84</v>
      </c>
      <c r="AV519" s="12" t="s">
        <v>82</v>
      </c>
      <c r="AW519" s="12" t="s">
        <v>36</v>
      </c>
      <c r="AX519" s="12" t="s">
        <v>75</v>
      </c>
      <c r="AY519" s="152" t="s">
        <v>157</v>
      </c>
    </row>
    <row r="520" spans="2:65" s="13" customFormat="1" ht="11.25">
      <c r="B520" s="157"/>
      <c r="D520" s="145" t="s">
        <v>169</v>
      </c>
      <c r="E520" s="158" t="s">
        <v>19</v>
      </c>
      <c r="F520" s="159" t="s">
        <v>1447</v>
      </c>
      <c r="H520" s="160">
        <v>1.575</v>
      </c>
      <c r="I520" s="161"/>
      <c r="L520" s="157"/>
      <c r="M520" s="162"/>
      <c r="T520" s="163"/>
      <c r="AT520" s="158" t="s">
        <v>169</v>
      </c>
      <c r="AU520" s="158" t="s">
        <v>84</v>
      </c>
      <c r="AV520" s="13" t="s">
        <v>84</v>
      </c>
      <c r="AW520" s="13" t="s">
        <v>36</v>
      </c>
      <c r="AX520" s="13" t="s">
        <v>75</v>
      </c>
      <c r="AY520" s="158" t="s">
        <v>157</v>
      </c>
    </row>
    <row r="521" spans="2:65" s="14" customFormat="1" ht="11.25">
      <c r="B521" s="164"/>
      <c r="D521" s="145" t="s">
        <v>169</v>
      </c>
      <c r="E521" s="165" t="s">
        <v>19</v>
      </c>
      <c r="F521" s="166" t="s">
        <v>173</v>
      </c>
      <c r="H521" s="167">
        <v>54.015000000000001</v>
      </c>
      <c r="I521" s="168"/>
      <c r="L521" s="164"/>
      <c r="M521" s="169"/>
      <c r="T521" s="170"/>
      <c r="AT521" s="165" t="s">
        <v>169</v>
      </c>
      <c r="AU521" s="165" t="s">
        <v>84</v>
      </c>
      <c r="AV521" s="14" t="s">
        <v>164</v>
      </c>
      <c r="AW521" s="14" t="s">
        <v>36</v>
      </c>
      <c r="AX521" s="14" t="s">
        <v>82</v>
      </c>
      <c r="AY521" s="165" t="s">
        <v>157</v>
      </c>
    </row>
    <row r="522" spans="2:65" s="1" customFormat="1" ht="16.5" customHeight="1">
      <c r="B522" s="33"/>
      <c r="C522" s="132" t="s">
        <v>544</v>
      </c>
      <c r="D522" s="132" t="s">
        <v>159</v>
      </c>
      <c r="E522" s="133" t="s">
        <v>1448</v>
      </c>
      <c r="F522" s="134" t="s">
        <v>1449</v>
      </c>
      <c r="G522" s="135" t="s">
        <v>412</v>
      </c>
      <c r="H522" s="136">
        <v>40</v>
      </c>
      <c r="I522" s="137">
        <v>75.900000000000006</v>
      </c>
      <c r="J522" s="138">
        <f>ROUND(I522*H522,2)</f>
        <v>3036</v>
      </c>
      <c r="K522" s="134" t="s">
        <v>163</v>
      </c>
      <c r="L522" s="33"/>
      <c r="M522" s="139" t="s">
        <v>19</v>
      </c>
      <c r="N522" s="140" t="s">
        <v>46</v>
      </c>
      <c r="P522" s="141">
        <f>O522*H522</f>
        <v>0</v>
      </c>
      <c r="Q522" s="141">
        <v>3.4000000000000002E-4</v>
      </c>
      <c r="R522" s="141">
        <f>Q522*H522</f>
        <v>1.3600000000000001E-2</v>
      </c>
      <c r="S522" s="141">
        <v>0</v>
      </c>
      <c r="T522" s="142">
        <f>S522*H522</f>
        <v>0</v>
      </c>
      <c r="AR522" s="143" t="s">
        <v>283</v>
      </c>
      <c r="AT522" s="143" t="s">
        <v>159</v>
      </c>
      <c r="AU522" s="143" t="s">
        <v>84</v>
      </c>
      <c r="AY522" s="18" t="s">
        <v>157</v>
      </c>
      <c r="BE522" s="144">
        <f>IF(N522="základní",J522,0)</f>
        <v>3036</v>
      </c>
      <c r="BF522" s="144">
        <f>IF(N522="snížená",J522,0)</f>
        <v>0</v>
      </c>
      <c r="BG522" s="144">
        <f>IF(N522="zákl. přenesená",J522,0)</f>
        <v>0</v>
      </c>
      <c r="BH522" s="144">
        <f>IF(N522="sníž. přenesená",J522,0)</f>
        <v>0</v>
      </c>
      <c r="BI522" s="144">
        <f>IF(N522="nulová",J522,0)</f>
        <v>0</v>
      </c>
      <c r="BJ522" s="18" t="s">
        <v>82</v>
      </c>
      <c r="BK522" s="144">
        <f>ROUND(I522*H522,2)</f>
        <v>3036</v>
      </c>
      <c r="BL522" s="18" t="s">
        <v>283</v>
      </c>
      <c r="BM522" s="143" t="s">
        <v>1450</v>
      </c>
    </row>
    <row r="523" spans="2:65" s="1" customFormat="1" ht="11.25">
      <c r="B523" s="33"/>
      <c r="D523" s="145" t="s">
        <v>166</v>
      </c>
      <c r="F523" s="146" t="s">
        <v>1451</v>
      </c>
      <c r="I523" s="147"/>
      <c r="L523" s="33"/>
      <c r="M523" s="148"/>
      <c r="T523" s="54"/>
      <c r="AT523" s="18" t="s">
        <v>166</v>
      </c>
      <c r="AU523" s="18" t="s">
        <v>84</v>
      </c>
    </row>
    <row r="524" spans="2:65" s="1" customFormat="1" ht="11.25">
      <c r="B524" s="33"/>
      <c r="D524" s="149" t="s">
        <v>167</v>
      </c>
      <c r="F524" s="150" t="s">
        <v>1452</v>
      </c>
      <c r="I524" s="147"/>
      <c r="L524" s="33"/>
      <c r="M524" s="148"/>
      <c r="T524" s="54"/>
      <c r="AT524" s="18" t="s">
        <v>167</v>
      </c>
      <c r="AU524" s="18" t="s">
        <v>84</v>
      </c>
    </row>
    <row r="525" spans="2:65" s="12" customFormat="1" ht="11.25">
      <c r="B525" s="151"/>
      <c r="D525" s="145" t="s">
        <v>169</v>
      </c>
      <c r="E525" s="152" t="s">
        <v>19</v>
      </c>
      <c r="F525" s="153" t="s">
        <v>997</v>
      </c>
      <c r="H525" s="152" t="s">
        <v>19</v>
      </c>
      <c r="I525" s="154"/>
      <c r="L525" s="151"/>
      <c r="M525" s="155"/>
      <c r="T525" s="156"/>
      <c r="AT525" s="152" t="s">
        <v>169</v>
      </c>
      <c r="AU525" s="152" t="s">
        <v>84</v>
      </c>
      <c r="AV525" s="12" t="s">
        <v>82</v>
      </c>
      <c r="AW525" s="12" t="s">
        <v>36</v>
      </c>
      <c r="AX525" s="12" t="s">
        <v>75</v>
      </c>
      <c r="AY525" s="152" t="s">
        <v>157</v>
      </c>
    </row>
    <row r="526" spans="2:65" s="12" customFormat="1" ht="11.25">
      <c r="B526" s="151"/>
      <c r="D526" s="145" t="s">
        <v>169</v>
      </c>
      <c r="E526" s="152" t="s">
        <v>19</v>
      </c>
      <c r="F526" s="153" t="s">
        <v>1453</v>
      </c>
      <c r="H526" s="152" t="s">
        <v>19</v>
      </c>
      <c r="I526" s="154"/>
      <c r="L526" s="151"/>
      <c r="M526" s="155"/>
      <c r="T526" s="156"/>
      <c r="AT526" s="152" t="s">
        <v>169</v>
      </c>
      <c r="AU526" s="152" t="s">
        <v>84</v>
      </c>
      <c r="AV526" s="12" t="s">
        <v>82</v>
      </c>
      <c r="AW526" s="12" t="s">
        <v>36</v>
      </c>
      <c r="AX526" s="12" t="s">
        <v>75</v>
      </c>
      <c r="AY526" s="152" t="s">
        <v>157</v>
      </c>
    </row>
    <row r="527" spans="2:65" s="13" customFormat="1" ht="11.25">
      <c r="B527" s="157"/>
      <c r="D527" s="145" t="s">
        <v>169</v>
      </c>
      <c r="E527" s="158" t="s">
        <v>19</v>
      </c>
      <c r="F527" s="159" t="s">
        <v>1454</v>
      </c>
      <c r="H527" s="160">
        <v>33</v>
      </c>
      <c r="I527" s="161"/>
      <c r="L527" s="157"/>
      <c r="M527" s="162"/>
      <c r="T527" s="163"/>
      <c r="AT527" s="158" t="s">
        <v>169</v>
      </c>
      <c r="AU527" s="158" t="s">
        <v>84</v>
      </c>
      <c r="AV527" s="13" t="s">
        <v>84</v>
      </c>
      <c r="AW527" s="13" t="s">
        <v>36</v>
      </c>
      <c r="AX527" s="13" t="s">
        <v>75</v>
      </c>
      <c r="AY527" s="158" t="s">
        <v>157</v>
      </c>
    </row>
    <row r="528" spans="2:65" s="12" customFormat="1" ht="11.25">
      <c r="B528" s="151"/>
      <c r="D528" s="145" t="s">
        <v>169</v>
      </c>
      <c r="E528" s="152" t="s">
        <v>19</v>
      </c>
      <c r="F528" s="153" t="s">
        <v>1455</v>
      </c>
      <c r="H528" s="152" t="s">
        <v>19</v>
      </c>
      <c r="I528" s="154"/>
      <c r="L528" s="151"/>
      <c r="M528" s="155"/>
      <c r="T528" s="156"/>
      <c r="AT528" s="152" t="s">
        <v>169</v>
      </c>
      <c r="AU528" s="152" t="s">
        <v>84</v>
      </c>
      <c r="AV528" s="12" t="s">
        <v>82</v>
      </c>
      <c r="AW528" s="12" t="s">
        <v>36</v>
      </c>
      <c r="AX528" s="12" t="s">
        <v>75</v>
      </c>
      <c r="AY528" s="152" t="s">
        <v>157</v>
      </c>
    </row>
    <row r="529" spans="2:65" s="13" customFormat="1" ht="11.25">
      <c r="B529" s="157"/>
      <c r="D529" s="145" t="s">
        <v>169</v>
      </c>
      <c r="E529" s="158" t="s">
        <v>19</v>
      </c>
      <c r="F529" s="159" t="s">
        <v>1456</v>
      </c>
      <c r="H529" s="160">
        <v>7</v>
      </c>
      <c r="I529" s="161"/>
      <c r="L529" s="157"/>
      <c r="M529" s="162"/>
      <c r="T529" s="163"/>
      <c r="AT529" s="158" t="s">
        <v>169</v>
      </c>
      <c r="AU529" s="158" t="s">
        <v>84</v>
      </c>
      <c r="AV529" s="13" t="s">
        <v>84</v>
      </c>
      <c r="AW529" s="13" t="s">
        <v>36</v>
      </c>
      <c r="AX529" s="13" t="s">
        <v>75</v>
      </c>
      <c r="AY529" s="158" t="s">
        <v>157</v>
      </c>
    </row>
    <row r="530" spans="2:65" s="14" customFormat="1" ht="11.25">
      <c r="B530" s="164"/>
      <c r="D530" s="145" t="s">
        <v>169</v>
      </c>
      <c r="E530" s="165" t="s">
        <v>19</v>
      </c>
      <c r="F530" s="166" t="s">
        <v>173</v>
      </c>
      <c r="H530" s="167">
        <v>40</v>
      </c>
      <c r="I530" s="168"/>
      <c r="L530" s="164"/>
      <c r="M530" s="169"/>
      <c r="T530" s="170"/>
      <c r="AT530" s="165" t="s">
        <v>169</v>
      </c>
      <c r="AU530" s="165" t="s">
        <v>84</v>
      </c>
      <c r="AV530" s="14" t="s">
        <v>164</v>
      </c>
      <c r="AW530" s="14" t="s">
        <v>36</v>
      </c>
      <c r="AX530" s="14" t="s">
        <v>82</v>
      </c>
      <c r="AY530" s="165" t="s">
        <v>157</v>
      </c>
    </row>
    <row r="531" spans="2:65" s="1" customFormat="1" ht="16.5" customHeight="1">
      <c r="B531" s="33"/>
      <c r="C531" s="171" t="s">
        <v>567</v>
      </c>
      <c r="D531" s="171" t="s">
        <v>228</v>
      </c>
      <c r="E531" s="172" t="s">
        <v>1457</v>
      </c>
      <c r="F531" s="173" t="s">
        <v>1458</v>
      </c>
      <c r="G531" s="174" t="s">
        <v>412</v>
      </c>
      <c r="H531" s="175">
        <v>54</v>
      </c>
      <c r="I531" s="176">
        <v>228</v>
      </c>
      <c r="J531" s="177">
        <f>ROUND(I531*H531,2)</f>
        <v>12312</v>
      </c>
      <c r="K531" s="173" t="s">
        <v>163</v>
      </c>
      <c r="L531" s="178"/>
      <c r="M531" s="179" t="s">
        <v>19</v>
      </c>
      <c r="N531" s="180" t="s">
        <v>46</v>
      </c>
      <c r="P531" s="141">
        <f>O531*H531</f>
        <v>0</v>
      </c>
      <c r="Q531" s="141">
        <v>9.1E-4</v>
      </c>
      <c r="R531" s="141">
        <f>Q531*H531</f>
        <v>4.9140000000000003E-2</v>
      </c>
      <c r="S531" s="141">
        <v>0</v>
      </c>
      <c r="T531" s="142">
        <f>S531*H531</f>
        <v>0</v>
      </c>
      <c r="AR531" s="143" t="s">
        <v>419</v>
      </c>
      <c r="AT531" s="143" t="s">
        <v>228</v>
      </c>
      <c r="AU531" s="143" t="s">
        <v>84</v>
      </c>
      <c r="AY531" s="18" t="s">
        <v>157</v>
      </c>
      <c r="BE531" s="144">
        <f>IF(N531="základní",J531,0)</f>
        <v>12312</v>
      </c>
      <c r="BF531" s="144">
        <f>IF(N531="snížená",J531,0)</f>
        <v>0</v>
      </c>
      <c r="BG531" s="144">
        <f>IF(N531="zákl. přenesená",J531,0)</f>
        <v>0</v>
      </c>
      <c r="BH531" s="144">
        <f>IF(N531="sníž. přenesená",J531,0)</f>
        <v>0</v>
      </c>
      <c r="BI531" s="144">
        <f>IF(N531="nulová",J531,0)</f>
        <v>0</v>
      </c>
      <c r="BJ531" s="18" t="s">
        <v>82</v>
      </c>
      <c r="BK531" s="144">
        <f>ROUND(I531*H531,2)</f>
        <v>12312</v>
      </c>
      <c r="BL531" s="18" t="s">
        <v>283</v>
      </c>
      <c r="BM531" s="143" t="s">
        <v>1459</v>
      </c>
    </row>
    <row r="532" spans="2:65" s="1" customFormat="1" ht="11.25">
      <c r="B532" s="33"/>
      <c r="D532" s="145" t="s">
        <v>166</v>
      </c>
      <c r="F532" s="146" t="s">
        <v>1458</v>
      </c>
      <c r="I532" s="147"/>
      <c r="L532" s="33"/>
      <c r="M532" s="148"/>
      <c r="T532" s="54"/>
      <c r="AT532" s="18" t="s">
        <v>166</v>
      </c>
      <c r="AU532" s="18" t="s">
        <v>84</v>
      </c>
    </row>
    <row r="533" spans="2:65" s="12" customFormat="1" ht="11.25">
      <c r="B533" s="151"/>
      <c r="D533" s="145" t="s">
        <v>169</v>
      </c>
      <c r="E533" s="152" t="s">
        <v>19</v>
      </c>
      <c r="F533" s="153" t="s">
        <v>997</v>
      </c>
      <c r="H533" s="152" t="s">
        <v>19</v>
      </c>
      <c r="I533" s="154"/>
      <c r="L533" s="151"/>
      <c r="M533" s="155"/>
      <c r="T533" s="156"/>
      <c r="AT533" s="152" t="s">
        <v>169</v>
      </c>
      <c r="AU533" s="152" t="s">
        <v>84</v>
      </c>
      <c r="AV533" s="12" t="s">
        <v>82</v>
      </c>
      <c r="AW533" s="12" t="s">
        <v>36</v>
      </c>
      <c r="AX533" s="12" t="s">
        <v>75</v>
      </c>
      <c r="AY533" s="152" t="s">
        <v>157</v>
      </c>
    </row>
    <row r="534" spans="2:65" s="12" customFormat="1" ht="11.25">
      <c r="B534" s="151"/>
      <c r="D534" s="145" t="s">
        <v>169</v>
      </c>
      <c r="E534" s="152" t="s">
        <v>19</v>
      </c>
      <c r="F534" s="153" t="s">
        <v>1453</v>
      </c>
      <c r="H534" s="152" t="s">
        <v>19</v>
      </c>
      <c r="I534" s="154"/>
      <c r="L534" s="151"/>
      <c r="M534" s="155"/>
      <c r="T534" s="156"/>
      <c r="AT534" s="152" t="s">
        <v>169</v>
      </c>
      <c r="AU534" s="152" t="s">
        <v>84</v>
      </c>
      <c r="AV534" s="12" t="s">
        <v>82</v>
      </c>
      <c r="AW534" s="12" t="s">
        <v>36</v>
      </c>
      <c r="AX534" s="12" t="s">
        <v>75</v>
      </c>
      <c r="AY534" s="152" t="s">
        <v>157</v>
      </c>
    </row>
    <row r="535" spans="2:65" s="13" customFormat="1" ht="11.25">
      <c r="B535" s="157"/>
      <c r="D535" s="145" t="s">
        <v>169</v>
      </c>
      <c r="E535" s="158" t="s">
        <v>19</v>
      </c>
      <c r="F535" s="159" t="s">
        <v>1460</v>
      </c>
      <c r="H535" s="160">
        <v>18</v>
      </c>
      <c r="I535" s="161"/>
      <c r="L535" s="157"/>
      <c r="M535" s="162"/>
      <c r="T535" s="163"/>
      <c r="AT535" s="158" t="s">
        <v>169</v>
      </c>
      <c r="AU535" s="158" t="s">
        <v>84</v>
      </c>
      <c r="AV535" s="13" t="s">
        <v>84</v>
      </c>
      <c r="AW535" s="13" t="s">
        <v>36</v>
      </c>
      <c r="AX535" s="13" t="s">
        <v>75</v>
      </c>
      <c r="AY535" s="158" t="s">
        <v>157</v>
      </c>
    </row>
    <row r="536" spans="2:65" s="12" customFormat="1" ht="11.25">
      <c r="B536" s="151"/>
      <c r="D536" s="145" t="s">
        <v>169</v>
      </c>
      <c r="E536" s="152" t="s">
        <v>19</v>
      </c>
      <c r="F536" s="153" t="s">
        <v>1455</v>
      </c>
      <c r="H536" s="152" t="s">
        <v>19</v>
      </c>
      <c r="I536" s="154"/>
      <c r="L536" s="151"/>
      <c r="M536" s="155"/>
      <c r="T536" s="156"/>
      <c r="AT536" s="152" t="s">
        <v>169</v>
      </c>
      <c r="AU536" s="152" t="s">
        <v>84</v>
      </c>
      <c r="AV536" s="12" t="s">
        <v>82</v>
      </c>
      <c r="AW536" s="12" t="s">
        <v>36</v>
      </c>
      <c r="AX536" s="12" t="s">
        <v>75</v>
      </c>
      <c r="AY536" s="152" t="s">
        <v>157</v>
      </c>
    </row>
    <row r="537" spans="2:65" s="13" customFormat="1" ht="11.25">
      <c r="B537" s="157"/>
      <c r="D537" s="145" t="s">
        <v>169</v>
      </c>
      <c r="E537" s="158" t="s">
        <v>19</v>
      </c>
      <c r="F537" s="159" t="s">
        <v>1461</v>
      </c>
      <c r="H537" s="160">
        <v>36</v>
      </c>
      <c r="I537" s="161"/>
      <c r="L537" s="157"/>
      <c r="M537" s="162"/>
      <c r="T537" s="163"/>
      <c r="AT537" s="158" t="s">
        <v>169</v>
      </c>
      <c r="AU537" s="158" t="s">
        <v>84</v>
      </c>
      <c r="AV537" s="13" t="s">
        <v>84</v>
      </c>
      <c r="AW537" s="13" t="s">
        <v>36</v>
      </c>
      <c r="AX537" s="13" t="s">
        <v>75</v>
      </c>
      <c r="AY537" s="158" t="s">
        <v>157</v>
      </c>
    </row>
    <row r="538" spans="2:65" s="14" customFormat="1" ht="11.25">
      <c r="B538" s="164"/>
      <c r="D538" s="145" t="s">
        <v>169</v>
      </c>
      <c r="E538" s="165" t="s">
        <v>19</v>
      </c>
      <c r="F538" s="166" t="s">
        <v>173</v>
      </c>
      <c r="H538" s="167">
        <v>54</v>
      </c>
      <c r="I538" s="168"/>
      <c r="L538" s="164"/>
      <c r="M538" s="169"/>
      <c r="T538" s="170"/>
      <c r="AT538" s="165" t="s">
        <v>169</v>
      </c>
      <c r="AU538" s="165" t="s">
        <v>84</v>
      </c>
      <c r="AV538" s="14" t="s">
        <v>164</v>
      </c>
      <c r="AW538" s="14" t="s">
        <v>36</v>
      </c>
      <c r="AX538" s="14" t="s">
        <v>82</v>
      </c>
      <c r="AY538" s="165" t="s">
        <v>157</v>
      </c>
    </row>
    <row r="539" spans="2:65" s="1" customFormat="1" ht="16.5" customHeight="1">
      <c r="B539" s="33"/>
      <c r="C539" s="171" t="s">
        <v>550</v>
      </c>
      <c r="D539" s="171" t="s">
        <v>228</v>
      </c>
      <c r="E539" s="172" t="s">
        <v>1462</v>
      </c>
      <c r="F539" s="173" t="s">
        <v>1463</v>
      </c>
      <c r="G539" s="174" t="s">
        <v>673</v>
      </c>
      <c r="H539" s="175">
        <v>14</v>
      </c>
      <c r="I539" s="176">
        <v>240</v>
      </c>
      <c r="J539" s="177">
        <f>ROUND(I539*H539,2)</f>
        <v>3360</v>
      </c>
      <c r="K539" s="173" t="s">
        <v>163</v>
      </c>
      <c r="L539" s="178"/>
      <c r="M539" s="179" t="s">
        <v>19</v>
      </c>
      <c r="N539" s="180" t="s">
        <v>46</v>
      </c>
      <c r="P539" s="141">
        <f>O539*H539</f>
        <v>0</v>
      </c>
      <c r="Q539" s="141">
        <v>5.0000000000000001E-4</v>
      </c>
      <c r="R539" s="141">
        <f>Q539*H539</f>
        <v>7.0000000000000001E-3</v>
      </c>
      <c r="S539" s="141">
        <v>0</v>
      </c>
      <c r="T539" s="142">
        <f>S539*H539</f>
        <v>0</v>
      </c>
      <c r="AR539" s="143" t="s">
        <v>419</v>
      </c>
      <c r="AT539" s="143" t="s">
        <v>228</v>
      </c>
      <c r="AU539" s="143" t="s">
        <v>84</v>
      </c>
      <c r="AY539" s="18" t="s">
        <v>157</v>
      </c>
      <c r="BE539" s="144">
        <f>IF(N539="základní",J539,0)</f>
        <v>3360</v>
      </c>
      <c r="BF539" s="144">
        <f>IF(N539="snížená",J539,0)</f>
        <v>0</v>
      </c>
      <c r="BG539" s="144">
        <f>IF(N539="zákl. přenesená",J539,0)</f>
        <v>0</v>
      </c>
      <c r="BH539" s="144">
        <f>IF(N539="sníž. přenesená",J539,0)</f>
        <v>0</v>
      </c>
      <c r="BI539" s="144">
        <f>IF(N539="nulová",J539,0)</f>
        <v>0</v>
      </c>
      <c r="BJ539" s="18" t="s">
        <v>82</v>
      </c>
      <c r="BK539" s="144">
        <f>ROUND(I539*H539,2)</f>
        <v>3360</v>
      </c>
      <c r="BL539" s="18" t="s">
        <v>283</v>
      </c>
      <c r="BM539" s="143" t="s">
        <v>1464</v>
      </c>
    </row>
    <row r="540" spans="2:65" s="1" customFormat="1" ht="11.25">
      <c r="B540" s="33"/>
      <c r="D540" s="145" t="s">
        <v>166</v>
      </c>
      <c r="F540" s="146" t="s">
        <v>1463</v>
      </c>
      <c r="I540" s="147"/>
      <c r="L540" s="33"/>
      <c r="M540" s="148"/>
      <c r="T540" s="54"/>
      <c r="AT540" s="18" t="s">
        <v>166</v>
      </c>
      <c r="AU540" s="18" t="s">
        <v>84</v>
      </c>
    </row>
    <row r="541" spans="2:65" s="12" customFormat="1" ht="11.25">
      <c r="B541" s="151"/>
      <c r="D541" s="145" t="s">
        <v>169</v>
      </c>
      <c r="E541" s="152" t="s">
        <v>19</v>
      </c>
      <c r="F541" s="153" t="s">
        <v>997</v>
      </c>
      <c r="H541" s="152" t="s">
        <v>19</v>
      </c>
      <c r="I541" s="154"/>
      <c r="L541" s="151"/>
      <c r="M541" s="155"/>
      <c r="T541" s="156"/>
      <c r="AT541" s="152" t="s">
        <v>169</v>
      </c>
      <c r="AU541" s="152" t="s">
        <v>84</v>
      </c>
      <c r="AV541" s="12" t="s">
        <v>82</v>
      </c>
      <c r="AW541" s="12" t="s">
        <v>36</v>
      </c>
      <c r="AX541" s="12" t="s">
        <v>75</v>
      </c>
      <c r="AY541" s="152" t="s">
        <v>157</v>
      </c>
    </row>
    <row r="542" spans="2:65" s="12" customFormat="1" ht="11.25">
      <c r="B542" s="151"/>
      <c r="D542" s="145" t="s">
        <v>169</v>
      </c>
      <c r="E542" s="152" t="s">
        <v>19</v>
      </c>
      <c r="F542" s="153" t="s">
        <v>1455</v>
      </c>
      <c r="H542" s="152" t="s">
        <v>19</v>
      </c>
      <c r="I542" s="154"/>
      <c r="L542" s="151"/>
      <c r="M542" s="155"/>
      <c r="T542" s="156"/>
      <c r="AT542" s="152" t="s">
        <v>169</v>
      </c>
      <c r="AU542" s="152" t="s">
        <v>84</v>
      </c>
      <c r="AV542" s="12" t="s">
        <v>82</v>
      </c>
      <c r="AW542" s="12" t="s">
        <v>36</v>
      </c>
      <c r="AX542" s="12" t="s">
        <v>75</v>
      </c>
      <c r="AY542" s="152" t="s">
        <v>157</v>
      </c>
    </row>
    <row r="543" spans="2:65" s="13" customFormat="1" ht="11.25">
      <c r="B543" s="157"/>
      <c r="D543" s="145" t="s">
        <v>169</v>
      </c>
      <c r="E543" s="158" t="s">
        <v>19</v>
      </c>
      <c r="F543" s="159" t="s">
        <v>1465</v>
      </c>
      <c r="H543" s="160">
        <v>14</v>
      </c>
      <c r="I543" s="161"/>
      <c r="L543" s="157"/>
      <c r="M543" s="162"/>
      <c r="T543" s="163"/>
      <c r="AT543" s="158" t="s">
        <v>169</v>
      </c>
      <c r="AU543" s="158" t="s">
        <v>84</v>
      </c>
      <c r="AV543" s="13" t="s">
        <v>84</v>
      </c>
      <c r="AW543" s="13" t="s">
        <v>36</v>
      </c>
      <c r="AX543" s="13" t="s">
        <v>75</v>
      </c>
      <c r="AY543" s="158" t="s">
        <v>157</v>
      </c>
    </row>
    <row r="544" spans="2:65" s="14" customFormat="1" ht="11.25">
      <c r="B544" s="164"/>
      <c r="D544" s="145" t="s">
        <v>169</v>
      </c>
      <c r="E544" s="165" t="s">
        <v>19</v>
      </c>
      <c r="F544" s="166" t="s">
        <v>173</v>
      </c>
      <c r="H544" s="167">
        <v>14</v>
      </c>
      <c r="I544" s="168"/>
      <c r="L544" s="164"/>
      <c r="M544" s="169"/>
      <c r="T544" s="170"/>
      <c r="AT544" s="165" t="s">
        <v>169</v>
      </c>
      <c r="AU544" s="165" t="s">
        <v>84</v>
      </c>
      <c r="AV544" s="14" t="s">
        <v>164</v>
      </c>
      <c r="AW544" s="14" t="s">
        <v>36</v>
      </c>
      <c r="AX544" s="14" t="s">
        <v>82</v>
      </c>
      <c r="AY544" s="165" t="s">
        <v>157</v>
      </c>
    </row>
    <row r="545" spans="2:65" s="1" customFormat="1" ht="16.5" customHeight="1">
      <c r="B545" s="33"/>
      <c r="C545" s="171" t="s">
        <v>560</v>
      </c>
      <c r="D545" s="171" t="s">
        <v>228</v>
      </c>
      <c r="E545" s="172" t="s">
        <v>1466</v>
      </c>
      <c r="F545" s="173" t="s">
        <v>1467</v>
      </c>
      <c r="G545" s="174" t="s">
        <v>673</v>
      </c>
      <c r="H545" s="175">
        <v>10</v>
      </c>
      <c r="I545" s="176">
        <v>26</v>
      </c>
      <c r="J545" s="177">
        <f>ROUND(I545*H545,2)</f>
        <v>260</v>
      </c>
      <c r="K545" s="173" t="s">
        <v>163</v>
      </c>
      <c r="L545" s="178"/>
      <c r="M545" s="179" t="s">
        <v>19</v>
      </c>
      <c r="N545" s="180" t="s">
        <v>46</v>
      </c>
      <c r="P545" s="141">
        <f>O545*H545</f>
        <v>0</v>
      </c>
      <c r="Q545" s="141">
        <v>1.0000000000000001E-5</v>
      </c>
      <c r="R545" s="141">
        <f>Q545*H545</f>
        <v>1E-4</v>
      </c>
      <c r="S545" s="141">
        <v>0</v>
      </c>
      <c r="T545" s="142">
        <f>S545*H545</f>
        <v>0</v>
      </c>
      <c r="AR545" s="143" t="s">
        <v>419</v>
      </c>
      <c r="AT545" s="143" t="s">
        <v>228</v>
      </c>
      <c r="AU545" s="143" t="s">
        <v>84</v>
      </c>
      <c r="AY545" s="18" t="s">
        <v>157</v>
      </c>
      <c r="BE545" s="144">
        <f>IF(N545="základní",J545,0)</f>
        <v>260</v>
      </c>
      <c r="BF545" s="144">
        <f>IF(N545="snížená",J545,0)</f>
        <v>0</v>
      </c>
      <c r="BG545" s="144">
        <f>IF(N545="zákl. přenesená",J545,0)</f>
        <v>0</v>
      </c>
      <c r="BH545" s="144">
        <f>IF(N545="sníž. přenesená",J545,0)</f>
        <v>0</v>
      </c>
      <c r="BI545" s="144">
        <f>IF(N545="nulová",J545,0)</f>
        <v>0</v>
      </c>
      <c r="BJ545" s="18" t="s">
        <v>82</v>
      </c>
      <c r="BK545" s="144">
        <f>ROUND(I545*H545,2)</f>
        <v>260</v>
      </c>
      <c r="BL545" s="18" t="s">
        <v>283</v>
      </c>
      <c r="BM545" s="143" t="s">
        <v>1468</v>
      </c>
    </row>
    <row r="546" spans="2:65" s="1" customFormat="1" ht="11.25">
      <c r="B546" s="33"/>
      <c r="D546" s="145" t="s">
        <v>166</v>
      </c>
      <c r="F546" s="146" t="s">
        <v>1467</v>
      </c>
      <c r="I546" s="147"/>
      <c r="L546" s="33"/>
      <c r="M546" s="148"/>
      <c r="T546" s="54"/>
      <c r="AT546" s="18" t="s">
        <v>166</v>
      </c>
      <c r="AU546" s="18" t="s">
        <v>84</v>
      </c>
    </row>
    <row r="547" spans="2:65" s="12" customFormat="1" ht="11.25">
      <c r="B547" s="151"/>
      <c r="D547" s="145" t="s">
        <v>169</v>
      </c>
      <c r="E547" s="152" t="s">
        <v>19</v>
      </c>
      <c r="F547" s="153" t="s">
        <v>997</v>
      </c>
      <c r="H547" s="152" t="s">
        <v>19</v>
      </c>
      <c r="I547" s="154"/>
      <c r="L547" s="151"/>
      <c r="M547" s="155"/>
      <c r="T547" s="156"/>
      <c r="AT547" s="152" t="s">
        <v>169</v>
      </c>
      <c r="AU547" s="152" t="s">
        <v>84</v>
      </c>
      <c r="AV547" s="12" t="s">
        <v>82</v>
      </c>
      <c r="AW547" s="12" t="s">
        <v>36</v>
      </c>
      <c r="AX547" s="12" t="s">
        <v>75</v>
      </c>
      <c r="AY547" s="152" t="s">
        <v>157</v>
      </c>
    </row>
    <row r="548" spans="2:65" s="12" customFormat="1" ht="11.25">
      <c r="B548" s="151"/>
      <c r="D548" s="145" t="s">
        <v>169</v>
      </c>
      <c r="E548" s="152" t="s">
        <v>19</v>
      </c>
      <c r="F548" s="153" t="s">
        <v>1453</v>
      </c>
      <c r="H548" s="152" t="s">
        <v>19</v>
      </c>
      <c r="I548" s="154"/>
      <c r="L548" s="151"/>
      <c r="M548" s="155"/>
      <c r="T548" s="156"/>
      <c r="AT548" s="152" t="s">
        <v>169</v>
      </c>
      <c r="AU548" s="152" t="s">
        <v>84</v>
      </c>
      <c r="AV548" s="12" t="s">
        <v>82</v>
      </c>
      <c r="AW548" s="12" t="s">
        <v>36</v>
      </c>
      <c r="AX548" s="12" t="s">
        <v>75</v>
      </c>
      <c r="AY548" s="152" t="s">
        <v>157</v>
      </c>
    </row>
    <row r="549" spans="2:65" s="13" customFormat="1" ht="11.25">
      <c r="B549" s="157"/>
      <c r="D549" s="145" t="s">
        <v>169</v>
      </c>
      <c r="E549" s="158" t="s">
        <v>19</v>
      </c>
      <c r="F549" s="159" t="s">
        <v>104</v>
      </c>
      <c r="H549" s="160">
        <v>3</v>
      </c>
      <c r="I549" s="161"/>
      <c r="L549" s="157"/>
      <c r="M549" s="162"/>
      <c r="T549" s="163"/>
      <c r="AT549" s="158" t="s">
        <v>169</v>
      </c>
      <c r="AU549" s="158" t="s">
        <v>84</v>
      </c>
      <c r="AV549" s="13" t="s">
        <v>84</v>
      </c>
      <c r="AW549" s="13" t="s">
        <v>36</v>
      </c>
      <c r="AX549" s="13" t="s">
        <v>75</v>
      </c>
      <c r="AY549" s="158" t="s">
        <v>157</v>
      </c>
    </row>
    <row r="550" spans="2:65" s="12" customFormat="1" ht="11.25">
      <c r="B550" s="151"/>
      <c r="D550" s="145" t="s">
        <v>169</v>
      </c>
      <c r="E550" s="152" t="s">
        <v>19</v>
      </c>
      <c r="F550" s="153" t="s">
        <v>1455</v>
      </c>
      <c r="H550" s="152" t="s">
        <v>19</v>
      </c>
      <c r="I550" s="154"/>
      <c r="L550" s="151"/>
      <c r="M550" s="155"/>
      <c r="T550" s="156"/>
      <c r="AT550" s="152" t="s">
        <v>169</v>
      </c>
      <c r="AU550" s="152" t="s">
        <v>84</v>
      </c>
      <c r="AV550" s="12" t="s">
        <v>82</v>
      </c>
      <c r="AW550" s="12" t="s">
        <v>36</v>
      </c>
      <c r="AX550" s="12" t="s">
        <v>75</v>
      </c>
      <c r="AY550" s="152" t="s">
        <v>157</v>
      </c>
    </row>
    <row r="551" spans="2:65" s="13" customFormat="1" ht="11.25">
      <c r="B551" s="157"/>
      <c r="D551" s="145" t="s">
        <v>169</v>
      </c>
      <c r="E551" s="158" t="s">
        <v>19</v>
      </c>
      <c r="F551" s="159" t="s">
        <v>1469</v>
      </c>
      <c r="H551" s="160">
        <v>7</v>
      </c>
      <c r="I551" s="161"/>
      <c r="L551" s="157"/>
      <c r="M551" s="162"/>
      <c r="T551" s="163"/>
      <c r="AT551" s="158" t="s">
        <v>169</v>
      </c>
      <c r="AU551" s="158" t="s">
        <v>84</v>
      </c>
      <c r="AV551" s="13" t="s">
        <v>84</v>
      </c>
      <c r="AW551" s="13" t="s">
        <v>36</v>
      </c>
      <c r="AX551" s="13" t="s">
        <v>75</v>
      </c>
      <c r="AY551" s="158" t="s">
        <v>157</v>
      </c>
    </row>
    <row r="552" spans="2:65" s="14" customFormat="1" ht="11.25">
      <c r="B552" s="164"/>
      <c r="D552" s="145" t="s">
        <v>169</v>
      </c>
      <c r="E552" s="165" t="s">
        <v>19</v>
      </c>
      <c r="F552" s="166" t="s">
        <v>173</v>
      </c>
      <c r="H552" s="167">
        <v>10</v>
      </c>
      <c r="I552" s="168"/>
      <c r="L552" s="164"/>
      <c r="M552" s="169"/>
      <c r="T552" s="170"/>
      <c r="AT552" s="165" t="s">
        <v>169</v>
      </c>
      <c r="AU552" s="165" t="s">
        <v>84</v>
      </c>
      <c r="AV552" s="14" t="s">
        <v>164</v>
      </c>
      <c r="AW552" s="14" t="s">
        <v>36</v>
      </c>
      <c r="AX552" s="14" t="s">
        <v>82</v>
      </c>
      <c r="AY552" s="165" t="s">
        <v>157</v>
      </c>
    </row>
    <row r="553" spans="2:65" s="1" customFormat="1" ht="16.5" customHeight="1">
      <c r="B553" s="33"/>
      <c r="C553" s="132" t="s">
        <v>575</v>
      </c>
      <c r="D553" s="132" t="s">
        <v>159</v>
      </c>
      <c r="E553" s="133" t="s">
        <v>1470</v>
      </c>
      <c r="F553" s="134" t="s">
        <v>1471</v>
      </c>
      <c r="G553" s="135" t="s">
        <v>412</v>
      </c>
      <c r="H553" s="136">
        <v>58.4</v>
      </c>
      <c r="I553" s="137">
        <v>144</v>
      </c>
      <c r="J553" s="138">
        <f>ROUND(I553*H553,2)</f>
        <v>8409.6</v>
      </c>
      <c r="K553" s="134" t="s">
        <v>163</v>
      </c>
      <c r="L553" s="33"/>
      <c r="M553" s="139" t="s">
        <v>19</v>
      </c>
      <c r="N553" s="140" t="s">
        <v>46</v>
      </c>
      <c r="P553" s="141">
        <f>O553*H553</f>
        <v>0</v>
      </c>
      <c r="Q553" s="141">
        <v>5.8E-4</v>
      </c>
      <c r="R553" s="141">
        <f>Q553*H553</f>
        <v>3.3871999999999999E-2</v>
      </c>
      <c r="S553" s="141">
        <v>0</v>
      </c>
      <c r="T553" s="142">
        <f>S553*H553</f>
        <v>0</v>
      </c>
      <c r="AR553" s="143" t="s">
        <v>283</v>
      </c>
      <c r="AT553" s="143" t="s">
        <v>159</v>
      </c>
      <c r="AU553" s="143" t="s">
        <v>84</v>
      </c>
      <c r="AY553" s="18" t="s">
        <v>157</v>
      </c>
      <c r="BE553" s="144">
        <f>IF(N553="základní",J553,0)</f>
        <v>8409.6</v>
      </c>
      <c r="BF553" s="144">
        <f>IF(N553="snížená",J553,0)</f>
        <v>0</v>
      </c>
      <c r="BG553" s="144">
        <f>IF(N553="zákl. přenesená",J553,0)</f>
        <v>0</v>
      </c>
      <c r="BH553" s="144">
        <f>IF(N553="sníž. přenesená",J553,0)</f>
        <v>0</v>
      </c>
      <c r="BI553" s="144">
        <f>IF(N553="nulová",J553,0)</f>
        <v>0</v>
      </c>
      <c r="BJ553" s="18" t="s">
        <v>82</v>
      </c>
      <c r="BK553" s="144">
        <f>ROUND(I553*H553,2)</f>
        <v>8409.6</v>
      </c>
      <c r="BL553" s="18" t="s">
        <v>283</v>
      </c>
      <c r="BM553" s="143" t="s">
        <v>1472</v>
      </c>
    </row>
    <row r="554" spans="2:65" s="1" customFormat="1" ht="11.25">
      <c r="B554" s="33"/>
      <c r="D554" s="145" t="s">
        <v>166</v>
      </c>
      <c r="F554" s="146" t="s">
        <v>1473</v>
      </c>
      <c r="I554" s="147"/>
      <c r="L554" s="33"/>
      <c r="M554" s="148"/>
      <c r="T554" s="54"/>
      <c r="AT554" s="18" t="s">
        <v>166</v>
      </c>
      <c r="AU554" s="18" t="s">
        <v>84</v>
      </c>
    </row>
    <row r="555" spans="2:65" s="1" customFormat="1" ht="11.25">
      <c r="B555" s="33"/>
      <c r="D555" s="149" t="s">
        <v>167</v>
      </c>
      <c r="F555" s="150" t="s">
        <v>1474</v>
      </c>
      <c r="I555" s="147"/>
      <c r="L555" s="33"/>
      <c r="M555" s="148"/>
      <c r="T555" s="54"/>
      <c r="AT555" s="18" t="s">
        <v>167</v>
      </c>
      <c r="AU555" s="18" t="s">
        <v>84</v>
      </c>
    </row>
    <row r="556" spans="2:65" s="12" customFormat="1" ht="11.25">
      <c r="B556" s="151"/>
      <c r="D556" s="145" t="s">
        <v>169</v>
      </c>
      <c r="E556" s="152" t="s">
        <v>19</v>
      </c>
      <c r="F556" s="153" t="s">
        <v>997</v>
      </c>
      <c r="H556" s="152" t="s">
        <v>19</v>
      </c>
      <c r="I556" s="154"/>
      <c r="L556" s="151"/>
      <c r="M556" s="155"/>
      <c r="T556" s="156"/>
      <c r="AT556" s="152" t="s">
        <v>169</v>
      </c>
      <c r="AU556" s="152" t="s">
        <v>84</v>
      </c>
      <c r="AV556" s="12" t="s">
        <v>82</v>
      </c>
      <c r="AW556" s="12" t="s">
        <v>36</v>
      </c>
      <c r="AX556" s="12" t="s">
        <v>75</v>
      </c>
      <c r="AY556" s="152" t="s">
        <v>157</v>
      </c>
    </row>
    <row r="557" spans="2:65" s="12" customFormat="1" ht="11.25">
      <c r="B557" s="151"/>
      <c r="D557" s="145" t="s">
        <v>169</v>
      </c>
      <c r="E557" s="152" t="s">
        <v>19</v>
      </c>
      <c r="F557" s="153" t="s">
        <v>251</v>
      </c>
      <c r="H557" s="152" t="s">
        <v>19</v>
      </c>
      <c r="I557" s="154"/>
      <c r="L557" s="151"/>
      <c r="M557" s="155"/>
      <c r="T557" s="156"/>
      <c r="AT557" s="152" t="s">
        <v>169</v>
      </c>
      <c r="AU557" s="152" t="s">
        <v>84</v>
      </c>
      <c r="AV557" s="12" t="s">
        <v>82</v>
      </c>
      <c r="AW557" s="12" t="s">
        <v>36</v>
      </c>
      <c r="AX557" s="12" t="s">
        <v>75</v>
      </c>
      <c r="AY557" s="152" t="s">
        <v>157</v>
      </c>
    </row>
    <row r="558" spans="2:65" s="13" customFormat="1" ht="11.25">
      <c r="B558" s="157"/>
      <c r="D558" s="145" t="s">
        <v>169</v>
      </c>
      <c r="E558" s="158" t="s">
        <v>19</v>
      </c>
      <c r="F558" s="159" t="s">
        <v>1475</v>
      </c>
      <c r="H558" s="160">
        <v>12.9</v>
      </c>
      <c r="I558" s="161"/>
      <c r="L558" s="157"/>
      <c r="M558" s="162"/>
      <c r="T558" s="163"/>
      <c r="AT558" s="158" t="s">
        <v>169</v>
      </c>
      <c r="AU558" s="158" t="s">
        <v>84</v>
      </c>
      <c r="AV558" s="13" t="s">
        <v>84</v>
      </c>
      <c r="AW558" s="13" t="s">
        <v>36</v>
      </c>
      <c r="AX558" s="13" t="s">
        <v>75</v>
      </c>
      <c r="AY558" s="158" t="s">
        <v>157</v>
      </c>
    </row>
    <row r="559" spans="2:65" s="12" customFormat="1" ht="11.25">
      <c r="B559" s="151"/>
      <c r="D559" s="145" t="s">
        <v>169</v>
      </c>
      <c r="E559" s="152" t="s">
        <v>19</v>
      </c>
      <c r="F559" s="153" t="s">
        <v>999</v>
      </c>
      <c r="H559" s="152" t="s">
        <v>19</v>
      </c>
      <c r="I559" s="154"/>
      <c r="L559" s="151"/>
      <c r="M559" s="155"/>
      <c r="T559" s="156"/>
      <c r="AT559" s="152" t="s">
        <v>169</v>
      </c>
      <c r="AU559" s="152" t="s">
        <v>84</v>
      </c>
      <c r="AV559" s="12" t="s">
        <v>82</v>
      </c>
      <c r="AW559" s="12" t="s">
        <v>36</v>
      </c>
      <c r="AX559" s="12" t="s">
        <v>75</v>
      </c>
      <c r="AY559" s="152" t="s">
        <v>157</v>
      </c>
    </row>
    <row r="560" spans="2:65" s="13" customFormat="1" ht="11.25">
      <c r="B560" s="157"/>
      <c r="D560" s="145" t="s">
        <v>169</v>
      </c>
      <c r="E560" s="158" t="s">
        <v>19</v>
      </c>
      <c r="F560" s="159" t="s">
        <v>1289</v>
      </c>
      <c r="H560" s="160">
        <v>17.100000000000001</v>
      </c>
      <c r="I560" s="161"/>
      <c r="L560" s="157"/>
      <c r="M560" s="162"/>
      <c r="T560" s="163"/>
      <c r="AT560" s="158" t="s">
        <v>169</v>
      </c>
      <c r="AU560" s="158" t="s">
        <v>84</v>
      </c>
      <c r="AV560" s="13" t="s">
        <v>84</v>
      </c>
      <c r="AW560" s="13" t="s">
        <v>36</v>
      </c>
      <c r="AX560" s="13" t="s">
        <v>75</v>
      </c>
      <c r="AY560" s="158" t="s">
        <v>157</v>
      </c>
    </row>
    <row r="561" spans="2:65" s="13" customFormat="1" ht="11.25">
      <c r="B561" s="157"/>
      <c r="D561" s="145" t="s">
        <v>169</v>
      </c>
      <c r="E561" s="158" t="s">
        <v>19</v>
      </c>
      <c r="F561" s="159" t="s">
        <v>1290</v>
      </c>
      <c r="H561" s="160">
        <v>28.4</v>
      </c>
      <c r="I561" s="161"/>
      <c r="L561" s="157"/>
      <c r="M561" s="162"/>
      <c r="T561" s="163"/>
      <c r="AT561" s="158" t="s">
        <v>169</v>
      </c>
      <c r="AU561" s="158" t="s">
        <v>84</v>
      </c>
      <c r="AV561" s="13" t="s">
        <v>84</v>
      </c>
      <c r="AW561" s="13" t="s">
        <v>36</v>
      </c>
      <c r="AX561" s="13" t="s">
        <v>75</v>
      </c>
      <c r="AY561" s="158" t="s">
        <v>157</v>
      </c>
    </row>
    <row r="562" spans="2:65" s="14" customFormat="1" ht="11.25">
      <c r="B562" s="164"/>
      <c r="D562" s="145" t="s">
        <v>169</v>
      </c>
      <c r="E562" s="165" t="s">
        <v>19</v>
      </c>
      <c r="F562" s="166" t="s">
        <v>173</v>
      </c>
      <c r="H562" s="167">
        <v>58.4</v>
      </c>
      <c r="I562" s="168"/>
      <c r="L562" s="164"/>
      <c r="M562" s="169"/>
      <c r="T562" s="170"/>
      <c r="AT562" s="165" t="s">
        <v>169</v>
      </c>
      <c r="AU562" s="165" t="s">
        <v>84</v>
      </c>
      <c r="AV562" s="14" t="s">
        <v>164</v>
      </c>
      <c r="AW562" s="14" t="s">
        <v>36</v>
      </c>
      <c r="AX562" s="14" t="s">
        <v>82</v>
      </c>
      <c r="AY562" s="165" t="s">
        <v>157</v>
      </c>
    </row>
    <row r="563" spans="2:65" s="1" customFormat="1" ht="24.2" customHeight="1">
      <c r="B563" s="33"/>
      <c r="C563" s="132" t="s">
        <v>581</v>
      </c>
      <c r="D563" s="132" t="s">
        <v>159</v>
      </c>
      <c r="E563" s="133" t="s">
        <v>1476</v>
      </c>
      <c r="F563" s="134" t="s">
        <v>1477</v>
      </c>
      <c r="G563" s="135" t="s">
        <v>210</v>
      </c>
      <c r="H563" s="136">
        <v>46.6</v>
      </c>
      <c r="I563" s="137">
        <v>510</v>
      </c>
      <c r="J563" s="138">
        <f>ROUND(I563*H563,2)</f>
        <v>23766</v>
      </c>
      <c r="K563" s="134" t="s">
        <v>163</v>
      </c>
      <c r="L563" s="33"/>
      <c r="M563" s="139" t="s">
        <v>19</v>
      </c>
      <c r="N563" s="140" t="s">
        <v>46</v>
      </c>
      <c r="P563" s="141">
        <f>O563*H563</f>
        <v>0</v>
      </c>
      <c r="Q563" s="141">
        <v>6.8900000000000003E-3</v>
      </c>
      <c r="R563" s="141">
        <f>Q563*H563</f>
        <v>0.32107400000000003</v>
      </c>
      <c r="S563" s="141">
        <v>0</v>
      </c>
      <c r="T563" s="142">
        <f>S563*H563</f>
        <v>0</v>
      </c>
      <c r="AR563" s="143" t="s">
        <v>283</v>
      </c>
      <c r="AT563" s="143" t="s">
        <v>159</v>
      </c>
      <c r="AU563" s="143" t="s">
        <v>84</v>
      </c>
      <c r="AY563" s="18" t="s">
        <v>157</v>
      </c>
      <c r="BE563" s="144">
        <f>IF(N563="základní",J563,0)</f>
        <v>23766</v>
      </c>
      <c r="BF563" s="144">
        <f>IF(N563="snížená",J563,0)</f>
        <v>0</v>
      </c>
      <c r="BG563" s="144">
        <f>IF(N563="zákl. přenesená",J563,0)</f>
        <v>0</v>
      </c>
      <c r="BH563" s="144">
        <f>IF(N563="sníž. přenesená",J563,0)</f>
        <v>0</v>
      </c>
      <c r="BI563" s="144">
        <f>IF(N563="nulová",J563,0)</f>
        <v>0</v>
      </c>
      <c r="BJ563" s="18" t="s">
        <v>82</v>
      </c>
      <c r="BK563" s="144">
        <f>ROUND(I563*H563,2)</f>
        <v>23766</v>
      </c>
      <c r="BL563" s="18" t="s">
        <v>283</v>
      </c>
      <c r="BM563" s="143" t="s">
        <v>1478</v>
      </c>
    </row>
    <row r="564" spans="2:65" s="1" customFormat="1" ht="19.5">
      <c r="B564" s="33"/>
      <c r="D564" s="145" t="s">
        <v>166</v>
      </c>
      <c r="F564" s="146" t="s">
        <v>1479</v>
      </c>
      <c r="I564" s="147"/>
      <c r="L564" s="33"/>
      <c r="M564" s="148"/>
      <c r="T564" s="54"/>
      <c r="AT564" s="18" t="s">
        <v>166</v>
      </c>
      <c r="AU564" s="18" t="s">
        <v>84</v>
      </c>
    </row>
    <row r="565" spans="2:65" s="1" customFormat="1" ht="11.25">
      <c r="B565" s="33"/>
      <c r="D565" s="149" t="s">
        <v>167</v>
      </c>
      <c r="F565" s="150" t="s">
        <v>1480</v>
      </c>
      <c r="I565" s="147"/>
      <c r="L565" s="33"/>
      <c r="M565" s="148"/>
      <c r="T565" s="54"/>
      <c r="AT565" s="18" t="s">
        <v>167</v>
      </c>
      <c r="AU565" s="18" t="s">
        <v>84</v>
      </c>
    </row>
    <row r="566" spans="2:65" s="12" customFormat="1" ht="11.25">
      <c r="B566" s="151"/>
      <c r="D566" s="145" t="s">
        <v>169</v>
      </c>
      <c r="E566" s="152" t="s">
        <v>19</v>
      </c>
      <c r="F566" s="153" t="s">
        <v>997</v>
      </c>
      <c r="H566" s="152" t="s">
        <v>19</v>
      </c>
      <c r="I566" s="154"/>
      <c r="L566" s="151"/>
      <c r="M566" s="155"/>
      <c r="T566" s="156"/>
      <c r="AT566" s="152" t="s">
        <v>169</v>
      </c>
      <c r="AU566" s="152" t="s">
        <v>84</v>
      </c>
      <c r="AV566" s="12" t="s">
        <v>82</v>
      </c>
      <c r="AW566" s="12" t="s">
        <v>36</v>
      </c>
      <c r="AX566" s="12" t="s">
        <v>75</v>
      </c>
      <c r="AY566" s="152" t="s">
        <v>157</v>
      </c>
    </row>
    <row r="567" spans="2:65" s="12" customFormat="1" ht="11.25">
      <c r="B567" s="151"/>
      <c r="D567" s="145" t="s">
        <v>169</v>
      </c>
      <c r="E567" s="152" t="s">
        <v>19</v>
      </c>
      <c r="F567" s="153" t="s">
        <v>251</v>
      </c>
      <c r="H567" s="152" t="s">
        <v>19</v>
      </c>
      <c r="I567" s="154"/>
      <c r="L567" s="151"/>
      <c r="M567" s="155"/>
      <c r="T567" s="156"/>
      <c r="AT567" s="152" t="s">
        <v>169</v>
      </c>
      <c r="AU567" s="152" t="s">
        <v>84</v>
      </c>
      <c r="AV567" s="12" t="s">
        <v>82</v>
      </c>
      <c r="AW567" s="12" t="s">
        <v>36</v>
      </c>
      <c r="AX567" s="12" t="s">
        <v>75</v>
      </c>
      <c r="AY567" s="152" t="s">
        <v>157</v>
      </c>
    </row>
    <row r="568" spans="2:65" s="13" customFormat="1" ht="11.25">
      <c r="B568" s="157"/>
      <c r="D568" s="145" t="s">
        <v>169</v>
      </c>
      <c r="E568" s="158" t="s">
        <v>19</v>
      </c>
      <c r="F568" s="159" t="s">
        <v>1199</v>
      </c>
      <c r="H568" s="160">
        <v>7.5</v>
      </c>
      <c r="I568" s="161"/>
      <c r="L568" s="157"/>
      <c r="M568" s="162"/>
      <c r="T568" s="163"/>
      <c r="AT568" s="158" t="s">
        <v>169</v>
      </c>
      <c r="AU568" s="158" t="s">
        <v>84</v>
      </c>
      <c r="AV568" s="13" t="s">
        <v>84</v>
      </c>
      <c r="AW568" s="13" t="s">
        <v>36</v>
      </c>
      <c r="AX568" s="13" t="s">
        <v>75</v>
      </c>
      <c r="AY568" s="158" t="s">
        <v>157</v>
      </c>
    </row>
    <row r="569" spans="2:65" s="12" customFormat="1" ht="11.25">
      <c r="B569" s="151"/>
      <c r="D569" s="145" t="s">
        <v>169</v>
      </c>
      <c r="E569" s="152" t="s">
        <v>19</v>
      </c>
      <c r="F569" s="153" t="s">
        <v>999</v>
      </c>
      <c r="H569" s="152" t="s">
        <v>19</v>
      </c>
      <c r="I569" s="154"/>
      <c r="L569" s="151"/>
      <c r="M569" s="155"/>
      <c r="T569" s="156"/>
      <c r="AT569" s="152" t="s">
        <v>169</v>
      </c>
      <c r="AU569" s="152" t="s">
        <v>84</v>
      </c>
      <c r="AV569" s="12" t="s">
        <v>82</v>
      </c>
      <c r="AW569" s="12" t="s">
        <v>36</v>
      </c>
      <c r="AX569" s="12" t="s">
        <v>75</v>
      </c>
      <c r="AY569" s="152" t="s">
        <v>157</v>
      </c>
    </row>
    <row r="570" spans="2:65" s="13" customFormat="1" ht="11.25">
      <c r="B570" s="157"/>
      <c r="D570" s="145" t="s">
        <v>169</v>
      </c>
      <c r="E570" s="158" t="s">
        <v>19</v>
      </c>
      <c r="F570" s="159" t="s">
        <v>1192</v>
      </c>
      <c r="H570" s="160">
        <v>14.7</v>
      </c>
      <c r="I570" s="161"/>
      <c r="L570" s="157"/>
      <c r="M570" s="162"/>
      <c r="T570" s="163"/>
      <c r="AT570" s="158" t="s">
        <v>169</v>
      </c>
      <c r="AU570" s="158" t="s">
        <v>84</v>
      </c>
      <c r="AV570" s="13" t="s">
        <v>84</v>
      </c>
      <c r="AW570" s="13" t="s">
        <v>36</v>
      </c>
      <c r="AX570" s="13" t="s">
        <v>75</v>
      </c>
      <c r="AY570" s="158" t="s">
        <v>157</v>
      </c>
    </row>
    <row r="571" spans="2:65" s="13" customFormat="1" ht="11.25">
      <c r="B571" s="157"/>
      <c r="D571" s="145" t="s">
        <v>169</v>
      </c>
      <c r="E571" s="158" t="s">
        <v>19</v>
      </c>
      <c r="F571" s="159" t="s">
        <v>1193</v>
      </c>
      <c r="H571" s="160">
        <v>24.4</v>
      </c>
      <c r="I571" s="161"/>
      <c r="L571" s="157"/>
      <c r="M571" s="162"/>
      <c r="T571" s="163"/>
      <c r="AT571" s="158" t="s">
        <v>169</v>
      </c>
      <c r="AU571" s="158" t="s">
        <v>84</v>
      </c>
      <c r="AV571" s="13" t="s">
        <v>84</v>
      </c>
      <c r="AW571" s="13" t="s">
        <v>36</v>
      </c>
      <c r="AX571" s="13" t="s">
        <v>75</v>
      </c>
      <c r="AY571" s="158" t="s">
        <v>157</v>
      </c>
    </row>
    <row r="572" spans="2:65" s="14" customFormat="1" ht="11.25">
      <c r="B572" s="164"/>
      <c r="D572" s="145" t="s">
        <v>169</v>
      </c>
      <c r="E572" s="165" t="s">
        <v>19</v>
      </c>
      <c r="F572" s="166" t="s">
        <v>173</v>
      </c>
      <c r="H572" s="167">
        <v>46.6</v>
      </c>
      <c r="I572" s="168"/>
      <c r="L572" s="164"/>
      <c r="M572" s="169"/>
      <c r="T572" s="170"/>
      <c r="AT572" s="165" t="s">
        <v>169</v>
      </c>
      <c r="AU572" s="165" t="s">
        <v>84</v>
      </c>
      <c r="AV572" s="14" t="s">
        <v>164</v>
      </c>
      <c r="AW572" s="14" t="s">
        <v>36</v>
      </c>
      <c r="AX572" s="14" t="s">
        <v>82</v>
      </c>
      <c r="AY572" s="165" t="s">
        <v>157</v>
      </c>
    </row>
    <row r="573" spans="2:65" s="1" customFormat="1" ht="24.2" customHeight="1">
      <c r="B573" s="33"/>
      <c r="C573" s="171" t="s">
        <v>588</v>
      </c>
      <c r="D573" s="171" t="s">
        <v>228</v>
      </c>
      <c r="E573" s="172" t="s">
        <v>1481</v>
      </c>
      <c r="F573" s="173" t="s">
        <v>1482</v>
      </c>
      <c r="G573" s="174" t="s">
        <v>210</v>
      </c>
      <c r="H573" s="175">
        <v>59.417000000000002</v>
      </c>
      <c r="I573" s="176">
        <v>240</v>
      </c>
      <c r="J573" s="177">
        <f>ROUND(I573*H573,2)</f>
        <v>14260.08</v>
      </c>
      <c r="K573" s="173" t="s">
        <v>163</v>
      </c>
      <c r="L573" s="178"/>
      <c r="M573" s="179" t="s">
        <v>19</v>
      </c>
      <c r="N573" s="180" t="s">
        <v>46</v>
      </c>
      <c r="P573" s="141">
        <f>O573*H573</f>
        <v>0</v>
      </c>
      <c r="Q573" s="141">
        <v>1.9199999999999998E-2</v>
      </c>
      <c r="R573" s="141">
        <f>Q573*H573</f>
        <v>1.1408064</v>
      </c>
      <c r="S573" s="141">
        <v>0</v>
      </c>
      <c r="T573" s="142">
        <f>S573*H573</f>
        <v>0</v>
      </c>
      <c r="AR573" s="143" t="s">
        <v>419</v>
      </c>
      <c r="AT573" s="143" t="s">
        <v>228</v>
      </c>
      <c r="AU573" s="143" t="s">
        <v>84</v>
      </c>
      <c r="AY573" s="18" t="s">
        <v>157</v>
      </c>
      <c r="BE573" s="144">
        <f>IF(N573="základní",J573,0)</f>
        <v>14260.08</v>
      </c>
      <c r="BF573" s="144">
        <f>IF(N573="snížená",J573,0)</f>
        <v>0</v>
      </c>
      <c r="BG573" s="144">
        <f>IF(N573="zákl. přenesená",J573,0)</f>
        <v>0</v>
      </c>
      <c r="BH573" s="144">
        <f>IF(N573="sníž. přenesená",J573,0)</f>
        <v>0</v>
      </c>
      <c r="BI573" s="144">
        <f>IF(N573="nulová",J573,0)</f>
        <v>0</v>
      </c>
      <c r="BJ573" s="18" t="s">
        <v>82</v>
      </c>
      <c r="BK573" s="144">
        <f>ROUND(I573*H573,2)</f>
        <v>14260.08</v>
      </c>
      <c r="BL573" s="18" t="s">
        <v>283</v>
      </c>
      <c r="BM573" s="143" t="s">
        <v>1483</v>
      </c>
    </row>
    <row r="574" spans="2:65" s="1" customFormat="1" ht="11.25">
      <c r="B574" s="33"/>
      <c r="D574" s="145" t="s">
        <v>166</v>
      </c>
      <c r="F574" s="146" t="s">
        <v>1482</v>
      </c>
      <c r="I574" s="147"/>
      <c r="L574" s="33"/>
      <c r="M574" s="148"/>
      <c r="T574" s="54"/>
      <c r="AT574" s="18" t="s">
        <v>166</v>
      </c>
      <c r="AU574" s="18" t="s">
        <v>84</v>
      </c>
    </row>
    <row r="575" spans="2:65" s="12" customFormat="1" ht="11.25">
      <c r="B575" s="151"/>
      <c r="D575" s="145" t="s">
        <v>169</v>
      </c>
      <c r="E575" s="152" t="s">
        <v>19</v>
      </c>
      <c r="F575" s="153" t="s">
        <v>997</v>
      </c>
      <c r="H575" s="152" t="s">
        <v>19</v>
      </c>
      <c r="I575" s="154"/>
      <c r="L575" s="151"/>
      <c r="M575" s="155"/>
      <c r="T575" s="156"/>
      <c r="AT575" s="152" t="s">
        <v>169</v>
      </c>
      <c r="AU575" s="152" t="s">
        <v>84</v>
      </c>
      <c r="AV575" s="12" t="s">
        <v>82</v>
      </c>
      <c r="AW575" s="12" t="s">
        <v>36</v>
      </c>
      <c r="AX575" s="12" t="s">
        <v>75</v>
      </c>
      <c r="AY575" s="152" t="s">
        <v>157</v>
      </c>
    </row>
    <row r="576" spans="2:65" s="12" customFormat="1" ht="11.25">
      <c r="B576" s="151"/>
      <c r="D576" s="145" t="s">
        <v>169</v>
      </c>
      <c r="E576" s="152" t="s">
        <v>19</v>
      </c>
      <c r="F576" s="153" t="s">
        <v>251</v>
      </c>
      <c r="H576" s="152" t="s">
        <v>19</v>
      </c>
      <c r="I576" s="154"/>
      <c r="L576" s="151"/>
      <c r="M576" s="155"/>
      <c r="T576" s="156"/>
      <c r="AT576" s="152" t="s">
        <v>169</v>
      </c>
      <c r="AU576" s="152" t="s">
        <v>84</v>
      </c>
      <c r="AV576" s="12" t="s">
        <v>82</v>
      </c>
      <c r="AW576" s="12" t="s">
        <v>36</v>
      </c>
      <c r="AX576" s="12" t="s">
        <v>75</v>
      </c>
      <c r="AY576" s="152" t="s">
        <v>157</v>
      </c>
    </row>
    <row r="577" spans="2:65" s="13" customFormat="1" ht="11.25">
      <c r="B577" s="157"/>
      <c r="D577" s="145" t="s">
        <v>169</v>
      </c>
      <c r="E577" s="158" t="s">
        <v>19</v>
      </c>
      <c r="F577" s="159" t="s">
        <v>1199</v>
      </c>
      <c r="H577" s="160">
        <v>7.5</v>
      </c>
      <c r="I577" s="161"/>
      <c r="L577" s="157"/>
      <c r="M577" s="162"/>
      <c r="T577" s="163"/>
      <c r="AT577" s="158" t="s">
        <v>169</v>
      </c>
      <c r="AU577" s="158" t="s">
        <v>84</v>
      </c>
      <c r="AV577" s="13" t="s">
        <v>84</v>
      </c>
      <c r="AW577" s="13" t="s">
        <v>36</v>
      </c>
      <c r="AX577" s="13" t="s">
        <v>75</v>
      </c>
      <c r="AY577" s="158" t="s">
        <v>157</v>
      </c>
    </row>
    <row r="578" spans="2:65" s="12" customFormat="1" ht="11.25">
      <c r="B578" s="151"/>
      <c r="D578" s="145" t="s">
        <v>169</v>
      </c>
      <c r="E578" s="152" t="s">
        <v>19</v>
      </c>
      <c r="F578" s="153" t="s">
        <v>999</v>
      </c>
      <c r="H578" s="152" t="s">
        <v>19</v>
      </c>
      <c r="I578" s="154"/>
      <c r="L578" s="151"/>
      <c r="M578" s="155"/>
      <c r="T578" s="156"/>
      <c r="AT578" s="152" t="s">
        <v>169</v>
      </c>
      <c r="AU578" s="152" t="s">
        <v>84</v>
      </c>
      <c r="AV578" s="12" t="s">
        <v>82</v>
      </c>
      <c r="AW578" s="12" t="s">
        <v>36</v>
      </c>
      <c r="AX578" s="12" t="s">
        <v>75</v>
      </c>
      <c r="AY578" s="152" t="s">
        <v>157</v>
      </c>
    </row>
    <row r="579" spans="2:65" s="13" customFormat="1" ht="11.25">
      <c r="B579" s="157"/>
      <c r="D579" s="145" t="s">
        <v>169</v>
      </c>
      <c r="E579" s="158" t="s">
        <v>19</v>
      </c>
      <c r="F579" s="159" t="s">
        <v>1192</v>
      </c>
      <c r="H579" s="160">
        <v>14.7</v>
      </c>
      <c r="I579" s="161"/>
      <c r="L579" s="157"/>
      <c r="M579" s="162"/>
      <c r="T579" s="163"/>
      <c r="AT579" s="158" t="s">
        <v>169</v>
      </c>
      <c r="AU579" s="158" t="s">
        <v>84</v>
      </c>
      <c r="AV579" s="13" t="s">
        <v>84</v>
      </c>
      <c r="AW579" s="13" t="s">
        <v>36</v>
      </c>
      <c r="AX579" s="13" t="s">
        <v>75</v>
      </c>
      <c r="AY579" s="158" t="s">
        <v>157</v>
      </c>
    </row>
    <row r="580" spans="2:65" s="13" customFormat="1" ht="11.25">
      <c r="B580" s="157"/>
      <c r="D580" s="145" t="s">
        <v>169</v>
      </c>
      <c r="E580" s="158" t="s">
        <v>19</v>
      </c>
      <c r="F580" s="159" t="s">
        <v>1193</v>
      </c>
      <c r="H580" s="160">
        <v>24.4</v>
      </c>
      <c r="I580" s="161"/>
      <c r="L580" s="157"/>
      <c r="M580" s="162"/>
      <c r="T580" s="163"/>
      <c r="AT580" s="158" t="s">
        <v>169</v>
      </c>
      <c r="AU580" s="158" t="s">
        <v>84</v>
      </c>
      <c r="AV580" s="13" t="s">
        <v>84</v>
      </c>
      <c r="AW580" s="13" t="s">
        <v>36</v>
      </c>
      <c r="AX580" s="13" t="s">
        <v>75</v>
      </c>
      <c r="AY580" s="158" t="s">
        <v>157</v>
      </c>
    </row>
    <row r="581" spans="2:65" s="12" customFormat="1" ht="11.25">
      <c r="B581" s="151"/>
      <c r="D581" s="145" t="s">
        <v>169</v>
      </c>
      <c r="E581" s="152" t="s">
        <v>19</v>
      </c>
      <c r="F581" s="153" t="s">
        <v>1445</v>
      </c>
      <c r="H581" s="152" t="s">
        <v>19</v>
      </c>
      <c r="I581" s="154"/>
      <c r="L581" s="151"/>
      <c r="M581" s="155"/>
      <c r="T581" s="156"/>
      <c r="AT581" s="152" t="s">
        <v>169</v>
      </c>
      <c r="AU581" s="152" t="s">
        <v>84</v>
      </c>
      <c r="AV581" s="12" t="s">
        <v>82</v>
      </c>
      <c r="AW581" s="12" t="s">
        <v>36</v>
      </c>
      <c r="AX581" s="12" t="s">
        <v>75</v>
      </c>
      <c r="AY581" s="152" t="s">
        <v>157</v>
      </c>
    </row>
    <row r="582" spans="2:65" s="12" customFormat="1" ht="11.25">
      <c r="B582" s="151"/>
      <c r="D582" s="145" t="s">
        <v>169</v>
      </c>
      <c r="E582" s="152" t="s">
        <v>19</v>
      </c>
      <c r="F582" s="153" t="s">
        <v>251</v>
      </c>
      <c r="H582" s="152" t="s">
        <v>19</v>
      </c>
      <c r="I582" s="154"/>
      <c r="L582" s="151"/>
      <c r="M582" s="155"/>
      <c r="T582" s="156"/>
      <c r="AT582" s="152" t="s">
        <v>169</v>
      </c>
      <c r="AU582" s="152" t="s">
        <v>84</v>
      </c>
      <c r="AV582" s="12" t="s">
        <v>82</v>
      </c>
      <c r="AW582" s="12" t="s">
        <v>36</v>
      </c>
      <c r="AX582" s="12" t="s">
        <v>75</v>
      </c>
      <c r="AY582" s="152" t="s">
        <v>157</v>
      </c>
    </row>
    <row r="583" spans="2:65" s="13" customFormat="1" ht="11.25">
      <c r="B583" s="157"/>
      <c r="D583" s="145" t="s">
        <v>169</v>
      </c>
      <c r="E583" s="158" t="s">
        <v>19</v>
      </c>
      <c r="F583" s="159" t="s">
        <v>1374</v>
      </c>
      <c r="H583" s="160">
        <v>1.29</v>
      </c>
      <c r="I583" s="161"/>
      <c r="L583" s="157"/>
      <c r="M583" s="162"/>
      <c r="T583" s="163"/>
      <c r="AT583" s="158" t="s">
        <v>169</v>
      </c>
      <c r="AU583" s="158" t="s">
        <v>84</v>
      </c>
      <c r="AV583" s="13" t="s">
        <v>84</v>
      </c>
      <c r="AW583" s="13" t="s">
        <v>36</v>
      </c>
      <c r="AX583" s="13" t="s">
        <v>75</v>
      </c>
      <c r="AY583" s="158" t="s">
        <v>157</v>
      </c>
    </row>
    <row r="584" spans="2:65" s="12" customFormat="1" ht="11.25">
      <c r="B584" s="151"/>
      <c r="D584" s="145" t="s">
        <v>169</v>
      </c>
      <c r="E584" s="152" t="s">
        <v>19</v>
      </c>
      <c r="F584" s="153" t="s">
        <v>999</v>
      </c>
      <c r="H584" s="152" t="s">
        <v>19</v>
      </c>
      <c r="I584" s="154"/>
      <c r="L584" s="151"/>
      <c r="M584" s="155"/>
      <c r="T584" s="156"/>
      <c r="AT584" s="152" t="s">
        <v>169</v>
      </c>
      <c r="AU584" s="152" t="s">
        <v>84</v>
      </c>
      <c r="AV584" s="12" t="s">
        <v>82</v>
      </c>
      <c r="AW584" s="12" t="s">
        <v>36</v>
      </c>
      <c r="AX584" s="12" t="s">
        <v>75</v>
      </c>
      <c r="AY584" s="152" t="s">
        <v>157</v>
      </c>
    </row>
    <row r="585" spans="2:65" s="13" customFormat="1" ht="11.25">
      <c r="B585" s="157"/>
      <c r="D585" s="145" t="s">
        <v>169</v>
      </c>
      <c r="E585" s="158" t="s">
        <v>19</v>
      </c>
      <c r="F585" s="159" t="s">
        <v>1375</v>
      </c>
      <c r="H585" s="160">
        <v>1.71</v>
      </c>
      <c r="I585" s="161"/>
      <c r="L585" s="157"/>
      <c r="M585" s="162"/>
      <c r="T585" s="163"/>
      <c r="AT585" s="158" t="s">
        <v>169</v>
      </c>
      <c r="AU585" s="158" t="s">
        <v>84</v>
      </c>
      <c r="AV585" s="13" t="s">
        <v>84</v>
      </c>
      <c r="AW585" s="13" t="s">
        <v>36</v>
      </c>
      <c r="AX585" s="13" t="s">
        <v>75</v>
      </c>
      <c r="AY585" s="158" t="s">
        <v>157</v>
      </c>
    </row>
    <row r="586" spans="2:65" s="13" customFormat="1" ht="11.25">
      <c r="B586" s="157"/>
      <c r="D586" s="145" t="s">
        <v>169</v>
      </c>
      <c r="E586" s="158" t="s">
        <v>19</v>
      </c>
      <c r="F586" s="159" t="s">
        <v>1376</v>
      </c>
      <c r="H586" s="160">
        <v>2.84</v>
      </c>
      <c r="I586" s="161"/>
      <c r="L586" s="157"/>
      <c r="M586" s="162"/>
      <c r="T586" s="163"/>
      <c r="AT586" s="158" t="s">
        <v>169</v>
      </c>
      <c r="AU586" s="158" t="s">
        <v>84</v>
      </c>
      <c r="AV586" s="13" t="s">
        <v>84</v>
      </c>
      <c r="AW586" s="13" t="s">
        <v>36</v>
      </c>
      <c r="AX586" s="13" t="s">
        <v>75</v>
      </c>
      <c r="AY586" s="158" t="s">
        <v>157</v>
      </c>
    </row>
    <row r="587" spans="2:65" s="12" customFormat="1" ht="11.25">
      <c r="B587" s="151"/>
      <c r="D587" s="145" t="s">
        <v>169</v>
      </c>
      <c r="E587" s="152" t="s">
        <v>19</v>
      </c>
      <c r="F587" s="153" t="s">
        <v>1446</v>
      </c>
      <c r="H587" s="152" t="s">
        <v>19</v>
      </c>
      <c r="I587" s="154"/>
      <c r="L587" s="151"/>
      <c r="M587" s="155"/>
      <c r="T587" s="156"/>
      <c r="AT587" s="152" t="s">
        <v>169</v>
      </c>
      <c r="AU587" s="152" t="s">
        <v>84</v>
      </c>
      <c r="AV587" s="12" t="s">
        <v>82</v>
      </c>
      <c r="AW587" s="12" t="s">
        <v>36</v>
      </c>
      <c r="AX587" s="12" t="s">
        <v>75</v>
      </c>
      <c r="AY587" s="152" t="s">
        <v>157</v>
      </c>
    </row>
    <row r="588" spans="2:65" s="12" customFormat="1" ht="11.25">
      <c r="B588" s="151"/>
      <c r="D588" s="145" t="s">
        <v>169</v>
      </c>
      <c r="E588" s="152" t="s">
        <v>19</v>
      </c>
      <c r="F588" s="153" t="s">
        <v>251</v>
      </c>
      <c r="H588" s="152" t="s">
        <v>19</v>
      </c>
      <c r="I588" s="154"/>
      <c r="L588" s="151"/>
      <c r="M588" s="155"/>
      <c r="T588" s="156"/>
      <c r="AT588" s="152" t="s">
        <v>169</v>
      </c>
      <c r="AU588" s="152" t="s">
        <v>84</v>
      </c>
      <c r="AV588" s="12" t="s">
        <v>82</v>
      </c>
      <c r="AW588" s="12" t="s">
        <v>36</v>
      </c>
      <c r="AX588" s="12" t="s">
        <v>75</v>
      </c>
      <c r="AY588" s="152" t="s">
        <v>157</v>
      </c>
    </row>
    <row r="589" spans="2:65" s="13" customFormat="1" ht="11.25">
      <c r="B589" s="157"/>
      <c r="D589" s="145" t="s">
        <v>169</v>
      </c>
      <c r="E589" s="158" t="s">
        <v>19</v>
      </c>
      <c r="F589" s="159" t="s">
        <v>1447</v>
      </c>
      <c r="H589" s="160">
        <v>1.575</v>
      </c>
      <c r="I589" s="161"/>
      <c r="L589" s="157"/>
      <c r="M589" s="162"/>
      <c r="T589" s="163"/>
      <c r="AT589" s="158" t="s">
        <v>169</v>
      </c>
      <c r="AU589" s="158" t="s">
        <v>84</v>
      </c>
      <c r="AV589" s="13" t="s">
        <v>84</v>
      </c>
      <c r="AW589" s="13" t="s">
        <v>36</v>
      </c>
      <c r="AX589" s="13" t="s">
        <v>75</v>
      </c>
      <c r="AY589" s="158" t="s">
        <v>157</v>
      </c>
    </row>
    <row r="590" spans="2:65" s="14" customFormat="1" ht="11.25">
      <c r="B590" s="164"/>
      <c r="D590" s="145" t="s">
        <v>169</v>
      </c>
      <c r="E590" s="165" t="s">
        <v>19</v>
      </c>
      <c r="F590" s="166" t="s">
        <v>173</v>
      </c>
      <c r="H590" s="167">
        <v>54.015000000000001</v>
      </c>
      <c r="I590" s="168"/>
      <c r="L590" s="164"/>
      <c r="M590" s="169"/>
      <c r="T590" s="170"/>
      <c r="AT590" s="165" t="s">
        <v>169</v>
      </c>
      <c r="AU590" s="165" t="s">
        <v>84</v>
      </c>
      <c r="AV590" s="14" t="s">
        <v>164</v>
      </c>
      <c r="AW590" s="14" t="s">
        <v>36</v>
      </c>
      <c r="AX590" s="14" t="s">
        <v>82</v>
      </c>
      <c r="AY590" s="165" t="s">
        <v>157</v>
      </c>
    </row>
    <row r="591" spans="2:65" s="13" customFormat="1" ht="11.25">
      <c r="B591" s="157"/>
      <c r="D591" s="145" t="s">
        <v>169</v>
      </c>
      <c r="F591" s="159" t="s">
        <v>1484</v>
      </c>
      <c r="H591" s="160">
        <v>59.417000000000002</v>
      </c>
      <c r="I591" s="161"/>
      <c r="L591" s="157"/>
      <c r="M591" s="162"/>
      <c r="T591" s="163"/>
      <c r="AT591" s="158" t="s">
        <v>169</v>
      </c>
      <c r="AU591" s="158" t="s">
        <v>84</v>
      </c>
      <c r="AV591" s="13" t="s">
        <v>84</v>
      </c>
      <c r="AW591" s="13" t="s">
        <v>4</v>
      </c>
      <c r="AX591" s="13" t="s">
        <v>82</v>
      </c>
      <c r="AY591" s="158" t="s">
        <v>157</v>
      </c>
    </row>
    <row r="592" spans="2:65" s="1" customFormat="1" ht="16.5" customHeight="1">
      <c r="B592" s="33"/>
      <c r="C592" s="132" t="s">
        <v>594</v>
      </c>
      <c r="D592" s="132" t="s">
        <v>159</v>
      </c>
      <c r="E592" s="133" t="s">
        <v>1485</v>
      </c>
      <c r="F592" s="134" t="s">
        <v>1486</v>
      </c>
      <c r="G592" s="135" t="s">
        <v>210</v>
      </c>
      <c r="H592" s="136">
        <v>46.6</v>
      </c>
      <c r="I592" s="137">
        <v>18.3</v>
      </c>
      <c r="J592" s="138">
        <f>ROUND(I592*H592,2)</f>
        <v>852.78</v>
      </c>
      <c r="K592" s="134" t="s">
        <v>163</v>
      </c>
      <c r="L592" s="33"/>
      <c r="M592" s="139" t="s">
        <v>19</v>
      </c>
      <c r="N592" s="140" t="s">
        <v>46</v>
      </c>
      <c r="P592" s="141">
        <f>O592*H592</f>
        <v>0</v>
      </c>
      <c r="Q592" s="141">
        <v>0</v>
      </c>
      <c r="R592" s="141">
        <f>Q592*H592</f>
        <v>0</v>
      </c>
      <c r="S592" s="141">
        <v>0</v>
      </c>
      <c r="T592" s="142">
        <f>S592*H592</f>
        <v>0</v>
      </c>
      <c r="AR592" s="143" t="s">
        <v>283</v>
      </c>
      <c r="AT592" s="143" t="s">
        <v>159</v>
      </c>
      <c r="AU592" s="143" t="s">
        <v>84</v>
      </c>
      <c r="AY592" s="18" t="s">
        <v>157</v>
      </c>
      <c r="BE592" s="144">
        <f>IF(N592="základní",J592,0)</f>
        <v>852.78</v>
      </c>
      <c r="BF592" s="144">
        <f>IF(N592="snížená",J592,0)</f>
        <v>0</v>
      </c>
      <c r="BG592" s="144">
        <f>IF(N592="zákl. přenesená",J592,0)</f>
        <v>0</v>
      </c>
      <c r="BH592" s="144">
        <f>IF(N592="sníž. přenesená",J592,0)</f>
        <v>0</v>
      </c>
      <c r="BI592" s="144">
        <f>IF(N592="nulová",J592,0)</f>
        <v>0</v>
      </c>
      <c r="BJ592" s="18" t="s">
        <v>82</v>
      </c>
      <c r="BK592" s="144">
        <f>ROUND(I592*H592,2)</f>
        <v>852.78</v>
      </c>
      <c r="BL592" s="18" t="s">
        <v>283</v>
      </c>
      <c r="BM592" s="143" t="s">
        <v>1487</v>
      </c>
    </row>
    <row r="593" spans="2:65" s="1" customFormat="1" ht="11.25">
      <c r="B593" s="33"/>
      <c r="D593" s="145" t="s">
        <v>166</v>
      </c>
      <c r="F593" s="146" t="s">
        <v>1488</v>
      </c>
      <c r="I593" s="147"/>
      <c r="L593" s="33"/>
      <c r="M593" s="148"/>
      <c r="T593" s="54"/>
      <c r="AT593" s="18" t="s">
        <v>166</v>
      </c>
      <c r="AU593" s="18" t="s">
        <v>84</v>
      </c>
    </row>
    <row r="594" spans="2:65" s="1" customFormat="1" ht="11.25">
      <c r="B594" s="33"/>
      <c r="D594" s="149" t="s">
        <v>167</v>
      </c>
      <c r="F594" s="150" t="s">
        <v>1489</v>
      </c>
      <c r="I594" s="147"/>
      <c r="L594" s="33"/>
      <c r="M594" s="148"/>
      <c r="T594" s="54"/>
      <c r="AT594" s="18" t="s">
        <v>167</v>
      </c>
      <c r="AU594" s="18" t="s">
        <v>84</v>
      </c>
    </row>
    <row r="595" spans="2:65" s="12" customFormat="1" ht="11.25">
      <c r="B595" s="151"/>
      <c r="D595" s="145" t="s">
        <v>169</v>
      </c>
      <c r="E595" s="152" t="s">
        <v>19</v>
      </c>
      <c r="F595" s="153" t="s">
        <v>997</v>
      </c>
      <c r="H595" s="152" t="s">
        <v>19</v>
      </c>
      <c r="I595" s="154"/>
      <c r="L595" s="151"/>
      <c r="M595" s="155"/>
      <c r="T595" s="156"/>
      <c r="AT595" s="152" t="s">
        <v>169</v>
      </c>
      <c r="AU595" s="152" t="s">
        <v>84</v>
      </c>
      <c r="AV595" s="12" t="s">
        <v>82</v>
      </c>
      <c r="AW595" s="12" t="s">
        <v>36</v>
      </c>
      <c r="AX595" s="12" t="s">
        <v>75</v>
      </c>
      <c r="AY595" s="152" t="s">
        <v>157</v>
      </c>
    </row>
    <row r="596" spans="2:65" s="12" customFormat="1" ht="11.25">
      <c r="B596" s="151"/>
      <c r="D596" s="145" t="s">
        <v>169</v>
      </c>
      <c r="E596" s="152" t="s">
        <v>19</v>
      </c>
      <c r="F596" s="153" t="s">
        <v>251</v>
      </c>
      <c r="H596" s="152" t="s">
        <v>19</v>
      </c>
      <c r="I596" s="154"/>
      <c r="L596" s="151"/>
      <c r="M596" s="155"/>
      <c r="T596" s="156"/>
      <c r="AT596" s="152" t="s">
        <v>169</v>
      </c>
      <c r="AU596" s="152" t="s">
        <v>84</v>
      </c>
      <c r="AV596" s="12" t="s">
        <v>82</v>
      </c>
      <c r="AW596" s="12" t="s">
        <v>36</v>
      </c>
      <c r="AX596" s="12" t="s">
        <v>75</v>
      </c>
      <c r="AY596" s="152" t="s">
        <v>157</v>
      </c>
    </row>
    <row r="597" spans="2:65" s="13" customFormat="1" ht="11.25">
      <c r="B597" s="157"/>
      <c r="D597" s="145" t="s">
        <v>169</v>
      </c>
      <c r="E597" s="158" t="s">
        <v>19</v>
      </c>
      <c r="F597" s="159" t="s">
        <v>1199</v>
      </c>
      <c r="H597" s="160">
        <v>7.5</v>
      </c>
      <c r="I597" s="161"/>
      <c r="L597" s="157"/>
      <c r="M597" s="162"/>
      <c r="T597" s="163"/>
      <c r="AT597" s="158" t="s">
        <v>169</v>
      </c>
      <c r="AU597" s="158" t="s">
        <v>84</v>
      </c>
      <c r="AV597" s="13" t="s">
        <v>84</v>
      </c>
      <c r="AW597" s="13" t="s">
        <v>36</v>
      </c>
      <c r="AX597" s="13" t="s">
        <v>75</v>
      </c>
      <c r="AY597" s="158" t="s">
        <v>157</v>
      </c>
    </row>
    <row r="598" spans="2:65" s="12" customFormat="1" ht="11.25">
      <c r="B598" s="151"/>
      <c r="D598" s="145" t="s">
        <v>169</v>
      </c>
      <c r="E598" s="152" t="s">
        <v>19</v>
      </c>
      <c r="F598" s="153" t="s">
        <v>999</v>
      </c>
      <c r="H598" s="152" t="s">
        <v>19</v>
      </c>
      <c r="I598" s="154"/>
      <c r="L598" s="151"/>
      <c r="M598" s="155"/>
      <c r="T598" s="156"/>
      <c r="AT598" s="152" t="s">
        <v>169</v>
      </c>
      <c r="AU598" s="152" t="s">
        <v>84</v>
      </c>
      <c r="AV598" s="12" t="s">
        <v>82</v>
      </c>
      <c r="AW598" s="12" t="s">
        <v>36</v>
      </c>
      <c r="AX598" s="12" t="s">
        <v>75</v>
      </c>
      <c r="AY598" s="152" t="s">
        <v>157</v>
      </c>
    </row>
    <row r="599" spans="2:65" s="13" customFormat="1" ht="11.25">
      <c r="B599" s="157"/>
      <c r="D599" s="145" t="s">
        <v>169</v>
      </c>
      <c r="E599" s="158" t="s">
        <v>19</v>
      </c>
      <c r="F599" s="159" t="s">
        <v>1192</v>
      </c>
      <c r="H599" s="160">
        <v>14.7</v>
      </c>
      <c r="I599" s="161"/>
      <c r="L599" s="157"/>
      <c r="M599" s="162"/>
      <c r="T599" s="163"/>
      <c r="AT599" s="158" t="s">
        <v>169</v>
      </c>
      <c r="AU599" s="158" t="s">
        <v>84</v>
      </c>
      <c r="AV599" s="13" t="s">
        <v>84</v>
      </c>
      <c r="AW599" s="13" t="s">
        <v>36</v>
      </c>
      <c r="AX599" s="13" t="s">
        <v>75</v>
      </c>
      <c r="AY599" s="158" t="s">
        <v>157</v>
      </c>
    </row>
    <row r="600" spans="2:65" s="13" customFormat="1" ht="11.25">
      <c r="B600" s="157"/>
      <c r="D600" s="145" t="s">
        <v>169</v>
      </c>
      <c r="E600" s="158" t="s">
        <v>19</v>
      </c>
      <c r="F600" s="159" t="s">
        <v>1193</v>
      </c>
      <c r="H600" s="160">
        <v>24.4</v>
      </c>
      <c r="I600" s="161"/>
      <c r="L600" s="157"/>
      <c r="M600" s="162"/>
      <c r="T600" s="163"/>
      <c r="AT600" s="158" t="s">
        <v>169</v>
      </c>
      <c r="AU600" s="158" t="s">
        <v>84</v>
      </c>
      <c r="AV600" s="13" t="s">
        <v>84</v>
      </c>
      <c r="AW600" s="13" t="s">
        <v>36</v>
      </c>
      <c r="AX600" s="13" t="s">
        <v>75</v>
      </c>
      <c r="AY600" s="158" t="s">
        <v>157</v>
      </c>
    </row>
    <row r="601" spans="2:65" s="14" customFormat="1" ht="11.25">
      <c r="B601" s="164"/>
      <c r="D601" s="145" t="s">
        <v>169</v>
      </c>
      <c r="E601" s="165" t="s">
        <v>19</v>
      </c>
      <c r="F601" s="166" t="s">
        <v>173</v>
      </c>
      <c r="H601" s="167">
        <v>46.6</v>
      </c>
      <c r="I601" s="168"/>
      <c r="L601" s="164"/>
      <c r="M601" s="169"/>
      <c r="T601" s="170"/>
      <c r="AT601" s="165" t="s">
        <v>169</v>
      </c>
      <c r="AU601" s="165" t="s">
        <v>84</v>
      </c>
      <c r="AV601" s="14" t="s">
        <v>164</v>
      </c>
      <c r="AW601" s="14" t="s">
        <v>36</v>
      </c>
      <c r="AX601" s="14" t="s">
        <v>82</v>
      </c>
      <c r="AY601" s="165" t="s">
        <v>157</v>
      </c>
    </row>
    <row r="602" spans="2:65" s="1" customFormat="1" ht="21.75" customHeight="1">
      <c r="B602" s="33"/>
      <c r="C602" s="132" t="s">
        <v>600</v>
      </c>
      <c r="D602" s="132" t="s">
        <v>159</v>
      </c>
      <c r="E602" s="133" t="s">
        <v>1490</v>
      </c>
      <c r="F602" s="134" t="s">
        <v>1491</v>
      </c>
      <c r="G602" s="135" t="s">
        <v>210</v>
      </c>
      <c r="H602" s="136">
        <v>46.6</v>
      </c>
      <c r="I602" s="137">
        <v>61.2</v>
      </c>
      <c r="J602" s="138">
        <f>ROUND(I602*H602,2)</f>
        <v>2851.92</v>
      </c>
      <c r="K602" s="134" t="s">
        <v>163</v>
      </c>
      <c r="L602" s="33"/>
      <c r="M602" s="139" t="s">
        <v>19</v>
      </c>
      <c r="N602" s="140" t="s">
        <v>46</v>
      </c>
      <c r="P602" s="141">
        <f>O602*H602</f>
        <v>0</v>
      </c>
      <c r="Q602" s="141">
        <v>0</v>
      </c>
      <c r="R602" s="141">
        <f>Q602*H602</f>
        <v>0</v>
      </c>
      <c r="S602" s="141">
        <v>0</v>
      </c>
      <c r="T602" s="142">
        <f>S602*H602</f>
        <v>0</v>
      </c>
      <c r="AR602" s="143" t="s">
        <v>283</v>
      </c>
      <c r="AT602" s="143" t="s">
        <v>159</v>
      </c>
      <c r="AU602" s="143" t="s">
        <v>84</v>
      </c>
      <c r="AY602" s="18" t="s">
        <v>157</v>
      </c>
      <c r="BE602" s="144">
        <f>IF(N602="základní",J602,0)</f>
        <v>2851.92</v>
      </c>
      <c r="BF602" s="144">
        <f>IF(N602="snížená",J602,0)</f>
        <v>0</v>
      </c>
      <c r="BG602" s="144">
        <f>IF(N602="zákl. přenesená",J602,0)</f>
        <v>0</v>
      </c>
      <c r="BH602" s="144">
        <f>IF(N602="sníž. přenesená",J602,0)</f>
        <v>0</v>
      </c>
      <c r="BI602" s="144">
        <f>IF(N602="nulová",J602,0)</f>
        <v>0</v>
      </c>
      <c r="BJ602" s="18" t="s">
        <v>82</v>
      </c>
      <c r="BK602" s="144">
        <f>ROUND(I602*H602,2)</f>
        <v>2851.92</v>
      </c>
      <c r="BL602" s="18" t="s">
        <v>283</v>
      </c>
      <c r="BM602" s="143" t="s">
        <v>1492</v>
      </c>
    </row>
    <row r="603" spans="2:65" s="1" customFormat="1" ht="11.25">
      <c r="B603" s="33"/>
      <c r="D603" s="145" t="s">
        <v>166</v>
      </c>
      <c r="F603" s="146" t="s">
        <v>1493</v>
      </c>
      <c r="I603" s="147"/>
      <c r="L603" s="33"/>
      <c r="M603" s="148"/>
      <c r="T603" s="54"/>
      <c r="AT603" s="18" t="s">
        <v>166</v>
      </c>
      <c r="AU603" s="18" t="s">
        <v>84</v>
      </c>
    </row>
    <row r="604" spans="2:65" s="1" customFormat="1" ht="11.25">
      <c r="B604" s="33"/>
      <c r="D604" s="149" t="s">
        <v>167</v>
      </c>
      <c r="F604" s="150" t="s">
        <v>1494</v>
      </c>
      <c r="I604" s="147"/>
      <c r="L604" s="33"/>
      <c r="M604" s="148"/>
      <c r="T604" s="54"/>
      <c r="AT604" s="18" t="s">
        <v>167</v>
      </c>
      <c r="AU604" s="18" t="s">
        <v>84</v>
      </c>
    </row>
    <row r="605" spans="2:65" s="12" customFormat="1" ht="11.25">
      <c r="B605" s="151"/>
      <c r="D605" s="145" t="s">
        <v>169</v>
      </c>
      <c r="E605" s="152" t="s">
        <v>19</v>
      </c>
      <c r="F605" s="153" t="s">
        <v>997</v>
      </c>
      <c r="H605" s="152" t="s">
        <v>19</v>
      </c>
      <c r="I605" s="154"/>
      <c r="L605" s="151"/>
      <c r="M605" s="155"/>
      <c r="T605" s="156"/>
      <c r="AT605" s="152" t="s">
        <v>169</v>
      </c>
      <c r="AU605" s="152" t="s">
        <v>84</v>
      </c>
      <c r="AV605" s="12" t="s">
        <v>82</v>
      </c>
      <c r="AW605" s="12" t="s">
        <v>36</v>
      </c>
      <c r="AX605" s="12" t="s">
        <v>75</v>
      </c>
      <c r="AY605" s="152" t="s">
        <v>157</v>
      </c>
    </row>
    <row r="606" spans="2:65" s="12" customFormat="1" ht="11.25">
      <c r="B606" s="151"/>
      <c r="D606" s="145" t="s">
        <v>169</v>
      </c>
      <c r="E606" s="152" t="s">
        <v>19</v>
      </c>
      <c r="F606" s="153" t="s">
        <v>251</v>
      </c>
      <c r="H606" s="152" t="s">
        <v>19</v>
      </c>
      <c r="I606" s="154"/>
      <c r="L606" s="151"/>
      <c r="M606" s="155"/>
      <c r="T606" s="156"/>
      <c r="AT606" s="152" t="s">
        <v>169</v>
      </c>
      <c r="AU606" s="152" t="s">
        <v>84</v>
      </c>
      <c r="AV606" s="12" t="s">
        <v>82</v>
      </c>
      <c r="AW606" s="12" t="s">
        <v>36</v>
      </c>
      <c r="AX606" s="12" t="s">
        <v>75</v>
      </c>
      <c r="AY606" s="152" t="s">
        <v>157</v>
      </c>
    </row>
    <row r="607" spans="2:65" s="13" customFormat="1" ht="11.25">
      <c r="B607" s="157"/>
      <c r="D607" s="145" t="s">
        <v>169</v>
      </c>
      <c r="E607" s="158" t="s">
        <v>19</v>
      </c>
      <c r="F607" s="159" t="s">
        <v>1199</v>
      </c>
      <c r="H607" s="160">
        <v>7.5</v>
      </c>
      <c r="I607" s="161"/>
      <c r="L607" s="157"/>
      <c r="M607" s="162"/>
      <c r="T607" s="163"/>
      <c r="AT607" s="158" t="s">
        <v>169</v>
      </c>
      <c r="AU607" s="158" t="s">
        <v>84</v>
      </c>
      <c r="AV607" s="13" t="s">
        <v>84</v>
      </c>
      <c r="AW607" s="13" t="s">
        <v>36</v>
      </c>
      <c r="AX607" s="13" t="s">
        <v>75</v>
      </c>
      <c r="AY607" s="158" t="s">
        <v>157</v>
      </c>
    </row>
    <row r="608" spans="2:65" s="12" customFormat="1" ht="11.25">
      <c r="B608" s="151"/>
      <c r="D608" s="145" t="s">
        <v>169</v>
      </c>
      <c r="E608" s="152" t="s">
        <v>19</v>
      </c>
      <c r="F608" s="153" t="s">
        <v>999</v>
      </c>
      <c r="H608" s="152" t="s">
        <v>19</v>
      </c>
      <c r="I608" s="154"/>
      <c r="L608" s="151"/>
      <c r="M608" s="155"/>
      <c r="T608" s="156"/>
      <c r="AT608" s="152" t="s">
        <v>169</v>
      </c>
      <c r="AU608" s="152" t="s">
        <v>84</v>
      </c>
      <c r="AV608" s="12" t="s">
        <v>82</v>
      </c>
      <c r="AW608" s="12" t="s">
        <v>36</v>
      </c>
      <c r="AX608" s="12" t="s">
        <v>75</v>
      </c>
      <c r="AY608" s="152" t="s">
        <v>157</v>
      </c>
    </row>
    <row r="609" spans="2:65" s="13" customFormat="1" ht="11.25">
      <c r="B609" s="157"/>
      <c r="D609" s="145" t="s">
        <v>169</v>
      </c>
      <c r="E609" s="158" t="s">
        <v>19</v>
      </c>
      <c r="F609" s="159" t="s">
        <v>1192</v>
      </c>
      <c r="H609" s="160">
        <v>14.7</v>
      </c>
      <c r="I609" s="161"/>
      <c r="L609" s="157"/>
      <c r="M609" s="162"/>
      <c r="T609" s="163"/>
      <c r="AT609" s="158" t="s">
        <v>169</v>
      </c>
      <c r="AU609" s="158" t="s">
        <v>84</v>
      </c>
      <c r="AV609" s="13" t="s">
        <v>84</v>
      </c>
      <c r="AW609" s="13" t="s">
        <v>36</v>
      </c>
      <c r="AX609" s="13" t="s">
        <v>75</v>
      </c>
      <c r="AY609" s="158" t="s">
        <v>157</v>
      </c>
    </row>
    <row r="610" spans="2:65" s="13" customFormat="1" ht="11.25">
      <c r="B610" s="157"/>
      <c r="D610" s="145" t="s">
        <v>169</v>
      </c>
      <c r="E610" s="158" t="s">
        <v>19</v>
      </c>
      <c r="F610" s="159" t="s">
        <v>1193</v>
      </c>
      <c r="H610" s="160">
        <v>24.4</v>
      </c>
      <c r="I610" s="161"/>
      <c r="L610" s="157"/>
      <c r="M610" s="162"/>
      <c r="T610" s="163"/>
      <c r="AT610" s="158" t="s">
        <v>169</v>
      </c>
      <c r="AU610" s="158" t="s">
        <v>84</v>
      </c>
      <c r="AV610" s="13" t="s">
        <v>84</v>
      </c>
      <c r="AW610" s="13" t="s">
        <v>36</v>
      </c>
      <c r="AX610" s="13" t="s">
        <v>75</v>
      </c>
      <c r="AY610" s="158" t="s">
        <v>157</v>
      </c>
    </row>
    <row r="611" spans="2:65" s="14" customFormat="1" ht="11.25">
      <c r="B611" s="164"/>
      <c r="D611" s="145" t="s">
        <v>169</v>
      </c>
      <c r="E611" s="165" t="s">
        <v>19</v>
      </c>
      <c r="F611" s="166" t="s">
        <v>173</v>
      </c>
      <c r="H611" s="167">
        <v>46.6</v>
      </c>
      <c r="I611" s="168"/>
      <c r="L611" s="164"/>
      <c r="M611" s="169"/>
      <c r="T611" s="170"/>
      <c r="AT611" s="165" t="s">
        <v>169</v>
      </c>
      <c r="AU611" s="165" t="s">
        <v>84</v>
      </c>
      <c r="AV611" s="14" t="s">
        <v>164</v>
      </c>
      <c r="AW611" s="14" t="s">
        <v>36</v>
      </c>
      <c r="AX611" s="14" t="s">
        <v>82</v>
      </c>
      <c r="AY611" s="165" t="s">
        <v>157</v>
      </c>
    </row>
    <row r="612" spans="2:65" s="1" customFormat="1" ht="16.5" customHeight="1">
      <c r="B612" s="33"/>
      <c r="C612" s="132" t="s">
        <v>606</v>
      </c>
      <c r="D612" s="132" t="s">
        <v>159</v>
      </c>
      <c r="E612" s="133" t="s">
        <v>1495</v>
      </c>
      <c r="F612" s="134" t="s">
        <v>1496</v>
      </c>
      <c r="G612" s="135" t="s">
        <v>412</v>
      </c>
      <c r="H612" s="136">
        <v>98.4</v>
      </c>
      <c r="I612" s="137">
        <v>44.8</v>
      </c>
      <c r="J612" s="138">
        <f>ROUND(I612*H612,2)</f>
        <v>4408.32</v>
      </c>
      <c r="K612" s="134" t="s">
        <v>163</v>
      </c>
      <c r="L612" s="33"/>
      <c r="M612" s="139" t="s">
        <v>19</v>
      </c>
      <c r="N612" s="140" t="s">
        <v>46</v>
      </c>
      <c r="P612" s="141">
        <f>O612*H612</f>
        <v>0</v>
      </c>
      <c r="Q612" s="141">
        <v>3.0000000000000001E-5</v>
      </c>
      <c r="R612" s="141">
        <f>Q612*H612</f>
        <v>2.9520000000000002E-3</v>
      </c>
      <c r="S612" s="141">
        <v>0</v>
      </c>
      <c r="T612" s="142">
        <f>S612*H612</f>
        <v>0</v>
      </c>
      <c r="AR612" s="143" t="s">
        <v>283</v>
      </c>
      <c r="AT612" s="143" t="s">
        <v>159</v>
      </c>
      <c r="AU612" s="143" t="s">
        <v>84</v>
      </c>
      <c r="AY612" s="18" t="s">
        <v>157</v>
      </c>
      <c r="BE612" s="144">
        <f>IF(N612="základní",J612,0)</f>
        <v>4408.32</v>
      </c>
      <c r="BF612" s="144">
        <f>IF(N612="snížená",J612,0)</f>
        <v>0</v>
      </c>
      <c r="BG612" s="144">
        <f>IF(N612="zákl. přenesená",J612,0)</f>
        <v>0</v>
      </c>
      <c r="BH612" s="144">
        <f>IF(N612="sníž. přenesená",J612,0)</f>
        <v>0</v>
      </c>
      <c r="BI612" s="144">
        <f>IF(N612="nulová",J612,0)</f>
        <v>0</v>
      </c>
      <c r="BJ612" s="18" t="s">
        <v>82</v>
      </c>
      <c r="BK612" s="144">
        <f>ROUND(I612*H612,2)</f>
        <v>4408.32</v>
      </c>
      <c r="BL612" s="18" t="s">
        <v>283</v>
      </c>
      <c r="BM612" s="143" t="s">
        <v>1497</v>
      </c>
    </row>
    <row r="613" spans="2:65" s="1" customFormat="1" ht="11.25">
      <c r="B613" s="33"/>
      <c r="D613" s="145" t="s">
        <v>166</v>
      </c>
      <c r="F613" s="146" t="s">
        <v>1498</v>
      </c>
      <c r="I613" s="147"/>
      <c r="L613" s="33"/>
      <c r="M613" s="148"/>
      <c r="T613" s="54"/>
      <c r="AT613" s="18" t="s">
        <v>166</v>
      </c>
      <c r="AU613" s="18" t="s">
        <v>84</v>
      </c>
    </row>
    <row r="614" spans="2:65" s="1" customFormat="1" ht="11.25">
      <c r="B614" s="33"/>
      <c r="D614" s="149" t="s">
        <v>167</v>
      </c>
      <c r="F614" s="150" t="s">
        <v>1499</v>
      </c>
      <c r="I614" s="147"/>
      <c r="L614" s="33"/>
      <c r="M614" s="148"/>
      <c r="T614" s="54"/>
      <c r="AT614" s="18" t="s">
        <v>167</v>
      </c>
      <c r="AU614" s="18" t="s">
        <v>84</v>
      </c>
    </row>
    <row r="615" spans="2:65" s="12" customFormat="1" ht="11.25">
      <c r="B615" s="151"/>
      <c r="D615" s="145" t="s">
        <v>169</v>
      </c>
      <c r="E615" s="152" t="s">
        <v>19</v>
      </c>
      <c r="F615" s="153" t="s">
        <v>997</v>
      </c>
      <c r="H615" s="152" t="s">
        <v>19</v>
      </c>
      <c r="I615" s="154"/>
      <c r="L615" s="151"/>
      <c r="M615" s="155"/>
      <c r="T615" s="156"/>
      <c r="AT615" s="152" t="s">
        <v>169</v>
      </c>
      <c r="AU615" s="152" t="s">
        <v>84</v>
      </c>
      <c r="AV615" s="12" t="s">
        <v>82</v>
      </c>
      <c r="AW615" s="12" t="s">
        <v>36</v>
      </c>
      <c r="AX615" s="12" t="s">
        <v>75</v>
      </c>
      <c r="AY615" s="152" t="s">
        <v>157</v>
      </c>
    </row>
    <row r="616" spans="2:65" s="12" customFormat="1" ht="11.25">
      <c r="B616" s="151"/>
      <c r="D616" s="145" t="s">
        <v>169</v>
      </c>
      <c r="E616" s="152" t="s">
        <v>19</v>
      </c>
      <c r="F616" s="153" t="s">
        <v>251</v>
      </c>
      <c r="H616" s="152" t="s">
        <v>19</v>
      </c>
      <c r="I616" s="154"/>
      <c r="L616" s="151"/>
      <c r="M616" s="155"/>
      <c r="T616" s="156"/>
      <c r="AT616" s="152" t="s">
        <v>169</v>
      </c>
      <c r="AU616" s="152" t="s">
        <v>84</v>
      </c>
      <c r="AV616" s="12" t="s">
        <v>82</v>
      </c>
      <c r="AW616" s="12" t="s">
        <v>36</v>
      </c>
      <c r="AX616" s="12" t="s">
        <v>75</v>
      </c>
      <c r="AY616" s="152" t="s">
        <v>157</v>
      </c>
    </row>
    <row r="617" spans="2:65" s="13" customFormat="1" ht="11.25">
      <c r="B617" s="157"/>
      <c r="D617" s="145" t="s">
        <v>169</v>
      </c>
      <c r="E617" s="158" t="s">
        <v>19</v>
      </c>
      <c r="F617" s="159" t="s">
        <v>1475</v>
      </c>
      <c r="H617" s="160">
        <v>12.9</v>
      </c>
      <c r="I617" s="161"/>
      <c r="L617" s="157"/>
      <c r="M617" s="162"/>
      <c r="T617" s="163"/>
      <c r="AT617" s="158" t="s">
        <v>169</v>
      </c>
      <c r="AU617" s="158" t="s">
        <v>84</v>
      </c>
      <c r="AV617" s="13" t="s">
        <v>84</v>
      </c>
      <c r="AW617" s="13" t="s">
        <v>36</v>
      </c>
      <c r="AX617" s="13" t="s">
        <v>75</v>
      </c>
      <c r="AY617" s="158" t="s">
        <v>157</v>
      </c>
    </row>
    <row r="618" spans="2:65" s="12" customFormat="1" ht="11.25">
      <c r="B618" s="151"/>
      <c r="D618" s="145" t="s">
        <v>169</v>
      </c>
      <c r="E618" s="152" t="s">
        <v>19</v>
      </c>
      <c r="F618" s="153" t="s">
        <v>999</v>
      </c>
      <c r="H618" s="152" t="s">
        <v>19</v>
      </c>
      <c r="I618" s="154"/>
      <c r="L618" s="151"/>
      <c r="M618" s="155"/>
      <c r="T618" s="156"/>
      <c r="AT618" s="152" t="s">
        <v>169</v>
      </c>
      <c r="AU618" s="152" t="s">
        <v>84</v>
      </c>
      <c r="AV618" s="12" t="s">
        <v>82</v>
      </c>
      <c r="AW618" s="12" t="s">
        <v>36</v>
      </c>
      <c r="AX618" s="12" t="s">
        <v>75</v>
      </c>
      <c r="AY618" s="152" t="s">
        <v>157</v>
      </c>
    </row>
    <row r="619" spans="2:65" s="13" customFormat="1" ht="11.25">
      <c r="B619" s="157"/>
      <c r="D619" s="145" t="s">
        <v>169</v>
      </c>
      <c r="E619" s="158" t="s">
        <v>19</v>
      </c>
      <c r="F619" s="159" t="s">
        <v>1289</v>
      </c>
      <c r="H619" s="160">
        <v>17.100000000000001</v>
      </c>
      <c r="I619" s="161"/>
      <c r="L619" s="157"/>
      <c r="M619" s="162"/>
      <c r="T619" s="163"/>
      <c r="AT619" s="158" t="s">
        <v>169</v>
      </c>
      <c r="AU619" s="158" t="s">
        <v>84</v>
      </c>
      <c r="AV619" s="13" t="s">
        <v>84</v>
      </c>
      <c r="AW619" s="13" t="s">
        <v>36</v>
      </c>
      <c r="AX619" s="13" t="s">
        <v>75</v>
      </c>
      <c r="AY619" s="158" t="s">
        <v>157</v>
      </c>
    </row>
    <row r="620" spans="2:65" s="13" customFormat="1" ht="11.25">
      <c r="B620" s="157"/>
      <c r="D620" s="145" t="s">
        <v>169</v>
      </c>
      <c r="E620" s="158" t="s">
        <v>19</v>
      </c>
      <c r="F620" s="159" t="s">
        <v>1290</v>
      </c>
      <c r="H620" s="160">
        <v>28.4</v>
      </c>
      <c r="I620" s="161"/>
      <c r="L620" s="157"/>
      <c r="M620" s="162"/>
      <c r="T620" s="163"/>
      <c r="AT620" s="158" t="s">
        <v>169</v>
      </c>
      <c r="AU620" s="158" t="s">
        <v>84</v>
      </c>
      <c r="AV620" s="13" t="s">
        <v>84</v>
      </c>
      <c r="AW620" s="13" t="s">
        <v>36</v>
      </c>
      <c r="AX620" s="13" t="s">
        <v>75</v>
      </c>
      <c r="AY620" s="158" t="s">
        <v>157</v>
      </c>
    </row>
    <row r="621" spans="2:65" s="12" customFormat="1" ht="11.25">
      <c r="B621" s="151"/>
      <c r="D621" s="145" t="s">
        <v>169</v>
      </c>
      <c r="E621" s="152" t="s">
        <v>19</v>
      </c>
      <c r="F621" s="153" t="s">
        <v>1500</v>
      </c>
      <c r="H621" s="152" t="s">
        <v>19</v>
      </c>
      <c r="I621" s="154"/>
      <c r="L621" s="151"/>
      <c r="M621" s="155"/>
      <c r="T621" s="156"/>
      <c r="AT621" s="152" t="s">
        <v>169</v>
      </c>
      <c r="AU621" s="152" t="s">
        <v>84</v>
      </c>
      <c r="AV621" s="12" t="s">
        <v>82</v>
      </c>
      <c r="AW621" s="12" t="s">
        <v>36</v>
      </c>
      <c r="AX621" s="12" t="s">
        <v>75</v>
      </c>
      <c r="AY621" s="152" t="s">
        <v>157</v>
      </c>
    </row>
    <row r="622" spans="2:65" s="13" customFormat="1" ht="11.25">
      <c r="B622" s="157"/>
      <c r="D622" s="145" t="s">
        <v>169</v>
      </c>
      <c r="E622" s="158" t="s">
        <v>19</v>
      </c>
      <c r="F622" s="159" t="s">
        <v>1501</v>
      </c>
      <c r="H622" s="160">
        <v>40</v>
      </c>
      <c r="I622" s="161"/>
      <c r="L622" s="157"/>
      <c r="M622" s="162"/>
      <c r="T622" s="163"/>
      <c r="AT622" s="158" t="s">
        <v>169</v>
      </c>
      <c r="AU622" s="158" t="s">
        <v>84</v>
      </c>
      <c r="AV622" s="13" t="s">
        <v>84</v>
      </c>
      <c r="AW622" s="13" t="s">
        <v>36</v>
      </c>
      <c r="AX622" s="13" t="s">
        <v>75</v>
      </c>
      <c r="AY622" s="158" t="s">
        <v>157</v>
      </c>
    </row>
    <row r="623" spans="2:65" s="14" customFormat="1" ht="11.25">
      <c r="B623" s="164"/>
      <c r="D623" s="145" t="s">
        <v>169</v>
      </c>
      <c r="E623" s="165" t="s">
        <v>19</v>
      </c>
      <c r="F623" s="166" t="s">
        <v>173</v>
      </c>
      <c r="H623" s="167">
        <v>98.4</v>
      </c>
      <c r="I623" s="168"/>
      <c r="L623" s="164"/>
      <c r="M623" s="169"/>
      <c r="T623" s="170"/>
      <c r="AT623" s="165" t="s">
        <v>169</v>
      </c>
      <c r="AU623" s="165" t="s">
        <v>84</v>
      </c>
      <c r="AV623" s="14" t="s">
        <v>164</v>
      </c>
      <c r="AW623" s="14" t="s">
        <v>36</v>
      </c>
      <c r="AX623" s="14" t="s">
        <v>82</v>
      </c>
      <c r="AY623" s="165" t="s">
        <v>157</v>
      </c>
    </row>
    <row r="624" spans="2:65" s="1" customFormat="1" ht="16.5" customHeight="1">
      <c r="B624" s="33"/>
      <c r="C624" s="132" t="s">
        <v>613</v>
      </c>
      <c r="D624" s="132" t="s">
        <v>159</v>
      </c>
      <c r="E624" s="133" t="s">
        <v>1502</v>
      </c>
      <c r="F624" s="134" t="s">
        <v>1503</v>
      </c>
      <c r="G624" s="135" t="s">
        <v>412</v>
      </c>
      <c r="H624" s="136">
        <v>100.6</v>
      </c>
      <c r="I624" s="137">
        <v>57.2</v>
      </c>
      <c r="J624" s="138">
        <f>ROUND(I624*H624,2)</f>
        <v>5754.32</v>
      </c>
      <c r="K624" s="134" t="s">
        <v>163</v>
      </c>
      <c r="L624" s="33"/>
      <c r="M624" s="139" t="s">
        <v>19</v>
      </c>
      <c r="N624" s="140" t="s">
        <v>46</v>
      </c>
      <c r="P624" s="141">
        <f>O624*H624</f>
        <v>0</v>
      </c>
      <c r="Q624" s="141">
        <v>1.7000000000000001E-4</v>
      </c>
      <c r="R624" s="141">
        <f>Q624*H624</f>
        <v>1.7101999999999999E-2</v>
      </c>
      <c r="S624" s="141">
        <v>0</v>
      </c>
      <c r="T624" s="142">
        <f>S624*H624</f>
        <v>0</v>
      </c>
      <c r="AR624" s="143" t="s">
        <v>283</v>
      </c>
      <c r="AT624" s="143" t="s">
        <v>159</v>
      </c>
      <c r="AU624" s="143" t="s">
        <v>84</v>
      </c>
      <c r="AY624" s="18" t="s">
        <v>157</v>
      </c>
      <c r="BE624" s="144">
        <f>IF(N624="základní",J624,0)</f>
        <v>5754.32</v>
      </c>
      <c r="BF624" s="144">
        <f>IF(N624="snížená",J624,0)</f>
        <v>0</v>
      </c>
      <c r="BG624" s="144">
        <f>IF(N624="zákl. přenesená",J624,0)</f>
        <v>0</v>
      </c>
      <c r="BH624" s="144">
        <f>IF(N624="sníž. přenesená",J624,0)</f>
        <v>0</v>
      </c>
      <c r="BI624" s="144">
        <f>IF(N624="nulová",J624,0)</f>
        <v>0</v>
      </c>
      <c r="BJ624" s="18" t="s">
        <v>82</v>
      </c>
      <c r="BK624" s="144">
        <f>ROUND(I624*H624,2)</f>
        <v>5754.32</v>
      </c>
      <c r="BL624" s="18" t="s">
        <v>283</v>
      </c>
      <c r="BM624" s="143" t="s">
        <v>1504</v>
      </c>
    </row>
    <row r="625" spans="2:51" s="1" customFormat="1" ht="11.25">
      <c r="B625" s="33"/>
      <c r="D625" s="145" t="s">
        <v>166</v>
      </c>
      <c r="F625" s="146" t="s">
        <v>1505</v>
      </c>
      <c r="I625" s="147"/>
      <c r="L625" s="33"/>
      <c r="M625" s="148"/>
      <c r="T625" s="54"/>
      <c r="AT625" s="18" t="s">
        <v>166</v>
      </c>
      <c r="AU625" s="18" t="s">
        <v>84</v>
      </c>
    </row>
    <row r="626" spans="2:51" s="1" customFormat="1" ht="11.25">
      <c r="B626" s="33"/>
      <c r="D626" s="149" t="s">
        <v>167</v>
      </c>
      <c r="F626" s="150" t="s">
        <v>1506</v>
      </c>
      <c r="I626" s="147"/>
      <c r="L626" s="33"/>
      <c r="M626" s="148"/>
      <c r="T626" s="54"/>
      <c r="AT626" s="18" t="s">
        <v>167</v>
      </c>
      <c r="AU626" s="18" t="s">
        <v>84</v>
      </c>
    </row>
    <row r="627" spans="2:51" s="12" customFormat="1" ht="11.25">
      <c r="B627" s="151"/>
      <c r="D627" s="145" t="s">
        <v>169</v>
      </c>
      <c r="E627" s="152" t="s">
        <v>19</v>
      </c>
      <c r="F627" s="153" t="s">
        <v>997</v>
      </c>
      <c r="H627" s="152" t="s">
        <v>19</v>
      </c>
      <c r="I627" s="154"/>
      <c r="L627" s="151"/>
      <c r="M627" s="155"/>
      <c r="T627" s="156"/>
      <c r="AT627" s="152" t="s">
        <v>169</v>
      </c>
      <c r="AU627" s="152" t="s">
        <v>84</v>
      </c>
      <c r="AV627" s="12" t="s">
        <v>82</v>
      </c>
      <c r="AW627" s="12" t="s">
        <v>36</v>
      </c>
      <c r="AX627" s="12" t="s">
        <v>75</v>
      </c>
      <c r="AY627" s="152" t="s">
        <v>157</v>
      </c>
    </row>
    <row r="628" spans="2:51" s="12" customFormat="1" ht="11.25">
      <c r="B628" s="151"/>
      <c r="D628" s="145" t="s">
        <v>169</v>
      </c>
      <c r="E628" s="152" t="s">
        <v>19</v>
      </c>
      <c r="F628" s="153" t="s">
        <v>1507</v>
      </c>
      <c r="H628" s="152" t="s">
        <v>19</v>
      </c>
      <c r="I628" s="154"/>
      <c r="L628" s="151"/>
      <c r="M628" s="155"/>
      <c r="T628" s="156"/>
      <c r="AT628" s="152" t="s">
        <v>169</v>
      </c>
      <c r="AU628" s="152" t="s">
        <v>84</v>
      </c>
      <c r="AV628" s="12" t="s">
        <v>82</v>
      </c>
      <c r="AW628" s="12" t="s">
        <v>36</v>
      </c>
      <c r="AX628" s="12" t="s">
        <v>75</v>
      </c>
      <c r="AY628" s="152" t="s">
        <v>157</v>
      </c>
    </row>
    <row r="629" spans="2:51" s="12" customFormat="1" ht="11.25">
      <c r="B629" s="151"/>
      <c r="D629" s="145" t="s">
        <v>169</v>
      </c>
      <c r="E629" s="152" t="s">
        <v>19</v>
      </c>
      <c r="F629" s="153" t="s">
        <v>251</v>
      </c>
      <c r="H629" s="152" t="s">
        <v>19</v>
      </c>
      <c r="I629" s="154"/>
      <c r="L629" s="151"/>
      <c r="M629" s="155"/>
      <c r="T629" s="156"/>
      <c r="AT629" s="152" t="s">
        <v>169</v>
      </c>
      <c r="AU629" s="152" t="s">
        <v>84</v>
      </c>
      <c r="AV629" s="12" t="s">
        <v>82</v>
      </c>
      <c r="AW629" s="12" t="s">
        <v>36</v>
      </c>
      <c r="AX629" s="12" t="s">
        <v>75</v>
      </c>
      <c r="AY629" s="152" t="s">
        <v>157</v>
      </c>
    </row>
    <row r="630" spans="2:51" s="13" customFormat="1" ht="11.25">
      <c r="B630" s="157"/>
      <c r="D630" s="145" t="s">
        <v>169</v>
      </c>
      <c r="E630" s="158" t="s">
        <v>19</v>
      </c>
      <c r="F630" s="159" t="s">
        <v>1475</v>
      </c>
      <c r="H630" s="160">
        <v>12.9</v>
      </c>
      <c r="I630" s="161"/>
      <c r="L630" s="157"/>
      <c r="M630" s="162"/>
      <c r="T630" s="163"/>
      <c r="AT630" s="158" t="s">
        <v>169</v>
      </c>
      <c r="AU630" s="158" t="s">
        <v>84</v>
      </c>
      <c r="AV630" s="13" t="s">
        <v>84</v>
      </c>
      <c r="AW630" s="13" t="s">
        <v>36</v>
      </c>
      <c r="AX630" s="13" t="s">
        <v>75</v>
      </c>
      <c r="AY630" s="158" t="s">
        <v>157</v>
      </c>
    </row>
    <row r="631" spans="2:51" s="12" customFormat="1" ht="11.25">
      <c r="B631" s="151"/>
      <c r="D631" s="145" t="s">
        <v>169</v>
      </c>
      <c r="E631" s="152" t="s">
        <v>19</v>
      </c>
      <c r="F631" s="153" t="s">
        <v>999</v>
      </c>
      <c r="H631" s="152" t="s">
        <v>19</v>
      </c>
      <c r="I631" s="154"/>
      <c r="L631" s="151"/>
      <c r="M631" s="155"/>
      <c r="T631" s="156"/>
      <c r="AT631" s="152" t="s">
        <v>169</v>
      </c>
      <c r="AU631" s="152" t="s">
        <v>84</v>
      </c>
      <c r="AV631" s="12" t="s">
        <v>82</v>
      </c>
      <c r="AW631" s="12" t="s">
        <v>36</v>
      </c>
      <c r="AX631" s="12" t="s">
        <v>75</v>
      </c>
      <c r="AY631" s="152" t="s">
        <v>157</v>
      </c>
    </row>
    <row r="632" spans="2:51" s="13" customFormat="1" ht="11.25">
      <c r="B632" s="157"/>
      <c r="D632" s="145" t="s">
        <v>169</v>
      </c>
      <c r="E632" s="158" t="s">
        <v>19</v>
      </c>
      <c r="F632" s="159" t="s">
        <v>1289</v>
      </c>
      <c r="H632" s="160">
        <v>17.100000000000001</v>
      </c>
      <c r="I632" s="161"/>
      <c r="L632" s="157"/>
      <c r="M632" s="162"/>
      <c r="T632" s="163"/>
      <c r="AT632" s="158" t="s">
        <v>169</v>
      </c>
      <c r="AU632" s="158" t="s">
        <v>84</v>
      </c>
      <c r="AV632" s="13" t="s">
        <v>84</v>
      </c>
      <c r="AW632" s="13" t="s">
        <v>36</v>
      </c>
      <c r="AX632" s="13" t="s">
        <v>75</v>
      </c>
      <c r="AY632" s="158" t="s">
        <v>157</v>
      </c>
    </row>
    <row r="633" spans="2:51" s="13" customFormat="1" ht="11.25">
      <c r="B633" s="157"/>
      <c r="D633" s="145" t="s">
        <v>169</v>
      </c>
      <c r="E633" s="158" t="s">
        <v>19</v>
      </c>
      <c r="F633" s="159" t="s">
        <v>1290</v>
      </c>
      <c r="H633" s="160">
        <v>28.4</v>
      </c>
      <c r="I633" s="161"/>
      <c r="L633" s="157"/>
      <c r="M633" s="162"/>
      <c r="T633" s="163"/>
      <c r="AT633" s="158" t="s">
        <v>169</v>
      </c>
      <c r="AU633" s="158" t="s">
        <v>84</v>
      </c>
      <c r="AV633" s="13" t="s">
        <v>84</v>
      </c>
      <c r="AW633" s="13" t="s">
        <v>36</v>
      </c>
      <c r="AX633" s="13" t="s">
        <v>75</v>
      </c>
      <c r="AY633" s="158" t="s">
        <v>157</v>
      </c>
    </row>
    <row r="634" spans="2:51" s="12" customFormat="1" ht="11.25">
      <c r="B634" s="151"/>
      <c r="D634" s="145" t="s">
        <v>169</v>
      </c>
      <c r="E634" s="152" t="s">
        <v>19</v>
      </c>
      <c r="F634" s="153" t="s">
        <v>1508</v>
      </c>
      <c r="H634" s="152" t="s">
        <v>19</v>
      </c>
      <c r="I634" s="154"/>
      <c r="L634" s="151"/>
      <c r="M634" s="155"/>
      <c r="T634" s="156"/>
      <c r="AT634" s="152" t="s">
        <v>169</v>
      </c>
      <c r="AU634" s="152" t="s">
        <v>84</v>
      </c>
      <c r="AV634" s="12" t="s">
        <v>82</v>
      </c>
      <c r="AW634" s="12" t="s">
        <v>36</v>
      </c>
      <c r="AX634" s="12" t="s">
        <v>75</v>
      </c>
      <c r="AY634" s="152" t="s">
        <v>157</v>
      </c>
    </row>
    <row r="635" spans="2:51" s="12" customFormat="1" ht="11.25">
      <c r="B635" s="151"/>
      <c r="D635" s="145" t="s">
        <v>169</v>
      </c>
      <c r="E635" s="152" t="s">
        <v>19</v>
      </c>
      <c r="F635" s="153" t="s">
        <v>1252</v>
      </c>
      <c r="H635" s="152" t="s">
        <v>19</v>
      </c>
      <c r="I635" s="154"/>
      <c r="L635" s="151"/>
      <c r="M635" s="155"/>
      <c r="T635" s="156"/>
      <c r="AT635" s="152" t="s">
        <v>169</v>
      </c>
      <c r="AU635" s="152" t="s">
        <v>84</v>
      </c>
      <c r="AV635" s="12" t="s">
        <v>82</v>
      </c>
      <c r="AW635" s="12" t="s">
        <v>36</v>
      </c>
      <c r="AX635" s="12" t="s">
        <v>75</v>
      </c>
      <c r="AY635" s="152" t="s">
        <v>157</v>
      </c>
    </row>
    <row r="636" spans="2:51" s="13" customFormat="1" ht="11.25">
      <c r="B636" s="157"/>
      <c r="D636" s="145" t="s">
        <v>169</v>
      </c>
      <c r="E636" s="158" t="s">
        <v>19</v>
      </c>
      <c r="F636" s="159" t="s">
        <v>1509</v>
      </c>
      <c r="H636" s="160">
        <v>15</v>
      </c>
      <c r="I636" s="161"/>
      <c r="L636" s="157"/>
      <c r="M636" s="162"/>
      <c r="T636" s="163"/>
      <c r="AT636" s="158" t="s">
        <v>169</v>
      </c>
      <c r="AU636" s="158" t="s">
        <v>84</v>
      </c>
      <c r="AV636" s="13" t="s">
        <v>84</v>
      </c>
      <c r="AW636" s="13" t="s">
        <v>36</v>
      </c>
      <c r="AX636" s="13" t="s">
        <v>75</v>
      </c>
      <c r="AY636" s="158" t="s">
        <v>157</v>
      </c>
    </row>
    <row r="637" spans="2:51" s="13" customFormat="1" ht="11.25">
      <c r="B637" s="157"/>
      <c r="D637" s="145" t="s">
        <v>169</v>
      </c>
      <c r="E637" s="158" t="s">
        <v>19</v>
      </c>
      <c r="F637" s="159" t="s">
        <v>1254</v>
      </c>
      <c r="H637" s="160">
        <v>20</v>
      </c>
      <c r="I637" s="161"/>
      <c r="L637" s="157"/>
      <c r="M637" s="162"/>
      <c r="T637" s="163"/>
      <c r="AT637" s="158" t="s">
        <v>169</v>
      </c>
      <c r="AU637" s="158" t="s">
        <v>84</v>
      </c>
      <c r="AV637" s="13" t="s">
        <v>84</v>
      </c>
      <c r="AW637" s="13" t="s">
        <v>36</v>
      </c>
      <c r="AX637" s="13" t="s">
        <v>75</v>
      </c>
      <c r="AY637" s="158" t="s">
        <v>157</v>
      </c>
    </row>
    <row r="638" spans="2:51" s="12" customFormat="1" ht="11.25">
      <c r="B638" s="151"/>
      <c r="D638" s="145" t="s">
        <v>169</v>
      </c>
      <c r="E638" s="152" t="s">
        <v>19</v>
      </c>
      <c r="F638" s="153" t="s">
        <v>1255</v>
      </c>
      <c r="H638" s="152" t="s">
        <v>19</v>
      </c>
      <c r="I638" s="154"/>
      <c r="L638" s="151"/>
      <c r="M638" s="155"/>
      <c r="T638" s="156"/>
      <c r="AT638" s="152" t="s">
        <v>169</v>
      </c>
      <c r="AU638" s="152" t="s">
        <v>84</v>
      </c>
      <c r="AV638" s="12" t="s">
        <v>82</v>
      </c>
      <c r="AW638" s="12" t="s">
        <v>36</v>
      </c>
      <c r="AX638" s="12" t="s">
        <v>75</v>
      </c>
      <c r="AY638" s="152" t="s">
        <v>157</v>
      </c>
    </row>
    <row r="639" spans="2:51" s="13" customFormat="1" ht="11.25">
      <c r="B639" s="157"/>
      <c r="D639" s="145" t="s">
        <v>169</v>
      </c>
      <c r="E639" s="158" t="s">
        <v>19</v>
      </c>
      <c r="F639" s="159" t="s">
        <v>1256</v>
      </c>
      <c r="H639" s="160">
        <v>7.2</v>
      </c>
      <c r="I639" s="161"/>
      <c r="L639" s="157"/>
      <c r="M639" s="162"/>
      <c r="T639" s="163"/>
      <c r="AT639" s="158" t="s">
        <v>169</v>
      </c>
      <c r="AU639" s="158" t="s">
        <v>84</v>
      </c>
      <c r="AV639" s="13" t="s">
        <v>84</v>
      </c>
      <c r="AW639" s="13" t="s">
        <v>36</v>
      </c>
      <c r="AX639" s="13" t="s">
        <v>75</v>
      </c>
      <c r="AY639" s="158" t="s">
        <v>157</v>
      </c>
    </row>
    <row r="640" spans="2:51" s="14" customFormat="1" ht="11.25">
      <c r="B640" s="164"/>
      <c r="D640" s="145" t="s">
        <v>169</v>
      </c>
      <c r="E640" s="165" t="s">
        <v>19</v>
      </c>
      <c r="F640" s="166" t="s">
        <v>173</v>
      </c>
      <c r="H640" s="167">
        <v>100.6</v>
      </c>
      <c r="I640" s="168"/>
      <c r="L640" s="164"/>
      <c r="M640" s="169"/>
      <c r="T640" s="170"/>
      <c r="AT640" s="165" t="s">
        <v>169</v>
      </c>
      <c r="AU640" s="165" t="s">
        <v>84</v>
      </c>
      <c r="AV640" s="14" t="s">
        <v>164</v>
      </c>
      <c r="AW640" s="14" t="s">
        <v>36</v>
      </c>
      <c r="AX640" s="14" t="s">
        <v>82</v>
      </c>
      <c r="AY640" s="165" t="s">
        <v>157</v>
      </c>
    </row>
    <row r="641" spans="2:65" s="1" customFormat="1" ht="16.5" customHeight="1">
      <c r="B641" s="33"/>
      <c r="C641" s="171" t="s">
        <v>623</v>
      </c>
      <c r="D641" s="171" t="s">
        <v>228</v>
      </c>
      <c r="E641" s="172" t="s">
        <v>1510</v>
      </c>
      <c r="F641" s="173" t="s">
        <v>1511</v>
      </c>
      <c r="G641" s="174" t="s">
        <v>412</v>
      </c>
      <c r="H641" s="175">
        <v>64.239999999999995</v>
      </c>
      <c r="I641" s="176">
        <v>140</v>
      </c>
      <c r="J641" s="177">
        <f>ROUND(I641*H641,2)</f>
        <v>8993.6</v>
      </c>
      <c r="K641" s="173" t="s">
        <v>163</v>
      </c>
      <c r="L641" s="178"/>
      <c r="M641" s="179" t="s">
        <v>19</v>
      </c>
      <c r="N641" s="180" t="s">
        <v>46</v>
      </c>
      <c r="P641" s="141">
        <f>O641*H641</f>
        <v>0</v>
      </c>
      <c r="Q641" s="141">
        <v>5.0000000000000002E-5</v>
      </c>
      <c r="R641" s="141">
        <f>Q641*H641</f>
        <v>3.212E-3</v>
      </c>
      <c r="S641" s="141">
        <v>0</v>
      </c>
      <c r="T641" s="142">
        <f>S641*H641</f>
        <v>0</v>
      </c>
      <c r="AR641" s="143" t="s">
        <v>419</v>
      </c>
      <c r="AT641" s="143" t="s">
        <v>228</v>
      </c>
      <c r="AU641" s="143" t="s">
        <v>84</v>
      </c>
      <c r="AY641" s="18" t="s">
        <v>157</v>
      </c>
      <c r="BE641" s="144">
        <f>IF(N641="základní",J641,0)</f>
        <v>8993.6</v>
      </c>
      <c r="BF641" s="144">
        <f>IF(N641="snížená",J641,0)</f>
        <v>0</v>
      </c>
      <c r="BG641" s="144">
        <f>IF(N641="zákl. přenesená",J641,0)</f>
        <v>0</v>
      </c>
      <c r="BH641" s="144">
        <f>IF(N641="sníž. přenesená",J641,0)</f>
        <v>0</v>
      </c>
      <c r="BI641" s="144">
        <f>IF(N641="nulová",J641,0)</f>
        <v>0</v>
      </c>
      <c r="BJ641" s="18" t="s">
        <v>82</v>
      </c>
      <c r="BK641" s="144">
        <f>ROUND(I641*H641,2)</f>
        <v>8993.6</v>
      </c>
      <c r="BL641" s="18" t="s">
        <v>283</v>
      </c>
      <c r="BM641" s="143" t="s">
        <v>1512</v>
      </c>
    </row>
    <row r="642" spans="2:65" s="1" customFormat="1" ht="11.25">
      <c r="B642" s="33"/>
      <c r="D642" s="145" t="s">
        <v>166</v>
      </c>
      <c r="F642" s="146" t="s">
        <v>1511</v>
      </c>
      <c r="I642" s="147"/>
      <c r="L642" s="33"/>
      <c r="M642" s="148"/>
      <c r="T642" s="54"/>
      <c r="AT642" s="18" t="s">
        <v>166</v>
      </c>
      <c r="AU642" s="18" t="s">
        <v>84</v>
      </c>
    </row>
    <row r="643" spans="2:65" s="12" customFormat="1" ht="11.25">
      <c r="B643" s="151"/>
      <c r="D643" s="145" t="s">
        <v>169</v>
      </c>
      <c r="E643" s="152" t="s">
        <v>19</v>
      </c>
      <c r="F643" s="153" t="s">
        <v>997</v>
      </c>
      <c r="H643" s="152" t="s">
        <v>19</v>
      </c>
      <c r="I643" s="154"/>
      <c r="L643" s="151"/>
      <c r="M643" s="155"/>
      <c r="T643" s="156"/>
      <c r="AT643" s="152" t="s">
        <v>169</v>
      </c>
      <c r="AU643" s="152" t="s">
        <v>84</v>
      </c>
      <c r="AV643" s="12" t="s">
        <v>82</v>
      </c>
      <c r="AW643" s="12" t="s">
        <v>36</v>
      </c>
      <c r="AX643" s="12" t="s">
        <v>75</v>
      </c>
      <c r="AY643" s="152" t="s">
        <v>157</v>
      </c>
    </row>
    <row r="644" spans="2:65" s="12" customFormat="1" ht="11.25">
      <c r="B644" s="151"/>
      <c r="D644" s="145" t="s">
        <v>169</v>
      </c>
      <c r="E644" s="152" t="s">
        <v>19</v>
      </c>
      <c r="F644" s="153" t="s">
        <v>251</v>
      </c>
      <c r="H644" s="152" t="s">
        <v>19</v>
      </c>
      <c r="I644" s="154"/>
      <c r="L644" s="151"/>
      <c r="M644" s="155"/>
      <c r="T644" s="156"/>
      <c r="AT644" s="152" t="s">
        <v>169</v>
      </c>
      <c r="AU644" s="152" t="s">
        <v>84</v>
      </c>
      <c r="AV644" s="12" t="s">
        <v>82</v>
      </c>
      <c r="AW644" s="12" t="s">
        <v>36</v>
      </c>
      <c r="AX644" s="12" t="s">
        <v>75</v>
      </c>
      <c r="AY644" s="152" t="s">
        <v>157</v>
      </c>
    </row>
    <row r="645" spans="2:65" s="13" customFormat="1" ht="11.25">
      <c r="B645" s="157"/>
      <c r="D645" s="145" t="s">
        <v>169</v>
      </c>
      <c r="E645" s="158" t="s">
        <v>19</v>
      </c>
      <c r="F645" s="159" t="s">
        <v>1475</v>
      </c>
      <c r="H645" s="160">
        <v>12.9</v>
      </c>
      <c r="I645" s="161"/>
      <c r="L645" s="157"/>
      <c r="M645" s="162"/>
      <c r="T645" s="163"/>
      <c r="AT645" s="158" t="s">
        <v>169</v>
      </c>
      <c r="AU645" s="158" t="s">
        <v>84</v>
      </c>
      <c r="AV645" s="13" t="s">
        <v>84</v>
      </c>
      <c r="AW645" s="13" t="s">
        <v>36</v>
      </c>
      <c r="AX645" s="13" t="s">
        <v>75</v>
      </c>
      <c r="AY645" s="158" t="s">
        <v>157</v>
      </c>
    </row>
    <row r="646" spans="2:65" s="12" customFormat="1" ht="11.25">
      <c r="B646" s="151"/>
      <c r="D646" s="145" t="s">
        <v>169</v>
      </c>
      <c r="E646" s="152" t="s">
        <v>19</v>
      </c>
      <c r="F646" s="153" t="s">
        <v>999</v>
      </c>
      <c r="H646" s="152" t="s">
        <v>19</v>
      </c>
      <c r="I646" s="154"/>
      <c r="L646" s="151"/>
      <c r="M646" s="155"/>
      <c r="T646" s="156"/>
      <c r="AT646" s="152" t="s">
        <v>169</v>
      </c>
      <c r="AU646" s="152" t="s">
        <v>84</v>
      </c>
      <c r="AV646" s="12" t="s">
        <v>82</v>
      </c>
      <c r="AW646" s="12" t="s">
        <v>36</v>
      </c>
      <c r="AX646" s="12" t="s">
        <v>75</v>
      </c>
      <c r="AY646" s="152" t="s">
        <v>157</v>
      </c>
    </row>
    <row r="647" spans="2:65" s="13" customFormat="1" ht="11.25">
      <c r="B647" s="157"/>
      <c r="D647" s="145" t="s">
        <v>169</v>
      </c>
      <c r="E647" s="158" t="s">
        <v>19</v>
      </c>
      <c r="F647" s="159" t="s">
        <v>1289</v>
      </c>
      <c r="H647" s="160">
        <v>17.100000000000001</v>
      </c>
      <c r="I647" s="161"/>
      <c r="L647" s="157"/>
      <c r="M647" s="162"/>
      <c r="T647" s="163"/>
      <c r="AT647" s="158" t="s">
        <v>169</v>
      </c>
      <c r="AU647" s="158" t="s">
        <v>84</v>
      </c>
      <c r="AV647" s="13" t="s">
        <v>84</v>
      </c>
      <c r="AW647" s="13" t="s">
        <v>36</v>
      </c>
      <c r="AX647" s="13" t="s">
        <v>75</v>
      </c>
      <c r="AY647" s="158" t="s">
        <v>157</v>
      </c>
    </row>
    <row r="648" spans="2:65" s="13" customFormat="1" ht="11.25">
      <c r="B648" s="157"/>
      <c r="D648" s="145" t="s">
        <v>169</v>
      </c>
      <c r="E648" s="158" t="s">
        <v>19</v>
      </c>
      <c r="F648" s="159" t="s">
        <v>1290</v>
      </c>
      <c r="H648" s="160">
        <v>28.4</v>
      </c>
      <c r="I648" s="161"/>
      <c r="L648" s="157"/>
      <c r="M648" s="162"/>
      <c r="T648" s="163"/>
      <c r="AT648" s="158" t="s">
        <v>169</v>
      </c>
      <c r="AU648" s="158" t="s">
        <v>84</v>
      </c>
      <c r="AV648" s="13" t="s">
        <v>84</v>
      </c>
      <c r="AW648" s="13" t="s">
        <v>36</v>
      </c>
      <c r="AX648" s="13" t="s">
        <v>75</v>
      </c>
      <c r="AY648" s="158" t="s">
        <v>157</v>
      </c>
    </row>
    <row r="649" spans="2:65" s="14" customFormat="1" ht="11.25">
      <c r="B649" s="164"/>
      <c r="D649" s="145" t="s">
        <v>169</v>
      </c>
      <c r="E649" s="165" t="s">
        <v>19</v>
      </c>
      <c r="F649" s="166" t="s">
        <v>173</v>
      </c>
      <c r="H649" s="167">
        <v>58.4</v>
      </c>
      <c r="I649" s="168"/>
      <c r="L649" s="164"/>
      <c r="M649" s="169"/>
      <c r="T649" s="170"/>
      <c r="AT649" s="165" t="s">
        <v>169</v>
      </c>
      <c r="AU649" s="165" t="s">
        <v>84</v>
      </c>
      <c r="AV649" s="14" t="s">
        <v>164</v>
      </c>
      <c r="AW649" s="14" t="s">
        <v>36</v>
      </c>
      <c r="AX649" s="14" t="s">
        <v>82</v>
      </c>
      <c r="AY649" s="165" t="s">
        <v>157</v>
      </c>
    </row>
    <row r="650" spans="2:65" s="13" customFormat="1" ht="11.25">
      <c r="B650" s="157"/>
      <c r="D650" s="145" t="s">
        <v>169</v>
      </c>
      <c r="F650" s="159" t="s">
        <v>1513</v>
      </c>
      <c r="H650" s="160">
        <v>64.239999999999995</v>
      </c>
      <c r="I650" s="161"/>
      <c r="L650" s="157"/>
      <c r="M650" s="162"/>
      <c r="T650" s="163"/>
      <c r="AT650" s="158" t="s">
        <v>169</v>
      </c>
      <c r="AU650" s="158" t="s">
        <v>84</v>
      </c>
      <c r="AV650" s="13" t="s">
        <v>84</v>
      </c>
      <c r="AW650" s="13" t="s">
        <v>4</v>
      </c>
      <c r="AX650" s="13" t="s">
        <v>82</v>
      </c>
      <c r="AY650" s="158" t="s">
        <v>157</v>
      </c>
    </row>
    <row r="651" spans="2:65" s="1" customFormat="1" ht="16.5" customHeight="1">
      <c r="B651" s="33"/>
      <c r="C651" s="132" t="s">
        <v>630</v>
      </c>
      <c r="D651" s="132" t="s">
        <v>159</v>
      </c>
      <c r="E651" s="133" t="s">
        <v>1514</v>
      </c>
      <c r="F651" s="134" t="s">
        <v>1515</v>
      </c>
      <c r="G651" s="135" t="s">
        <v>673</v>
      </c>
      <c r="H651" s="136">
        <v>34</v>
      </c>
      <c r="I651" s="137">
        <v>49.3</v>
      </c>
      <c r="J651" s="138">
        <f>ROUND(I651*H651,2)</f>
        <v>1676.2</v>
      </c>
      <c r="K651" s="134" t="s">
        <v>163</v>
      </c>
      <c r="L651" s="33"/>
      <c r="M651" s="139" t="s">
        <v>19</v>
      </c>
      <c r="N651" s="140" t="s">
        <v>46</v>
      </c>
      <c r="P651" s="141">
        <f>O651*H651</f>
        <v>0</v>
      </c>
      <c r="Q651" s="141">
        <v>1.7000000000000001E-4</v>
      </c>
      <c r="R651" s="141">
        <f>Q651*H651</f>
        <v>5.7800000000000004E-3</v>
      </c>
      <c r="S651" s="141">
        <v>0</v>
      </c>
      <c r="T651" s="142">
        <f>S651*H651</f>
        <v>0</v>
      </c>
      <c r="AR651" s="143" t="s">
        <v>283</v>
      </c>
      <c r="AT651" s="143" t="s">
        <v>159</v>
      </c>
      <c r="AU651" s="143" t="s">
        <v>84</v>
      </c>
      <c r="AY651" s="18" t="s">
        <v>157</v>
      </c>
      <c r="BE651" s="144">
        <f>IF(N651="základní",J651,0)</f>
        <v>1676.2</v>
      </c>
      <c r="BF651" s="144">
        <f>IF(N651="snížená",J651,0)</f>
        <v>0</v>
      </c>
      <c r="BG651" s="144">
        <f>IF(N651="zákl. přenesená",J651,0)</f>
        <v>0</v>
      </c>
      <c r="BH651" s="144">
        <f>IF(N651="sníž. přenesená",J651,0)</f>
        <v>0</v>
      </c>
      <c r="BI651" s="144">
        <f>IF(N651="nulová",J651,0)</f>
        <v>0</v>
      </c>
      <c r="BJ651" s="18" t="s">
        <v>82</v>
      </c>
      <c r="BK651" s="144">
        <f>ROUND(I651*H651,2)</f>
        <v>1676.2</v>
      </c>
      <c r="BL651" s="18" t="s">
        <v>283</v>
      </c>
      <c r="BM651" s="143" t="s">
        <v>1516</v>
      </c>
    </row>
    <row r="652" spans="2:65" s="1" customFormat="1" ht="11.25">
      <c r="B652" s="33"/>
      <c r="D652" s="145" t="s">
        <v>166</v>
      </c>
      <c r="F652" s="146" t="s">
        <v>1517</v>
      </c>
      <c r="I652" s="147"/>
      <c r="L652" s="33"/>
      <c r="M652" s="148"/>
      <c r="T652" s="54"/>
      <c r="AT652" s="18" t="s">
        <v>166</v>
      </c>
      <c r="AU652" s="18" t="s">
        <v>84</v>
      </c>
    </row>
    <row r="653" spans="2:65" s="1" customFormat="1" ht="11.25">
      <c r="B653" s="33"/>
      <c r="D653" s="149" t="s">
        <v>167</v>
      </c>
      <c r="F653" s="150" t="s">
        <v>1518</v>
      </c>
      <c r="I653" s="147"/>
      <c r="L653" s="33"/>
      <c r="M653" s="148"/>
      <c r="T653" s="54"/>
      <c r="AT653" s="18" t="s">
        <v>167</v>
      </c>
      <c r="AU653" s="18" t="s">
        <v>84</v>
      </c>
    </row>
    <row r="654" spans="2:65" s="12" customFormat="1" ht="11.25">
      <c r="B654" s="151"/>
      <c r="D654" s="145" t="s">
        <v>169</v>
      </c>
      <c r="E654" s="152" t="s">
        <v>19</v>
      </c>
      <c r="F654" s="153" t="s">
        <v>997</v>
      </c>
      <c r="H654" s="152" t="s">
        <v>19</v>
      </c>
      <c r="I654" s="154"/>
      <c r="L654" s="151"/>
      <c r="M654" s="155"/>
      <c r="T654" s="156"/>
      <c r="AT654" s="152" t="s">
        <v>169</v>
      </c>
      <c r="AU654" s="152" t="s">
        <v>84</v>
      </c>
      <c r="AV654" s="12" t="s">
        <v>82</v>
      </c>
      <c r="AW654" s="12" t="s">
        <v>36</v>
      </c>
      <c r="AX654" s="12" t="s">
        <v>75</v>
      </c>
      <c r="AY654" s="152" t="s">
        <v>157</v>
      </c>
    </row>
    <row r="655" spans="2:65" s="12" customFormat="1" ht="11.25">
      <c r="B655" s="151"/>
      <c r="D655" s="145" t="s">
        <v>169</v>
      </c>
      <c r="E655" s="152" t="s">
        <v>19</v>
      </c>
      <c r="F655" s="153" t="s">
        <v>251</v>
      </c>
      <c r="H655" s="152" t="s">
        <v>19</v>
      </c>
      <c r="I655" s="154"/>
      <c r="L655" s="151"/>
      <c r="M655" s="155"/>
      <c r="T655" s="156"/>
      <c r="AT655" s="152" t="s">
        <v>169</v>
      </c>
      <c r="AU655" s="152" t="s">
        <v>84</v>
      </c>
      <c r="AV655" s="12" t="s">
        <v>82</v>
      </c>
      <c r="AW655" s="12" t="s">
        <v>36</v>
      </c>
      <c r="AX655" s="12" t="s">
        <v>75</v>
      </c>
      <c r="AY655" s="152" t="s">
        <v>157</v>
      </c>
    </row>
    <row r="656" spans="2:65" s="13" customFormat="1" ht="11.25">
      <c r="B656" s="157"/>
      <c r="D656" s="145" t="s">
        <v>169</v>
      </c>
      <c r="E656" s="158" t="s">
        <v>19</v>
      </c>
      <c r="F656" s="159" t="s">
        <v>1519</v>
      </c>
      <c r="H656" s="160">
        <v>12</v>
      </c>
      <c r="I656" s="161"/>
      <c r="L656" s="157"/>
      <c r="M656" s="162"/>
      <c r="T656" s="163"/>
      <c r="AT656" s="158" t="s">
        <v>169</v>
      </c>
      <c r="AU656" s="158" t="s">
        <v>84</v>
      </c>
      <c r="AV656" s="13" t="s">
        <v>84</v>
      </c>
      <c r="AW656" s="13" t="s">
        <v>36</v>
      </c>
      <c r="AX656" s="13" t="s">
        <v>75</v>
      </c>
      <c r="AY656" s="158" t="s">
        <v>157</v>
      </c>
    </row>
    <row r="657" spans="2:65" s="12" customFormat="1" ht="11.25">
      <c r="B657" s="151"/>
      <c r="D657" s="145" t="s">
        <v>169</v>
      </c>
      <c r="E657" s="152" t="s">
        <v>19</v>
      </c>
      <c r="F657" s="153" t="s">
        <v>999</v>
      </c>
      <c r="H657" s="152" t="s">
        <v>19</v>
      </c>
      <c r="I657" s="154"/>
      <c r="L657" s="151"/>
      <c r="M657" s="155"/>
      <c r="T657" s="156"/>
      <c r="AT657" s="152" t="s">
        <v>169</v>
      </c>
      <c r="AU657" s="152" t="s">
        <v>84</v>
      </c>
      <c r="AV657" s="12" t="s">
        <v>82</v>
      </c>
      <c r="AW657" s="12" t="s">
        <v>36</v>
      </c>
      <c r="AX657" s="12" t="s">
        <v>75</v>
      </c>
      <c r="AY657" s="152" t="s">
        <v>157</v>
      </c>
    </row>
    <row r="658" spans="2:65" s="13" customFormat="1" ht="11.25">
      <c r="B658" s="157"/>
      <c r="D658" s="145" t="s">
        <v>169</v>
      </c>
      <c r="E658" s="158" t="s">
        <v>19</v>
      </c>
      <c r="F658" s="159" t="s">
        <v>1520</v>
      </c>
      <c r="H658" s="160">
        <v>6</v>
      </c>
      <c r="I658" s="161"/>
      <c r="L658" s="157"/>
      <c r="M658" s="162"/>
      <c r="T658" s="163"/>
      <c r="AT658" s="158" t="s">
        <v>169</v>
      </c>
      <c r="AU658" s="158" t="s">
        <v>84</v>
      </c>
      <c r="AV658" s="13" t="s">
        <v>84</v>
      </c>
      <c r="AW658" s="13" t="s">
        <v>36</v>
      </c>
      <c r="AX658" s="13" t="s">
        <v>75</v>
      </c>
      <c r="AY658" s="158" t="s">
        <v>157</v>
      </c>
    </row>
    <row r="659" spans="2:65" s="13" customFormat="1" ht="11.25">
      <c r="B659" s="157"/>
      <c r="D659" s="145" t="s">
        <v>169</v>
      </c>
      <c r="E659" s="158" t="s">
        <v>19</v>
      </c>
      <c r="F659" s="159" t="s">
        <v>1521</v>
      </c>
      <c r="H659" s="160">
        <v>16</v>
      </c>
      <c r="I659" s="161"/>
      <c r="L659" s="157"/>
      <c r="M659" s="162"/>
      <c r="T659" s="163"/>
      <c r="AT659" s="158" t="s">
        <v>169</v>
      </c>
      <c r="AU659" s="158" t="s">
        <v>84</v>
      </c>
      <c r="AV659" s="13" t="s">
        <v>84</v>
      </c>
      <c r="AW659" s="13" t="s">
        <v>36</v>
      </c>
      <c r="AX659" s="13" t="s">
        <v>75</v>
      </c>
      <c r="AY659" s="158" t="s">
        <v>157</v>
      </c>
    </row>
    <row r="660" spans="2:65" s="14" customFormat="1" ht="11.25">
      <c r="B660" s="164"/>
      <c r="D660" s="145" t="s">
        <v>169</v>
      </c>
      <c r="E660" s="165" t="s">
        <v>19</v>
      </c>
      <c r="F660" s="166" t="s">
        <v>173</v>
      </c>
      <c r="H660" s="167">
        <v>34</v>
      </c>
      <c r="I660" s="168"/>
      <c r="L660" s="164"/>
      <c r="M660" s="169"/>
      <c r="T660" s="170"/>
      <c r="AT660" s="165" t="s">
        <v>169</v>
      </c>
      <c r="AU660" s="165" t="s">
        <v>84</v>
      </c>
      <c r="AV660" s="14" t="s">
        <v>164</v>
      </c>
      <c r="AW660" s="14" t="s">
        <v>36</v>
      </c>
      <c r="AX660" s="14" t="s">
        <v>82</v>
      </c>
      <c r="AY660" s="165" t="s">
        <v>157</v>
      </c>
    </row>
    <row r="661" spans="2:65" s="1" customFormat="1" ht="16.5" customHeight="1">
      <c r="B661" s="33"/>
      <c r="C661" s="171" t="s">
        <v>647</v>
      </c>
      <c r="D661" s="171" t="s">
        <v>228</v>
      </c>
      <c r="E661" s="172" t="s">
        <v>1522</v>
      </c>
      <c r="F661" s="173" t="s">
        <v>1523</v>
      </c>
      <c r="G661" s="174" t="s">
        <v>412</v>
      </c>
      <c r="H661" s="175">
        <v>46.42</v>
      </c>
      <c r="I661" s="176">
        <v>80</v>
      </c>
      <c r="J661" s="177">
        <f>ROUND(I661*H661,2)</f>
        <v>3713.6</v>
      </c>
      <c r="K661" s="173" t="s">
        <v>163</v>
      </c>
      <c r="L661" s="178"/>
      <c r="M661" s="179" t="s">
        <v>19</v>
      </c>
      <c r="N661" s="180" t="s">
        <v>46</v>
      </c>
      <c r="P661" s="141">
        <f>O661*H661</f>
        <v>0</v>
      </c>
      <c r="Q661" s="141">
        <v>4.0000000000000003E-5</v>
      </c>
      <c r="R661" s="141">
        <f>Q661*H661</f>
        <v>1.8568000000000002E-3</v>
      </c>
      <c r="S661" s="141">
        <v>0</v>
      </c>
      <c r="T661" s="142">
        <f>S661*H661</f>
        <v>0</v>
      </c>
      <c r="AR661" s="143" t="s">
        <v>419</v>
      </c>
      <c r="AT661" s="143" t="s">
        <v>228</v>
      </c>
      <c r="AU661" s="143" t="s">
        <v>84</v>
      </c>
      <c r="AY661" s="18" t="s">
        <v>157</v>
      </c>
      <c r="BE661" s="144">
        <f>IF(N661="základní",J661,0)</f>
        <v>3713.6</v>
      </c>
      <c r="BF661" s="144">
        <f>IF(N661="snížená",J661,0)</f>
        <v>0</v>
      </c>
      <c r="BG661" s="144">
        <f>IF(N661="zákl. přenesená",J661,0)</f>
        <v>0</v>
      </c>
      <c r="BH661" s="144">
        <f>IF(N661="sníž. přenesená",J661,0)</f>
        <v>0</v>
      </c>
      <c r="BI661" s="144">
        <f>IF(N661="nulová",J661,0)</f>
        <v>0</v>
      </c>
      <c r="BJ661" s="18" t="s">
        <v>82</v>
      </c>
      <c r="BK661" s="144">
        <f>ROUND(I661*H661,2)</f>
        <v>3713.6</v>
      </c>
      <c r="BL661" s="18" t="s">
        <v>283</v>
      </c>
      <c r="BM661" s="143" t="s">
        <v>1524</v>
      </c>
    </row>
    <row r="662" spans="2:65" s="1" customFormat="1" ht="11.25">
      <c r="B662" s="33"/>
      <c r="D662" s="145" t="s">
        <v>166</v>
      </c>
      <c r="F662" s="146" t="s">
        <v>1523</v>
      </c>
      <c r="I662" s="147"/>
      <c r="L662" s="33"/>
      <c r="M662" s="148"/>
      <c r="T662" s="54"/>
      <c r="AT662" s="18" t="s">
        <v>166</v>
      </c>
      <c r="AU662" s="18" t="s">
        <v>84</v>
      </c>
    </row>
    <row r="663" spans="2:65" s="12" customFormat="1" ht="11.25">
      <c r="B663" s="151"/>
      <c r="D663" s="145" t="s">
        <v>169</v>
      </c>
      <c r="E663" s="152" t="s">
        <v>19</v>
      </c>
      <c r="F663" s="153" t="s">
        <v>997</v>
      </c>
      <c r="H663" s="152" t="s">
        <v>19</v>
      </c>
      <c r="I663" s="154"/>
      <c r="L663" s="151"/>
      <c r="M663" s="155"/>
      <c r="T663" s="156"/>
      <c r="AT663" s="152" t="s">
        <v>169</v>
      </c>
      <c r="AU663" s="152" t="s">
        <v>84</v>
      </c>
      <c r="AV663" s="12" t="s">
        <v>82</v>
      </c>
      <c r="AW663" s="12" t="s">
        <v>36</v>
      </c>
      <c r="AX663" s="12" t="s">
        <v>75</v>
      </c>
      <c r="AY663" s="152" t="s">
        <v>157</v>
      </c>
    </row>
    <row r="664" spans="2:65" s="12" customFormat="1" ht="11.25">
      <c r="B664" s="151"/>
      <c r="D664" s="145" t="s">
        <v>169</v>
      </c>
      <c r="E664" s="152" t="s">
        <v>19</v>
      </c>
      <c r="F664" s="153" t="s">
        <v>1508</v>
      </c>
      <c r="H664" s="152" t="s">
        <v>19</v>
      </c>
      <c r="I664" s="154"/>
      <c r="L664" s="151"/>
      <c r="M664" s="155"/>
      <c r="T664" s="156"/>
      <c r="AT664" s="152" t="s">
        <v>169</v>
      </c>
      <c r="AU664" s="152" t="s">
        <v>84</v>
      </c>
      <c r="AV664" s="12" t="s">
        <v>82</v>
      </c>
      <c r="AW664" s="12" t="s">
        <v>36</v>
      </c>
      <c r="AX664" s="12" t="s">
        <v>75</v>
      </c>
      <c r="AY664" s="152" t="s">
        <v>157</v>
      </c>
    </row>
    <row r="665" spans="2:65" s="12" customFormat="1" ht="11.25">
      <c r="B665" s="151"/>
      <c r="D665" s="145" t="s">
        <v>169</v>
      </c>
      <c r="E665" s="152" t="s">
        <v>19</v>
      </c>
      <c r="F665" s="153" t="s">
        <v>1252</v>
      </c>
      <c r="H665" s="152" t="s">
        <v>19</v>
      </c>
      <c r="I665" s="154"/>
      <c r="L665" s="151"/>
      <c r="M665" s="155"/>
      <c r="T665" s="156"/>
      <c r="AT665" s="152" t="s">
        <v>169</v>
      </c>
      <c r="AU665" s="152" t="s">
        <v>84</v>
      </c>
      <c r="AV665" s="12" t="s">
        <v>82</v>
      </c>
      <c r="AW665" s="12" t="s">
        <v>36</v>
      </c>
      <c r="AX665" s="12" t="s">
        <v>75</v>
      </c>
      <c r="AY665" s="152" t="s">
        <v>157</v>
      </c>
    </row>
    <row r="666" spans="2:65" s="13" customFormat="1" ht="11.25">
      <c r="B666" s="157"/>
      <c r="D666" s="145" t="s">
        <v>169</v>
      </c>
      <c r="E666" s="158" t="s">
        <v>19</v>
      </c>
      <c r="F666" s="159" t="s">
        <v>1509</v>
      </c>
      <c r="H666" s="160">
        <v>15</v>
      </c>
      <c r="I666" s="161"/>
      <c r="L666" s="157"/>
      <c r="M666" s="162"/>
      <c r="T666" s="163"/>
      <c r="AT666" s="158" t="s">
        <v>169</v>
      </c>
      <c r="AU666" s="158" t="s">
        <v>84</v>
      </c>
      <c r="AV666" s="13" t="s">
        <v>84</v>
      </c>
      <c r="AW666" s="13" t="s">
        <v>36</v>
      </c>
      <c r="AX666" s="13" t="s">
        <v>75</v>
      </c>
      <c r="AY666" s="158" t="s">
        <v>157</v>
      </c>
    </row>
    <row r="667" spans="2:65" s="13" customFormat="1" ht="11.25">
      <c r="B667" s="157"/>
      <c r="D667" s="145" t="s">
        <v>169</v>
      </c>
      <c r="E667" s="158" t="s">
        <v>19</v>
      </c>
      <c r="F667" s="159" t="s">
        <v>1254</v>
      </c>
      <c r="H667" s="160">
        <v>20</v>
      </c>
      <c r="I667" s="161"/>
      <c r="L667" s="157"/>
      <c r="M667" s="162"/>
      <c r="T667" s="163"/>
      <c r="AT667" s="158" t="s">
        <v>169</v>
      </c>
      <c r="AU667" s="158" t="s">
        <v>84</v>
      </c>
      <c r="AV667" s="13" t="s">
        <v>84</v>
      </c>
      <c r="AW667" s="13" t="s">
        <v>36</v>
      </c>
      <c r="AX667" s="13" t="s">
        <v>75</v>
      </c>
      <c r="AY667" s="158" t="s">
        <v>157</v>
      </c>
    </row>
    <row r="668" spans="2:65" s="12" customFormat="1" ht="11.25">
      <c r="B668" s="151"/>
      <c r="D668" s="145" t="s">
        <v>169</v>
      </c>
      <c r="E668" s="152" t="s">
        <v>19</v>
      </c>
      <c r="F668" s="153" t="s">
        <v>1255</v>
      </c>
      <c r="H668" s="152" t="s">
        <v>19</v>
      </c>
      <c r="I668" s="154"/>
      <c r="L668" s="151"/>
      <c r="M668" s="155"/>
      <c r="T668" s="156"/>
      <c r="AT668" s="152" t="s">
        <v>169</v>
      </c>
      <c r="AU668" s="152" t="s">
        <v>84</v>
      </c>
      <c r="AV668" s="12" t="s">
        <v>82</v>
      </c>
      <c r="AW668" s="12" t="s">
        <v>36</v>
      </c>
      <c r="AX668" s="12" t="s">
        <v>75</v>
      </c>
      <c r="AY668" s="152" t="s">
        <v>157</v>
      </c>
    </row>
    <row r="669" spans="2:65" s="13" customFormat="1" ht="11.25">
      <c r="B669" s="157"/>
      <c r="D669" s="145" t="s">
        <v>169</v>
      </c>
      <c r="E669" s="158" t="s">
        <v>19</v>
      </c>
      <c r="F669" s="159" t="s">
        <v>1256</v>
      </c>
      <c r="H669" s="160">
        <v>7.2</v>
      </c>
      <c r="I669" s="161"/>
      <c r="L669" s="157"/>
      <c r="M669" s="162"/>
      <c r="T669" s="163"/>
      <c r="AT669" s="158" t="s">
        <v>169</v>
      </c>
      <c r="AU669" s="158" t="s">
        <v>84</v>
      </c>
      <c r="AV669" s="13" t="s">
        <v>84</v>
      </c>
      <c r="AW669" s="13" t="s">
        <v>36</v>
      </c>
      <c r="AX669" s="13" t="s">
        <v>75</v>
      </c>
      <c r="AY669" s="158" t="s">
        <v>157</v>
      </c>
    </row>
    <row r="670" spans="2:65" s="14" customFormat="1" ht="11.25">
      <c r="B670" s="164"/>
      <c r="D670" s="145" t="s">
        <v>169</v>
      </c>
      <c r="E670" s="165" t="s">
        <v>19</v>
      </c>
      <c r="F670" s="166" t="s">
        <v>173</v>
      </c>
      <c r="H670" s="167">
        <v>42.2</v>
      </c>
      <c r="I670" s="168"/>
      <c r="L670" s="164"/>
      <c r="M670" s="169"/>
      <c r="T670" s="170"/>
      <c r="AT670" s="165" t="s">
        <v>169</v>
      </c>
      <c r="AU670" s="165" t="s">
        <v>84</v>
      </c>
      <c r="AV670" s="14" t="s">
        <v>164</v>
      </c>
      <c r="AW670" s="14" t="s">
        <v>36</v>
      </c>
      <c r="AX670" s="14" t="s">
        <v>82</v>
      </c>
      <c r="AY670" s="165" t="s">
        <v>157</v>
      </c>
    </row>
    <row r="671" spans="2:65" s="13" customFormat="1" ht="11.25">
      <c r="B671" s="157"/>
      <c r="D671" s="145" t="s">
        <v>169</v>
      </c>
      <c r="F671" s="159" t="s">
        <v>1525</v>
      </c>
      <c r="H671" s="160">
        <v>46.42</v>
      </c>
      <c r="I671" s="161"/>
      <c r="L671" s="157"/>
      <c r="M671" s="162"/>
      <c r="T671" s="163"/>
      <c r="AT671" s="158" t="s">
        <v>169</v>
      </c>
      <c r="AU671" s="158" t="s">
        <v>84</v>
      </c>
      <c r="AV671" s="13" t="s">
        <v>84</v>
      </c>
      <c r="AW671" s="13" t="s">
        <v>4</v>
      </c>
      <c r="AX671" s="13" t="s">
        <v>82</v>
      </c>
      <c r="AY671" s="158" t="s">
        <v>157</v>
      </c>
    </row>
    <row r="672" spans="2:65" s="1" customFormat="1" ht="16.5" customHeight="1">
      <c r="B672" s="33"/>
      <c r="C672" s="171" t="s">
        <v>655</v>
      </c>
      <c r="D672" s="171" t="s">
        <v>228</v>
      </c>
      <c r="E672" s="172" t="s">
        <v>1526</v>
      </c>
      <c r="F672" s="173" t="s">
        <v>1527</v>
      </c>
      <c r="G672" s="174" t="s">
        <v>673</v>
      </c>
      <c r="H672" s="175">
        <v>20</v>
      </c>
      <c r="I672" s="176">
        <v>120</v>
      </c>
      <c r="J672" s="177">
        <f>ROUND(I672*H672,2)</f>
        <v>2400</v>
      </c>
      <c r="K672" s="173" t="s">
        <v>163</v>
      </c>
      <c r="L672" s="178"/>
      <c r="M672" s="179" t="s">
        <v>19</v>
      </c>
      <c r="N672" s="180" t="s">
        <v>46</v>
      </c>
      <c r="P672" s="141">
        <f>O672*H672</f>
        <v>0</v>
      </c>
      <c r="Q672" s="141">
        <v>4.0000000000000003E-5</v>
      </c>
      <c r="R672" s="141">
        <f>Q672*H672</f>
        <v>8.0000000000000004E-4</v>
      </c>
      <c r="S672" s="141">
        <v>0</v>
      </c>
      <c r="T672" s="142">
        <f>S672*H672</f>
        <v>0</v>
      </c>
      <c r="AR672" s="143" t="s">
        <v>419</v>
      </c>
      <c r="AT672" s="143" t="s">
        <v>228</v>
      </c>
      <c r="AU672" s="143" t="s">
        <v>84</v>
      </c>
      <c r="AY672" s="18" t="s">
        <v>157</v>
      </c>
      <c r="BE672" s="144">
        <f>IF(N672="základní",J672,0)</f>
        <v>2400</v>
      </c>
      <c r="BF672" s="144">
        <f>IF(N672="snížená",J672,0)</f>
        <v>0</v>
      </c>
      <c r="BG672" s="144">
        <f>IF(N672="zákl. přenesená",J672,0)</f>
        <v>0</v>
      </c>
      <c r="BH672" s="144">
        <f>IF(N672="sníž. přenesená",J672,0)</f>
        <v>0</v>
      </c>
      <c r="BI672" s="144">
        <f>IF(N672="nulová",J672,0)</f>
        <v>0</v>
      </c>
      <c r="BJ672" s="18" t="s">
        <v>82</v>
      </c>
      <c r="BK672" s="144">
        <f>ROUND(I672*H672,2)</f>
        <v>2400</v>
      </c>
      <c r="BL672" s="18" t="s">
        <v>283</v>
      </c>
      <c r="BM672" s="143" t="s">
        <v>1528</v>
      </c>
    </row>
    <row r="673" spans="2:65" s="1" customFormat="1" ht="11.25">
      <c r="B673" s="33"/>
      <c r="D673" s="145" t="s">
        <v>166</v>
      </c>
      <c r="F673" s="146" t="s">
        <v>1527</v>
      </c>
      <c r="I673" s="147"/>
      <c r="L673" s="33"/>
      <c r="M673" s="148"/>
      <c r="T673" s="54"/>
      <c r="AT673" s="18" t="s">
        <v>166</v>
      </c>
      <c r="AU673" s="18" t="s">
        <v>84</v>
      </c>
    </row>
    <row r="674" spans="2:65" s="12" customFormat="1" ht="11.25">
      <c r="B674" s="151"/>
      <c r="D674" s="145" t="s">
        <v>169</v>
      </c>
      <c r="E674" s="152" t="s">
        <v>19</v>
      </c>
      <c r="F674" s="153" t="s">
        <v>997</v>
      </c>
      <c r="H674" s="152" t="s">
        <v>19</v>
      </c>
      <c r="I674" s="154"/>
      <c r="L674" s="151"/>
      <c r="M674" s="155"/>
      <c r="T674" s="156"/>
      <c r="AT674" s="152" t="s">
        <v>169</v>
      </c>
      <c r="AU674" s="152" t="s">
        <v>84</v>
      </c>
      <c r="AV674" s="12" t="s">
        <v>82</v>
      </c>
      <c r="AW674" s="12" t="s">
        <v>36</v>
      </c>
      <c r="AX674" s="12" t="s">
        <v>75</v>
      </c>
      <c r="AY674" s="152" t="s">
        <v>157</v>
      </c>
    </row>
    <row r="675" spans="2:65" s="12" customFormat="1" ht="11.25">
      <c r="B675" s="151"/>
      <c r="D675" s="145" t="s">
        <v>169</v>
      </c>
      <c r="E675" s="152" t="s">
        <v>19</v>
      </c>
      <c r="F675" s="153" t="s">
        <v>251</v>
      </c>
      <c r="H675" s="152" t="s">
        <v>19</v>
      </c>
      <c r="I675" s="154"/>
      <c r="L675" s="151"/>
      <c r="M675" s="155"/>
      <c r="T675" s="156"/>
      <c r="AT675" s="152" t="s">
        <v>169</v>
      </c>
      <c r="AU675" s="152" t="s">
        <v>84</v>
      </c>
      <c r="AV675" s="12" t="s">
        <v>82</v>
      </c>
      <c r="AW675" s="12" t="s">
        <v>36</v>
      </c>
      <c r="AX675" s="12" t="s">
        <v>75</v>
      </c>
      <c r="AY675" s="152" t="s">
        <v>157</v>
      </c>
    </row>
    <row r="676" spans="2:65" s="13" customFormat="1" ht="11.25">
      <c r="B676" s="157"/>
      <c r="D676" s="145" t="s">
        <v>169</v>
      </c>
      <c r="E676" s="158" t="s">
        <v>19</v>
      </c>
      <c r="F676" s="159" t="s">
        <v>1520</v>
      </c>
      <c r="H676" s="160">
        <v>6</v>
      </c>
      <c r="I676" s="161"/>
      <c r="L676" s="157"/>
      <c r="M676" s="162"/>
      <c r="T676" s="163"/>
      <c r="AT676" s="158" t="s">
        <v>169</v>
      </c>
      <c r="AU676" s="158" t="s">
        <v>84</v>
      </c>
      <c r="AV676" s="13" t="s">
        <v>84</v>
      </c>
      <c r="AW676" s="13" t="s">
        <v>36</v>
      </c>
      <c r="AX676" s="13" t="s">
        <v>75</v>
      </c>
      <c r="AY676" s="158" t="s">
        <v>157</v>
      </c>
    </row>
    <row r="677" spans="2:65" s="12" customFormat="1" ht="11.25">
      <c r="B677" s="151"/>
      <c r="D677" s="145" t="s">
        <v>169</v>
      </c>
      <c r="E677" s="152" t="s">
        <v>19</v>
      </c>
      <c r="F677" s="153" t="s">
        <v>999</v>
      </c>
      <c r="H677" s="152" t="s">
        <v>19</v>
      </c>
      <c r="I677" s="154"/>
      <c r="L677" s="151"/>
      <c r="M677" s="155"/>
      <c r="T677" s="156"/>
      <c r="AT677" s="152" t="s">
        <v>169</v>
      </c>
      <c r="AU677" s="152" t="s">
        <v>84</v>
      </c>
      <c r="AV677" s="12" t="s">
        <v>82</v>
      </c>
      <c r="AW677" s="12" t="s">
        <v>36</v>
      </c>
      <c r="AX677" s="12" t="s">
        <v>75</v>
      </c>
      <c r="AY677" s="152" t="s">
        <v>157</v>
      </c>
    </row>
    <row r="678" spans="2:65" s="13" customFormat="1" ht="11.25">
      <c r="B678" s="157"/>
      <c r="D678" s="145" t="s">
        <v>169</v>
      </c>
      <c r="E678" s="158" t="s">
        <v>19</v>
      </c>
      <c r="F678" s="159" t="s">
        <v>1520</v>
      </c>
      <c r="H678" s="160">
        <v>6</v>
      </c>
      <c r="I678" s="161"/>
      <c r="L678" s="157"/>
      <c r="M678" s="162"/>
      <c r="T678" s="163"/>
      <c r="AT678" s="158" t="s">
        <v>169</v>
      </c>
      <c r="AU678" s="158" t="s">
        <v>84</v>
      </c>
      <c r="AV678" s="13" t="s">
        <v>84</v>
      </c>
      <c r="AW678" s="13" t="s">
        <v>36</v>
      </c>
      <c r="AX678" s="13" t="s">
        <v>75</v>
      </c>
      <c r="AY678" s="158" t="s">
        <v>157</v>
      </c>
    </row>
    <row r="679" spans="2:65" s="13" customFormat="1" ht="11.25">
      <c r="B679" s="157"/>
      <c r="D679" s="145" t="s">
        <v>169</v>
      </c>
      <c r="E679" s="158" t="s">
        <v>19</v>
      </c>
      <c r="F679" s="159" t="s">
        <v>1529</v>
      </c>
      <c r="H679" s="160">
        <v>8</v>
      </c>
      <c r="I679" s="161"/>
      <c r="L679" s="157"/>
      <c r="M679" s="162"/>
      <c r="T679" s="163"/>
      <c r="AT679" s="158" t="s">
        <v>169</v>
      </c>
      <c r="AU679" s="158" t="s">
        <v>84</v>
      </c>
      <c r="AV679" s="13" t="s">
        <v>84</v>
      </c>
      <c r="AW679" s="13" t="s">
        <v>36</v>
      </c>
      <c r="AX679" s="13" t="s">
        <v>75</v>
      </c>
      <c r="AY679" s="158" t="s">
        <v>157</v>
      </c>
    </row>
    <row r="680" spans="2:65" s="14" customFormat="1" ht="11.25">
      <c r="B680" s="164"/>
      <c r="D680" s="145" t="s">
        <v>169</v>
      </c>
      <c r="E680" s="165" t="s">
        <v>19</v>
      </c>
      <c r="F680" s="166" t="s">
        <v>173</v>
      </c>
      <c r="H680" s="167">
        <v>20</v>
      </c>
      <c r="I680" s="168"/>
      <c r="L680" s="164"/>
      <c r="M680" s="169"/>
      <c r="T680" s="170"/>
      <c r="AT680" s="165" t="s">
        <v>169</v>
      </c>
      <c r="AU680" s="165" t="s">
        <v>84</v>
      </c>
      <c r="AV680" s="14" t="s">
        <v>164</v>
      </c>
      <c r="AW680" s="14" t="s">
        <v>36</v>
      </c>
      <c r="AX680" s="14" t="s">
        <v>82</v>
      </c>
      <c r="AY680" s="165" t="s">
        <v>157</v>
      </c>
    </row>
    <row r="681" spans="2:65" s="1" customFormat="1" ht="16.5" customHeight="1">
      <c r="B681" s="33"/>
      <c r="C681" s="171" t="s">
        <v>662</v>
      </c>
      <c r="D681" s="171" t="s">
        <v>228</v>
      </c>
      <c r="E681" s="172" t="s">
        <v>1530</v>
      </c>
      <c r="F681" s="173" t="s">
        <v>1531</v>
      </c>
      <c r="G681" s="174" t="s">
        <v>673</v>
      </c>
      <c r="H681" s="175">
        <v>14</v>
      </c>
      <c r="I681" s="176">
        <v>120</v>
      </c>
      <c r="J681" s="177">
        <f>ROUND(I681*H681,2)</f>
        <v>1680</v>
      </c>
      <c r="K681" s="173" t="s">
        <v>163</v>
      </c>
      <c r="L681" s="178"/>
      <c r="M681" s="179" t="s">
        <v>19</v>
      </c>
      <c r="N681" s="180" t="s">
        <v>46</v>
      </c>
      <c r="P681" s="141">
        <f>O681*H681</f>
        <v>0</v>
      </c>
      <c r="Q681" s="141">
        <v>3.0000000000000001E-5</v>
      </c>
      <c r="R681" s="141">
        <f>Q681*H681</f>
        <v>4.2000000000000002E-4</v>
      </c>
      <c r="S681" s="141">
        <v>0</v>
      </c>
      <c r="T681" s="142">
        <f>S681*H681</f>
        <v>0</v>
      </c>
      <c r="AR681" s="143" t="s">
        <v>419</v>
      </c>
      <c r="AT681" s="143" t="s">
        <v>228</v>
      </c>
      <c r="AU681" s="143" t="s">
        <v>84</v>
      </c>
      <c r="AY681" s="18" t="s">
        <v>157</v>
      </c>
      <c r="BE681" s="144">
        <f>IF(N681="základní",J681,0)</f>
        <v>1680</v>
      </c>
      <c r="BF681" s="144">
        <f>IF(N681="snížená",J681,0)</f>
        <v>0</v>
      </c>
      <c r="BG681" s="144">
        <f>IF(N681="zákl. přenesená",J681,0)</f>
        <v>0</v>
      </c>
      <c r="BH681" s="144">
        <f>IF(N681="sníž. přenesená",J681,0)</f>
        <v>0</v>
      </c>
      <c r="BI681" s="144">
        <f>IF(N681="nulová",J681,0)</f>
        <v>0</v>
      </c>
      <c r="BJ681" s="18" t="s">
        <v>82</v>
      </c>
      <c r="BK681" s="144">
        <f>ROUND(I681*H681,2)</f>
        <v>1680</v>
      </c>
      <c r="BL681" s="18" t="s">
        <v>283</v>
      </c>
      <c r="BM681" s="143" t="s">
        <v>1532</v>
      </c>
    </row>
    <row r="682" spans="2:65" s="1" customFormat="1" ht="11.25">
      <c r="B682" s="33"/>
      <c r="D682" s="145" t="s">
        <v>166</v>
      </c>
      <c r="F682" s="146" t="s">
        <v>1531</v>
      </c>
      <c r="I682" s="147"/>
      <c r="L682" s="33"/>
      <c r="M682" s="148"/>
      <c r="T682" s="54"/>
      <c r="AT682" s="18" t="s">
        <v>166</v>
      </c>
      <c r="AU682" s="18" t="s">
        <v>84</v>
      </c>
    </row>
    <row r="683" spans="2:65" s="12" customFormat="1" ht="11.25">
      <c r="B683" s="151"/>
      <c r="D683" s="145" t="s">
        <v>169</v>
      </c>
      <c r="E683" s="152" t="s">
        <v>19</v>
      </c>
      <c r="F683" s="153" t="s">
        <v>997</v>
      </c>
      <c r="H683" s="152" t="s">
        <v>19</v>
      </c>
      <c r="I683" s="154"/>
      <c r="L683" s="151"/>
      <c r="M683" s="155"/>
      <c r="T683" s="156"/>
      <c r="AT683" s="152" t="s">
        <v>169</v>
      </c>
      <c r="AU683" s="152" t="s">
        <v>84</v>
      </c>
      <c r="AV683" s="12" t="s">
        <v>82</v>
      </c>
      <c r="AW683" s="12" t="s">
        <v>36</v>
      </c>
      <c r="AX683" s="12" t="s">
        <v>75</v>
      </c>
      <c r="AY683" s="152" t="s">
        <v>157</v>
      </c>
    </row>
    <row r="684" spans="2:65" s="12" customFormat="1" ht="11.25">
      <c r="B684" s="151"/>
      <c r="D684" s="145" t="s">
        <v>169</v>
      </c>
      <c r="E684" s="152" t="s">
        <v>19</v>
      </c>
      <c r="F684" s="153" t="s">
        <v>251</v>
      </c>
      <c r="H684" s="152" t="s">
        <v>19</v>
      </c>
      <c r="I684" s="154"/>
      <c r="L684" s="151"/>
      <c r="M684" s="155"/>
      <c r="T684" s="156"/>
      <c r="AT684" s="152" t="s">
        <v>169</v>
      </c>
      <c r="AU684" s="152" t="s">
        <v>84</v>
      </c>
      <c r="AV684" s="12" t="s">
        <v>82</v>
      </c>
      <c r="AW684" s="12" t="s">
        <v>36</v>
      </c>
      <c r="AX684" s="12" t="s">
        <v>75</v>
      </c>
      <c r="AY684" s="152" t="s">
        <v>157</v>
      </c>
    </row>
    <row r="685" spans="2:65" s="13" customFormat="1" ht="11.25">
      <c r="B685" s="157"/>
      <c r="D685" s="145" t="s">
        <v>169</v>
      </c>
      <c r="E685" s="158" t="s">
        <v>19</v>
      </c>
      <c r="F685" s="159" t="s">
        <v>1520</v>
      </c>
      <c r="H685" s="160">
        <v>6</v>
      </c>
      <c r="I685" s="161"/>
      <c r="L685" s="157"/>
      <c r="M685" s="162"/>
      <c r="T685" s="163"/>
      <c r="AT685" s="158" t="s">
        <v>169</v>
      </c>
      <c r="AU685" s="158" t="s">
        <v>84</v>
      </c>
      <c r="AV685" s="13" t="s">
        <v>84</v>
      </c>
      <c r="AW685" s="13" t="s">
        <v>36</v>
      </c>
      <c r="AX685" s="13" t="s">
        <v>75</v>
      </c>
      <c r="AY685" s="158" t="s">
        <v>157</v>
      </c>
    </row>
    <row r="686" spans="2:65" s="12" customFormat="1" ht="11.25">
      <c r="B686" s="151"/>
      <c r="D686" s="145" t="s">
        <v>169</v>
      </c>
      <c r="E686" s="152" t="s">
        <v>19</v>
      </c>
      <c r="F686" s="153" t="s">
        <v>999</v>
      </c>
      <c r="H686" s="152" t="s">
        <v>19</v>
      </c>
      <c r="I686" s="154"/>
      <c r="L686" s="151"/>
      <c r="M686" s="155"/>
      <c r="T686" s="156"/>
      <c r="AT686" s="152" t="s">
        <v>169</v>
      </c>
      <c r="AU686" s="152" t="s">
        <v>84</v>
      </c>
      <c r="AV686" s="12" t="s">
        <v>82</v>
      </c>
      <c r="AW686" s="12" t="s">
        <v>36</v>
      </c>
      <c r="AX686" s="12" t="s">
        <v>75</v>
      </c>
      <c r="AY686" s="152" t="s">
        <v>157</v>
      </c>
    </row>
    <row r="687" spans="2:65" s="13" customFormat="1" ht="11.25">
      <c r="B687" s="157"/>
      <c r="D687" s="145" t="s">
        <v>169</v>
      </c>
      <c r="E687" s="158" t="s">
        <v>19</v>
      </c>
      <c r="F687" s="159" t="s">
        <v>1529</v>
      </c>
      <c r="H687" s="160">
        <v>8</v>
      </c>
      <c r="I687" s="161"/>
      <c r="L687" s="157"/>
      <c r="M687" s="162"/>
      <c r="T687" s="163"/>
      <c r="AT687" s="158" t="s">
        <v>169</v>
      </c>
      <c r="AU687" s="158" t="s">
        <v>84</v>
      </c>
      <c r="AV687" s="13" t="s">
        <v>84</v>
      </c>
      <c r="AW687" s="13" t="s">
        <v>36</v>
      </c>
      <c r="AX687" s="13" t="s">
        <v>75</v>
      </c>
      <c r="AY687" s="158" t="s">
        <v>157</v>
      </c>
    </row>
    <row r="688" spans="2:65" s="14" customFormat="1" ht="11.25">
      <c r="B688" s="164"/>
      <c r="D688" s="145" t="s">
        <v>169</v>
      </c>
      <c r="E688" s="165" t="s">
        <v>19</v>
      </c>
      <c r="F688" s="166" t="s">
        <v>173</v>
      </c>
      <c r="H688" s="167">
        <v>14</v>
      </c>
      <c r="I688" s="168"/>
      <c r="L688" s="164"/>
      <c r="M688" s="169"/>
      <c r="T688" s="170"/>
      <c r="AT688" s="165" t="s">
        <v>169</v>
      </c>
      <c r="AU688" s="165" t="s">
        <v>84</v>
      </c>
      <c r="AV688" s="14" t="s">
        <v>164</v>
      </c>
      <c r="AW688" s="14" t="s">
        <v>36</v>
      </c>
      <c r="AX688" s="14" t="s">
        <v>82</v>
      </c>
      <c r="AY688" s="165" t="s">
        <v>157</v>
      </c>
    </row>
    <row r="689" spans="2:65" s="1" customFormat="1" ht="21.75" customHeight="1">
      <c r="B689" s="33"/>
      <c r="C689" s="132" t="s">
        <v>242</v>
      </c>
      <c r="D689" s="132" t="s">
        <v>159</v>
      </c>
      <c r="E689" s="133" t="s">
        <v>1533</v>
      </c>
      <c r="F689" s="134" t="s">
        <v>1534</v>
      </c>
      <c r="G689" s="135" t="s">
        <v>412</v>
      </c>
      <c r="H689" s="136">
        <v>6.3</v>
      </c>
      <c r="I689" s="137">
        <v>140</v>
      </c>
      <c r="J689" s="138">
        <f>ROUND(I689*H689,2)</f>
        <v>882</v>
      </c>
      <c r="K689" s="134" t="s">
        <v>163</v>
      </c>
      <c r="L689" s="33"/>
      <c r="M689" s="139" t="s">
        <v>19</v>
      </c>
      <c r="N689" s="140" t="s">
        <v>46</v>
      </c>
      <c r="P689" s="141">
        <f>O689*H689</f>
        <v>0</v>
      </c>
      <c r="Q689" s="141">
        <v>9.7999999999999997E-4</v>
      </c>
      <c r="R689" s="141">
        <f>Q689*H689</f>
        <v>6.1739999999999998E-3</v>
      </c>
      <c r="S689" s="141">
        <v>0</v>
      </c>
      <c r="T689" s="142">
        <f>S689*H689</f>
        <v>0</v>
      </c>
      <c r="AR689" s="143" t="s">
        <v>283</v>
      </c>
      <c r="AT689" s="143" t="s">
        <v>159</v>
      </c>
      <c r="AU689" s="143" t="s">
        <v>84</v>
      </c>
      <c r="AY689" s="18" t="s">
        <v>157</v>
      </c>
      <c r="BE689" s="144">
        <f>IF(N689="základní",J689,0)</f>
        <v>882</v>
      </c>
      <c r="BF689" s="144">
        <f>IF(N689="snížená",J689,0)</f>
        <v>0</v>
      </c>
      <c r="BG689" s="144">
        <f>IF(N689="zákl. přenesená",J689,0)</f>
        <v>0</v>
      </c>
      <c r="BH689" s="144">
        <f>IF(N689="sníž. přenesená",J689,0)</f>
        <v>0</v>
      </c>
      <c r="BI689" s="144">
        <f>IF(N689="nulová",J689,0)</f>
        <v>0</v>
      </c>
      <c r="BJ689" s="18" t="s">
        <v>82</v>
      </c>
      <c r="BK689" s="144">
        <f>ROUND(I689*H689,2)</f>
        <v>882</v>
      </c>
      <c r="BL689" s="18" t="s">
        <v>283</v>
      </c>
      <c r="BM689" s="143" t="s">
        <v>1535</v>
      </c>
    </row>
    <row r="690" spans="2:65" s="1" customFormat="1" ht="11.25">
      <c r="B690" s="33"/>
      <c r="D690" s="145" t="s">
        <v>166</v>
      </c>
      <c r="F690" s="146" t="s">
        <v>1536</v>
      </c>
      <c r="I690" s="147"/>
      <c r="L690" s="33"/>
      <c r="M690" s="148"/>
      <c r="T690" s="54"/>
      <c r="AT690" s="18" t="s">
        <v>166</v>
      </c>
      <c r="AU690" s="18" t="s">
        <v>84</v>
      </c>
    </row>
    <row r="691" spans="2:65" s="1" customFormat="1" ht="11.25">
      <c r="B691" s="33"/>
      <c r="D691" s="149" t="s">
        <v>167</v>
      </c>
      <c r="F691" s="150" t="s">
        <v>1537</v>
      </c>
      <c r="I691" s="147"/>
      <c r="L691" s="33"/>
      <c r="M691" s="148"/>
      <c r="T691" s="54"/>
      <c r="AT691" s="18" t="s">
        <v>167</v>
      </c>
      <c r="AU691" s="18" t="s">
        <v>84</v>
      </c>
    </row>
    <row r="692" spans="2:65" s="12" customFormat="1" ht="11.25">
      <c r="B692" s="151"/>
      <c r="D692" s="145" t="s">
        <v>169</v>
      </c>
      <c r="E692" s="152" t="s">
        <v>19</v>
      </c>
      <c r="F692" s="153" t="s">
        <v>997</v>
      </c>
      <c r="H692" s="152" t="s">
        <v>19</v>
      </c>
      <c r="I692" s="154"/>
      <c r="L692" s="151"/>
      <c r="M692" s="155"/>
      <c r="T692" s="156"/>
      <c r="AT692" s="152" t="s">
        <v>169</v>
      </c>
      <c r="AU692" s="152" t="s">
        <v>84</v>
      </c>
      <c r="AV692" s="12" t="s">
        <v>82</v>
      </c>
      <c r="AW692" s="12" t="s">
        <v>36</v>
      </c>
      <c r="AX692" s="12" t="s">
        <v>75</v>
      </c>
      <c r="AY692" s="152" t="s">
        <v>157</v>
      </c>
    </row>
    <row r="693" spans="2:65" s="12" customFormat="1" ht="11.25">
      <c r="B693" s="151"/>
      <c r="D693" s="145" t="s">
        <v>169</v>
      </c>
      <c r="E693" s="152" t="s">
        <v>19</v>
      </c>
      <c r="F693" s="153" t="s">
        <v>251</v>
      </c>
      <c r="H693" s="152" t="s">
        <v>19</v>
      </c>
      <c r="I693" s="154"/>
      <c r="L693" s="151"/>
      <c r="M693" s="155"/>
      <c r="T693" s="156"/>
      <c r="AT693" s="152" t="s">
        <v>169</v>
      </c>
      <c r="AU693" s="152" t="s">
        <v>84</v>
      </c>
      <c r="AV693" s="12" t="s">
        <v>82</v>
      </c>
      <c r="AW693" s="12" t="s">
        <v>36</v>
      </c>
      <c r="AX693" s="12" t="s">
        <v>75</v>
      </c>
      <c r="AY693" s="152" t="s">
        <v>157</v>
      </c>
    </row>
    <row r="694" spans="2:65" s="13" customFormat="1" ht="11.25">
      <c r="B694" s="157"/>
      <c r="D694" s="145" t="s">
        <v>169</v>
      </c>
      <c r="E694" s="158" t="s">
        <v>19</v>
      </c>
      <c r="F694" s="159" t="s">
        <v>1538</v>
      </c>
      <c r="H694" s="160">
        <v>6.3</v>
      </c>
      <c r="I694" s="161"/>
      <c r="L694" s="157"/>
      <c r="M694" s="162"/>
      <c r="T694" s="163"/>
      <c r="AT694" s="158" t="s">
        <v>169</v>
      </c>
      <c r="AU694" s="158" t="s">
        <v>84</v>
      </c>
      <c r="AV694" s="13" t="s">
        <v>84</v>
      </c>
      <c r="AW694" s="13" t="s">
        <v>36</v>
      </c>
      <c r="AX694" s="13" t="s">
        <v>75</v>
      </c>
      <c r="AY694" s="158" t="s">
        <v>157</v>
      </c>
    </row>
    <row r="695" spans="2:65" s="14" customFormat="1" ht="11.25">
      <c r="B695" s="164"/>
      <c r="D695" s="145" t="s">
        <v>169</v>
      </c>
      <c r="E695" s="165" t="s">
        <v>19</v>
      </c>
      <c r="F695" s="166" t="s">
        <v>173</v>
      </c>
      <c r="H695" s="167">
        <v>6.3</v>
      </c>
      <c r="I695" s="168"/>
      <c r="L695" s="164"/>
      <c r="M695" s="169"/>
      <c r="T695" s="170"/>
      <c r="AT695" s="165" t="s">
        <v>169</v>
      </c>
      <c r="AU695" s="165" t="s">
        <v>84</v>
      </c>
      <c r="AV695" s="14" t="s">
        <v>164</v>
      </c>
      <c r="AW695" s="14" t="s">
        <v>36</v>
      </c>
      <c r="AX695" s="14" t="s">
        <v>82</v>
      </c>
      <c r="AY695" s="165" t="s">
        <v>157</v>
      </c>
    </row>
    <row r="696" spans="2:65" s="1" customFormat="1" ht="16.5" customHeight="1">
      <c r="B696" s="33"/>
      <c r="C696" s="132" t="s">
        <v>653</v>
      </c>
      <c r="D696" s="132" t="s">
        <v>159</v>
      </c>
      <c r="E696" s="133" t="s">
        <v>1539</v>
      </c>
      <c r="F696" s="134" t="s">
        <v>1540</v>
      </c>
      <c r="G696" s="135" t="s">
        <v>198</v>
      </c>
      <c r="H696" s="136">
        <v>1.62</v>
      </c>
      <c r="I696" s="137">
        <v>699</v>
      </c>
      <c r="J696" s="138">
        <f>ROUND(I696*H696,2)</f>
        <v>1132.3800000000001</v>
      </c>
      <c r="K696" s="134" t="s">
        <v>163</v>
      </c>
      <c r="L696" s="33"/>
      <c r="M696" s="139" t="s">
        <v>19</v>
      </c>
      <c r="N696" s="140" t="s">
        <v>46</v>
      </c>
      <c r="P696" s="141">
        <f>O696*H696</f>
        <v>0</v>
      </c>
      <c r="Q696" s="141">
        <v>0</v>
      </c>
      <c r="R696" s="141">
        <f>Q696*H696</f>
        <v>0</v>
      </c>
      <c r="S696" s="141">
        <v>0</v>
      </c>
      <c r="T696" s="142">
        <f>S696*H696</f>
        <v>0</v>
      </c>
      <c r="AR696" s="143" t="s">
        <v>283</v>
      </c>
      <c r="AT696" s="143" t="s">
        <v>159</v>
      </c>
      <c r="AU696" s="143" t="s">
        <v>84</v>
      </c>
      <c r="AY696" s="18" t="s">
        <v>157</v>
      </c>
      <c r="BE696" s="144">
        <f>IF(N696="základní",J696,0)</f>
        <v>1132.3800000000001</v>
      </c>
      <c r="BF696" s="144">
        <f>IF(N696="snížená",J696,0)</f>
        <v>0</v>
      </c>
      <c r="BG696" s="144">
        <f>IF(N696="zákl. přenesená",J696,0)</f>
        <v>0</v>
      </c>
      <c r="BH696" s="144">
        <f>IF(N696="sníž. přenesená",J696,0)</f>
        <v>0</v>
      </c>
      <c r="BI696" s="144">
        <f>IF(N696="nulová",J696,0)</f>
        <v>0</v>
      </c>
      <c r="BJ696" s="18" t="s">
        <v>82</v>
      </c>
      <c r="BK696" s="144">
        <f>ROUND(I696*H696,2)</f>
        <v>1132.3800000000001</v>
      </c>
      <c r="BL696" s="18" t="s">
        <v>283</v>
      </c>
      <c r="BM696" s="143" t="s">
        <v>1541</v>
      </c>
    </row>
    <row r="697" spans="2:65" s="1" customFormat="1" ht="19.5">
      <c r="B697" s="33"/>
      <c r="D697" s="145" t="s">
        <v>166</v>
      </c>
      <c r="F697" s="146" t="s">
        <v>1542</v>
      </c>
      <c r="I697" s="147"/>
      <c r="L697" s="33"/>
      <c r="M697" s="148"/>
      <c r="T697" s="54"/>
      <c r="AT697" s="18" t="s">
        <v>166</v>
      </c>
      <c r="AU697" s="18" t="s">
        <v>84</v>
      </c>
    </row>
    <row r="698" spans="2:65" s="1" customFormat="1" ht="11.25">
      <c r="B698" s="33"/>
      <c r="D698" s="149" t="s">
        <v>167</v>
      </c>
      <c r="F698" s="150" t="s">
        <v>1543</v>
      </c>
      <c r="I698" s="147"/>
      <c r="L698" s="33"/>
      <c r="M698" s="192"/>
      <c r="N698" s="193"/>
      <c r="O698" s="193"/>
      <c r="P698" s="193"/>
      <c r="Q698" s="193"/>
      <c r="R698" s="193"/>
      <c r="S698" s="193"/>
      <c r="T698" s="194"/>
      <c r="AT698" s="18" t="s">
        <v>167</v>
      </c>
      <c r="AU698" s="18" t="s">
        <v>84</v>
      </c>
    </row>
    <row r="699" spans="2:65" s="1" customFormat="1" ht="6.95" customHeight="1">
      <c r="B699" s="42"/>
      <c r="C699" s="43"/>
      <c r="D699" s="43"/>
      <c r="E699" s="43"/>
      <c r="F699" s="43"/>
      <c r="G699" s="43"/>
      <c r="H699" s="43"/>
      <c r="I699" s="43"/>
      <c r="J699" s="43"/>
      <c r="K699" s="43"/>
      <c r="L699" s="33"/>
    </row>
  </sheetData>
  <sheetProtection algorithmName="SHA-512" hashValue="XfuqHN2oBMj6NDhdZUp5lcnf4zc8T0Bz/sD2GrUykOlBeFG4V8xP5lHLgvzhtsasI6petOzDcvozdgoZ5dWXJw==" saltValue="YXGCs97zDuRxcJW5oxaPBKU35Emm9rMLnZQlUDdf1Vgu2779kydnZuaqgZlpKAWoo8ZPH+PvzIWKGSh1TsHjcw==" spinCount="100000" sheet="1" objects="1" scenarios="1" formatColumns="0" formatRows="0" autoFilter="0"/>
  <autoFilter ref="C96:K698" xr:uid="{00000000-0009-0000-0000-000003000000}"/>
  <mergeCells count="12">
    <mergeCell ref="E89:H89"/>
    <mergeCell ref="L2:V2"/>
    <mergeCell ref="E50:H50"/>
    <mergeCell ref="E52:H52"/>
    <mergeCell ref="E54:H54"/>
    <mergeCell ref="E85:H85"/>
    <mergeCell ref="E87:H87"/>
    <mergeCell ref="E7:H7"/>
    <mergeCell ref="E9:H9"/>
    <mergeCell ref="E11:H11"/>
    <mergeCell ref="E20:H20"/>
    <mergeCell ref="E29:H29"/>
  </mergeCells>
  <hyperlinks>
    <hyperlink ref="F102" r:id="rId1" xr:uid="{00000000-0004-0000-0300-000000000000}"/>
    <hyperlink ref="F111" r:id="rId2" xr:uid="{00000000-0004-0000-0300-000001000000}"/>
    <hyperlink ref="F119" r:id="rId3" xr:uid="{00000000-0004-0000-0300-000002000000}"/>
    <hyperlink ref="F128" r:id="rId4" xr:uid="{00000000-0004-0000-0300-000003000000}"/>
    <hyperlink ref="F136" r:id="rId5" xr:uid="{00000000-0004-0000-0300-000004000000}"/>
    <hyperlink ref="F144" r:id="rId6" xr:uid="{00000000-0004-0000-0300-000005000000}"/>
    <hyperlink ref="F152" r:id="rId7" xr:uid="{00000000-0004-0000-0300-000006000000}"/>
    <hyperlink ref="F162" r:id="rId8" xr:uid="{00000000-0004-0000-0300-000007000000}"/>
    <hyperlink ref="F174" r:id="rId9" xr:uid="{00000000-0004-0000-0300-000008000000}"/>
    <hyperlink ref="F184" r:id="rId10" xr:uid="{00000000-0004-0000-0300-000009000000}"/>
    <hyperlink ref="F195" r:id="rId11" xr:uid="{00000000-0004-0000-0300-00000A000000}"/>
    <hyperlink ref="F205" r:id="rId12" xr:uid="{00000000-0004-0000-0300-00000B000000}"/>
    <hyperlink ref="F215" r:id="rId13" xr:uid="{00000000-0004-0000-0300-00000C000000}"/>
    <hyperlink ref="F225" r:id="rId14" xr:uid="{00000000-0004-0000-0300-00000D000000}"/>
    <hyperlink ref="F235" r:id="rId15" xr:uid="{00000000-0004-0000-0300-00000E000000}"/>
    <hyperlink ref="F245" r:id="rId16" xr:uid="{00000000-0004-0000-0300-00000F000000}"/>
    <hyperlink ref="F255" r:id="rId17" xr:uid="{00000000-0004-0000-0300-000010000000}"/>
    <hyperlink ref="F266" r:id="rId18" xr:uid="{00000000-0004-0000-0300-000011000000}"/>
    <hyperlink ref="F278" r:id="rId19" xr:uid="{00000000-0004-0000-0300-000012000000}"/>
    <hyperlink ref="F288" r:id="rId20" xr:uid="{00000000-0004-0000-0300-000013000000}"/>
    <hyperlink ref="F298" r:id="rId21" xr:uid="{00000000-0004-0000-0300-000014000000}"/>
    <hyperlink ref="F308" r:id="rId22" xr:uid="{00000000-0004-0000-0300-000015000000}"/>
    <hyperlink ref="F318" r:id="rId23" xr:uid="{00000000-0004-0000-0300-000016000000}"/>
    <hyperlink ref="F328" r:id="rId24" xr:uid="{00000000-0004-0000-0300-000017000000}"/>
    <hyperlink ref="F338" r:id="rId25" xr:uid="{00000000-0004-0000-0300-000018000000}"/>
    <hyperlink ref="F348" r:id="rId26" xr:uid="{00000000-0004-0000-0300-000019000000}"/>
    <hyperlink ref="F359" r:id="rId27" xr:uid="{00000000-0004-0000-0300-00001A000000}"/>
    <hyperlink ref="F364" r:id="rId28" xr:uid="{00000000-0004-0000-0300-00001B000000}"/>
    <hyperlink ref="F369" r:id="rId29" xr:uid="{00000000-0004-0000-0300-00001C000000}"/>
    <hyperlink ref="F372" r:id="rId30" xr:uid="{00000000-0004-0000-0300-00001D000000}"/>
    <hyperlink ref="F375" r:id="rId31" xr:uid="{00000000-0004-0000-0300-00001E000000}"/>
    <hyperlink ref="F379" r:id="rId32" xr:uid="{00000000-0004-0000-0300-00001F000000}"/>
    <hyperlink ref="F384" r:id="rId33" xr:uid="{00000000-0004-0000-0300-000020000000}"/>
    <hyperlink ref="F394" r:id="rId34" xr:uid="{00000000-0004-0000-0300-000021000000}"/>
    <hyperlink ref="F412" r:id="rId35" xr:uid="{00000000-0004-0000-0300-000022000000}"/>
    <hyperlink ref="F422" r:id="rId36" xr:uid="{00000000-0004-0000-0300-000023000000}"/>
    <hyperlink ref="F440" r:id="rId37" xr:uid="{00000000-0004-0000-0300-000024000000}"/>
    <hyperlink ref="F444" r:id="rId38" xr:uid="{00000000-0004-0000-0300-000025000000}"/>
    <hyperlink ref="F464" r:id="rId39" xr:uid="{00000000-0004-0000-0300-000026000000}"/>
    <hyperlink ref="F468" r:id="rId40" xr:uid="{00000000-0004-0000-0300-000027000000}"/>
    <hyperlink ref="F491" r:id="rId41" xr:uid="{00000000-0004-0000-0300-000028000000}"/>
    <hyperlink ref="F495" r:id="rId42" xr:uid="{00000000-0004-0000-0300-000029000000}"/>
    <hyperlink ref="F505" r:id="rId43" xr:uid="{00000000-0004-0000-0300-00002A000000}"/>
    <hyperlink ref="F524" r:id="rId44" xr:uid="{00000000-0004-0000-0300-00002B000000}"/>
    <hyperlink ref="F555" r:id="rId45" xr:uid="{00000000-0004-0000-0300-00002C000000}"/>
    <hyperlink ref="F565" r:id="rId46" xr:uid="{00000000-0004-0000-0300-00002D000000}"/>
    <hyperlink ref="F594" r:id="rId47" xr:uid="{00000000-0004-0000-0300-00002E000000}"/>
    <hyperlink ref="F604" r:id="rId48" xr:uid="{00000000-0004-0000-0300-00002F000000}"/>
    <hyperlink ref="F614" r:id="rId49" xr:uid="{00000000-0004-0000-0300-000030000000}"/>
    <hyperlink ref="F626" r:id="rId50" xr:uid="{00000000-0004-0000-0300-000031000000}"/>
    <hyperlink ref="F653" r:id="rId51" xr:uid="{00000000-0004-0000-0300-000032000000}"/>
    <hyperlink ref="F691" r:id="rId52" xr:uid="{00000000-0004-0000-0300-000033000000}"/>
    <hyperlink ref="F698" r:id="rId53" xr:uid="{00000000-0004-0000-0300-000034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5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401"/>
  <sheetViews>
    <sheetView showGridLines="0" topLeftCell="F79" workbookViewId="0">
      <selection activeCell="J295" sqref="J295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AT2" s="18" t="s">
        <v>98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84</v>
      </c>
    </row>
    <row r="4" spans="2:46" ht="24.95" customHeight="1">
      <c r="B4" s="21"/>
      <c r="D4" s="22" t="s">
        <v>112</v>
      </c>
      <c r="L4" s="21"/>
      <c r="M4" s="91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16.5" customHeight="1">
      <c r="B7" s="21"/>
      <c r="E7" s="319" t="str">
        <f>'Rekapitulace stavby'!K6</f>
        <v>Zateplení ubytoven a Dětské kliniky FNOL - Snížení energetické náročnosti (YA)</v>
      </c>
      <c r="F7" s="320"/>
      <c r="G7" s="320"/>
      <c r="H7" s="320"/>
      <c r="L7" s="21"/>
    </row>
    <row r="8" spans="2:46" ht="12" customHeight="1">
      <c r="B8" s="21"/>
      <c r="D8" s="28" t="s">
        <v>113</v>
      </c>
      <c r="L8" s="21"/>
    </row>
    <row r="9" spans="2:46" s="1" customFormat="1" ht="16.5" customHeight="1">
      <c r="B9" s="33"/>
      <c r="E9" s="319" t="s">
        <v>114</v>
      </c>
      <c r="F9" s="321"/>
      <c r="G9" s="321"/>
      <c r="H9" s="321"/>
      <c r="L9" s="33"/>
    </row>
    <row r="10" spans="2:46" s="1" customFormat="1" ht="12" customHeight="1">
      <c r="B10" s="33"/>
      <c r="D10" s="28" t="s">
        <v>115</v>
      </c>
      <c r="L10" s="33"/>
    </row>
    <row r="11" spans="2:46" s="1" customFormat="1" ht="16.5" customHeight="1">
      <c r="B11" s="33"/>
      <c r="E11" s="277" t="s">
        <v>1544</v>
      </c>
      <c r="F11" s="321"/>
      <c r="G11" s="321"/>
      <c r="H11" s="321"/>
      <c r="L11" s="33"/>
    </row>
    <row r="12" spans="2:46" s="1" customFormat="1" ht="11.25">
      <c r="B12" s="33"/>
      <c r="L12" s="33"/>
    </row>
    <row r="13" spans="2:46" s="1" customFormat="1" ht="12" customHeight="1">
      <c r="B13" s="33"/>
      <c r="D13" s="28" t="s">
        <v>18</v>
      </c>
      <c r="F13" s="26" t="s">
        <v>19</v>
      </c>
      <c r="I13" s="28" t="s">
        <v>20</v>
      </c>
      <c r="J13" s="26" t="s">
        <v>19</v>
      </c>
      <c r="L13" s="33"/>
    </row>
    <row r="14" spans="2:46" s="1" customFormat="1" ht="12" customHeight="1">
      <c r="B14" s="33"/>
      <c r="D14" s="28" t="s">
        <v>21</v>
      </c>
      <c r="F14" s="26" t="s">
        <v>117</v>
      </c>
      <c r="I14" s="28" t="s">
        <v>23</v>
      </c>
      <c r="J14" s="50" t="str">
        <f>'Rekapitulace stavby'!AN8</f>
        <v>28. 8. 2022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8" t="s">
        <v>25</v>
      </c>
      <c r="I16" s="28" t="s">
        <v>26</v>
      </c>
      <c r="J16" s="26" t="s">
        <v>27</v>
      </c>
      <c r="L16" s="33"/>
    </row>
    <row r="17" spans="2:12" s="1" customFormat="1" ht="18" customHeight="1">
      <c r="B17" s="33"/>
      <c r="E17" s="26" t="s">
        <v>118</v>
      </c>
      <c r="I17" s="28" t="s">
        <v>29</v>
      </c>
      <c r="J17" s="26" t="s">
        <v>30</v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8" t="s">
        <v>31</v>
      </c>
      <c r="I19" s="28" t="s">
        <v>26</v>
      </c>
      <c r="J19" s="29" t="str">
        <f>'Rekapitulace stavby'!AN13</f>
        <v>25527380</v>
      </c>
      <c r="L19" s="33"/>
    </row>
    <row r="20" spans="2:12" s="1" customFormat="1" ht="18" customHeight="1">
      <c r="B20" s="33"/>
      <c r="E20" s="322" t="str">
        <f>'Rekapitulace stavby'!E14</f>
        <v>POZEMSTAV Prostějov, a.s., Pod Kosířem 73, 796 01 Prostějov</v>
      </c>
      <c r="F20" s="303"/>
      <c r="G20" s="303"/>
      <c r="H20" s="303"/>
      <c r="I20" s="28" t="s">
        <v>29</v>
      </c>
      <c r="J20" s="29" t="str">
        <f>'Rekapitulace stavby'!AN14</f>
        <v>CZ25527380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8" t="s">
        <v>32</v>
      </c>
      <c r="I22" s="28" t="s">
        <v>26</v>
      </c>
      <c r="J22" s="26" t="s">
        <v>33</v>
      </c>
      <c r="L22" s="33"/>
    </row>
    <row r="23" spans="2:12" s="1" customFormat="1" ht="18" customHeight="1">
      <c r="B23" s="33"/>
      <c r="E23" s="26" t="s">
        <v>119</v>
      </c>
      <c r="I23" s="28" t="s">
        <v>29</v>
      </c>
      <c r="J23" s="26" t="s">
        <v>35</v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8" t="s">
        <v>37</v>
      </c>
      <c r="I25" s="28" t="s">
        <v>26</v>
      </c>
      <c r="J25" s="26" t="str">
        <f>IF('Rekapitulace stavby'!AN19="","",'Rekapitulace stavby'!AN19)</f>
        <v/>
      </c>
      <c r="L25" s="33"/>
    </row>
    <row r="26" spans="2:12" s="1" customFormat="1" ht="18" customHeight="1">
      <c r="B26" s="33"/>
      <c r="E26" s="26" t="str">
        <f>IF('Rekapitulace stavby'!E20="","",'Rekapitulace stavby'!E20)</f>
        <v xml:space="preserve"> </v>
      </c>
      <c r="I26" s="28" t="s">
        <v>29</v>
      </c>
      <c r="J26" s="26" t="str">
        <f>IF('Rekapitulace stavby'!AN20="","",'Rekapitulace stavby'!AN20)</f>
        <v/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8" t="s">
        <v>39</v>
      </c>
      <c r="L28" s="33"/>
    </row>
    <row r="29" spans="2:12" s="7" customFormat="1" ht="16.5" customHeight="1">
      <c r="B29" s="92"/>
      <c r="E29" s="308" t="s">
        <v>19</v>
      </c>
      <c r="F29" s="308"/>
      <c r="G29" s="308"/>
      <c r="H29" s="308"/>
      <c r="L29" s="92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25.35" customHeight="1">
      <c r="B32" s="33"/>
      <c r="D32" s="93" t="s">
        <v>41</v>
      </c>
      <c r="J32" s="64">
        <f>ROUND(J96, 2)</f>
        <v>4119786.52</v>
      </c>
      <c r="L32" s="33"/>
    </row>
    <row r="33" spans="2:12" s="1" customFormat="1" ht="6.95" customHeight="1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14.45" customHeight="1">
      <c r="B34" s="33"/>
      <c r="F34" s="36" t="s">
        <v>43</v>
      </c>
      <c r="I34" s="36" t="s">
        <v>42</v>
      </c>
      <c r="J34" s="36" t="s">
        <v>44</v>
      </c>
      <c r="L34" s="33"/>
    </row>
    <row r="35" spans="2:12" s="1" customFormat="1" ht="14.45" customHeight="1">
      <c r="B35" s="33"/>
      <c r="D35" s="53" t="s">
        <v>45</v>
      </c>
      <c r="E35" s="28" t="s">
        <v>46</v>
      </c>
      <c r="F35" s="84">
        <f>ROUND((SUM(BE96:BE400)),  2)</f>
        <v>4119786.52</v>
      </c>
      <c r="I35" s="94">
        <v>0.21</v>
      </c>
      <c r="J35" s="84">
        <f>ROUND(((SUM(BE96:BE400))*I35),  2)</f>
        <v>865155.17</v>
      </c>
      <c r="L35" s="33"/>
    </row>
    <row r="36" spans="2:12" s="1" customFormat="1" ht="14.45" customHeight="1">
      <c r="B36" s="33"/>
      <c r="E36" s="28" t="s">
        <v>47</v>
      </c>
      <c r="F36" s="84">
        <f>ROUND((SUM(BF96:BF400)),  2)</f>
        <v>0</v>
      </c>
      <c r="I36" s="94">
        <v>0.15</v>
      </c>
      <c r="J36" s="84">
        <f>ROUND(((SUM(BF96:BF400))*I36),  2)</f>
        <v>0</v>
      </c>
      <c r="L36" s="33"/>
    </row>
    <row r="37" spans="2:12" s="1" customFormat="1" ht="14.45" hidden="1" customHeight="1">
      <c r="B37" s="33"/>
      <c r="E37" s="28" t="s">
        <v>48</v>
      </c>
      <c r="F37" s="84">
        <f>ROUND((SUM(BG96:BG400)),  2)</f>
        <v>0</v>
      </c>
      <c r="I37" s="94">
        <v>0.21</v>
      </c>
      <c r="J37" s="84">
        <f>0</f>
        <v>0</v>
      </c>
      <c r="L37" s="33"/>
    </row>
    <row r="38" spans="2:12" s="1" customFormat="1" ht="14.45" hidden="1" customHeight="1">
      <c r="B38" s="33"/>
      <c r="E38" s="28" t="s">
        <v>49</v>
      </c>
      <c r="F38" s="84">
        <f>ROUND((SUM(BH96:BH400)),  2)</f>
        <v>0</v>
      </c>
      <c r="I38" s="94">
        <v>0.15</v>
      </c>
      <c r="J38" s="84">
        <f>0</f>
        <v>0</v>
      </c>
      <c r="L38" s="33"/>
    </row>
    <row r="39" spans="2:12" s="1" customFormat="1" ht="14.45" hidden="1" customHeight="1">
      <c r="B39" s="33"/>
      <c r="E39" s="28" t="s">
        <v>50</v>
      </c>
      <c r="F39" s="84">
        <f>ROUND((SUM(BI96:BI400)),  2)</f>
        <v>0</v>
      </c>
      <c r="I39" s="94">
        <v>0</v>
      </c>
      <c r="J39" s="84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5"/>
      <c r="D41" s="96" t="s">
        <v>51</v>
      </c>
      <c r="E41" s="55"/>
      <c r="F41" s="55"/>
      <c r="G41" s="97" t="s">
        <v>52</v>
      </c>
      <c r="H41" s="98" t="s">
        <v>53</v>
      </c>
      <c r="I41" s="55"/>
      <c r="J41" s="99">
        <f>SUM(J32:J39)</f>
        <v>4984941.6900000004</v>
      </c>
      <c r="K41" s="100"/>
      <c r="L41" s="33"/>
    </row>
    <row r="42" spans="2:12" s="1" customFormat="1" ht="14.45" customHeight="1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33"/>
    </row>
    <row r="46" spans="2:12" s="1" customFormat="1" ht="6.95" customHeight="1"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33"/>
    </row>
    <row r="47" spans="2:12" s="1" customFormat="1" ht="24.95" customHeight="1">
      <c r="B47" s="33"/>
      <c r="C47" s="22" t="s">
        <v>120</v>
      </c>
      <c r="L47" s="33"/>
    </row>
    <row r="48" spans="2:12" s="1" customFormat="1" ht="6.95" customHeight="1">
      <c r="B48" s="33"/>
      <c r="L48" s="33"/>
    </row>
    <row r="49" spans="2:47" s="1" customFormat="1" ht="12" customHeight="1">
      <c r="B49" s="33"/>
      <c r="C49" s="28" t="s">
        <v>16</v>
      </c>
      <c r="L49" s="33"/>
    </row>
    <row r="50" spans="2:47" s="1" customFormat="1" ht="16.5" customHeight="1">
      <c r="B50" s="33"/>
      <c r="E50" s="319" t="str">
        <f>E7</f>
        <v>Zateplení ubytoven a Dětské kliniky FNOL - Snížení energetické náročnosti (YA)</v>
      </c>
      <c r="F50" s="320"/>
      <c r="G50" s="320"/>
      <c r="H50" s="320"/>
      <c r="L50" s="33"/>
    </row>
    <row r="51" spans="2:47" ht="12" customHeight="1">
      <c r="B51" s="21"/>
      <c r="C51" s="28" t="s">
        <v>113</v>
      </c>
      <c r="L51" s="21"/>
    </row>
    <row r="52" spans="2:47" s="1" customFormat="1" ht="16.5" customHeight="1">
      <c r="B52" s="33"/>
      <c r="E52" s="319" t="s">
        <v>114</v>
      </c>
      <c r="F52" s="321"/>
      <c r="G52" s="321"/>
      <c r="H52" s="321"/>
      <c r="L52" s="33"/>
    </row>
    <row r="53" spans="2:47" s="1" customFormat="1" ht="12" customHeight="1">
      <c r="B53" s="33"/>
      <c r="C53" s="28" t="s">
        <v>115</v>
      </c>
      <c r="L53" s="33"/>
    </row>
    <row r="54" spans="2:47" s="1" customFormat="1" ht="16.5" customHeight="1">
      <c r="B54" s="33"/>
      <c r="E54" s="277" t="str">
        <f>E11</f>
        <v>D.1.1.-04 - Výměna otvorů</v>
      </c>
      <c r="F54" s="321"/>
      <c r="G54" s="321"/>
      <c r="H54" s="321"/>
      <c r="L54" s="33"/>
    </row>
    <row r="55" spans="2:47" s="1" customFormat="1" ht="6.95" customHeight="1">
      <c r="B55" s="33"/>
      <c r="L55" s="33"/>
    </row>
    <row r="56" spans="2:47" s="1" customFormat="1" ht="12" customHeight="1">
      <c r="B56" s="33"/>
      <c r="C56" s="28" t="s">
        <v>21</v>
      </c>
      <c r="F56" s="26" t="str">
        <f>F14</f>
        <v>ulice I.P. Pavlova č. p. 842, 779 00 Olomouc</v>
      </c>
      <c r="I56" s="28" t="s">
        <v>23</v>
      </c>
      <c r="J56" s="50" t="str">
        <f>IF(J14="","",J14)</f>
        <v>28. 8. 2022</v>
      </c>
      <c r="L56" s="33"/>
    </row>
    <row r="57" spans="2:47" s="1" customFormat="1" ht="6.95" customHeight="1">
      <c r="B57" s="33"/>
      <c r="L57" s="33"/>
    </row>
    <row r="58" spans="2:47" s="1" customFormat="1" ht="40.15" customHeight="1">
      <c r="B58" s="33"/>
      <c r="C58" s="28" t="s">
        <v>25</v>
      </c>
      <c r="F58" s="26" t="str">
        <f>E17</f>
        <v>FNOL, I.P. Pavlova 185/6, 779 00 Olomouc</v>
      </c>
      <c r="I58" s="28" t="s">
        <v>32</v>
      </c>
      <c r="J58" s="31" t="str">
        <f>E23</f>
        <v>M&amp;B e Projekce s.r.o., Čechova 106/2a, Přerov</v>
      </c>
      <c r="L58" s="33"/>
    </row>
    <row r="59" spans="2:47" s="1" customFormat="1" ht="15.2" customHeight="1">
      <c r="B59" s="33"/>
      <c r="C59" s="28" t="s">
        <v>31</v>
      </c>
      <c r="F59" s="26" t="str">
        <f>IF(E20="","",E20)</f>
        <v>POZEMSTAV Prostějov, a.s., Pod Kosířem 73, 796 01 Prostějov</v>
      </c>
      <c r="I59" s="28" t="s">
        <v>37</v>
      </c>
      <c r="J59" s="31" t="str">
        <f>E26</f>
        <v xml:space="preserve"> 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101" t="s">
        <v>121</v>
      </c>
      <c r="D61" s="95"/>
      <c r="E61" s="95"/>
      <c r="F61" s="95"/>
      <c r="G61" s="95"/>
      <c r="H61" s="95"/>
      <c r="I61" s="95"/>
      <c r="J61" s="102" t="s">
        <v>122</v>
      </c>
      <c r="K61" s="95"/>
      <c r="L61" s="33"/>
    </row>
    <row r="62" spans="2:47" s="1" customFormat="1" ht="10.35" customHeight="1">
      <c r="B62" s="33"/>
      <c r="L62" s="33"/>
    </row>
    <row r="63" spans="2:47" s="1" customFormat="1" ht="22.9" customHeight="1">
      <c r="B63" s="33"/>
      <c r="C63" s="103" t="s">
        <v>73</v>
      </c>
      <c r="J63" s="64">
        <f>J96</f>
        <v>4119786.5199999996</v>
      </c>
      <c r="L63" s="33"/>
      <c r="AU63" s="18" t="s">
        <v>123</v>
      </c>
    </row>
    <row r="64" spans="2:47" s="8" customFormat="1" ht="24.95" customHeight="1">
      <c r="B64" s="104"/>
      <c r="D64" s="105" t="s">
        <v>124</v>
      </c>
      <c r="E64" s="106"/>
      <c r="F64" s="106"/>
      <c r="G64" s="106"/>
      <c r="H64" s="106"/>
      <c r="I64" s="106"/>
      <c r="J64" s="107">
        <f>J97</f>
        <v>1012253.99</v>
      </c>
      <c r="L64" s="104"/>
    </row>
    <row r="65" spans="2:12" s="9" customFormat="1" ht="19.899999999999999" customHeight="1">
      <c r="B65" s="108"/>
      <c r="D65" s="109" t="s">
        <v>1545</v>
      </c>
      <c r="E65" s="110"/>
      <c r="F65" s="110"/>
      <c r="G65" s="110"/>
      <c r="H65" s="110"/>
      <c r="I65" s="110"/>
      <c r="J65" s="111">
        <f>J98</f>
        <v>542769.5</v>
      </c>
      <c r="L65" s="108"/>
    </row>
    <row r="66" spans="2:12" s="9" customFormat="1" ht="19.899999999999999" customHeight="1">
      <c r="B66" s="108"/>
      <c r="D66" s="109" t="s">
        <v>130</v>
      </c>
      <c r="E66" s="110"/>
      <c r="F66" s="110"/>
      <c r="G66" s="110"/>
      <c r="H66" s="110"/>
      <c r="I66" s="110"/>
      <c r="J66" s="111">
        <f>J216</f>
        <v>35444.28</v>
      </c>
      <c r="L66" s="108"/>
    </row>
    <row r="67" spans="2:12" s="9" customFormat="1" ht="19.899999999999999" customHeight="1">
      <c r="B67" s="108"/>
      <c r="D67" s="109" t="s">
        <v>131</v>
      </c>
      <c r="E67" s="110"/>
      <c r="F67" s="110"/>
      <c r="G67" s="110"/>
      <c r="H67" s="110"/>
      <c r="I67" s="110"/>
      <c r="J67" s="111">
        <f>J220</f>
        <v>205800</v>
      </c>
      <c r="L67" s="108"/>
    </row>
    <row r="68" spans="2:12" s="9" customFormat="1" ht="19.899999999999999" customHeight="1">
      <c r="B68" s="108"/>
      <c r="D68" s="109" t="s">
        <v>132</v>
      </c>
      <c r="E68" s="110"/>
      <c r="F68" s="110"/>
      <c r="G68" s="110"/>
      <c r="H68" s="110"/>
      <c r="I68" s="110"/>
      <c r="J68" s="111">
        <f>J224</f>
        <v>150159.59</v>
      </c>
      <c r="L68" s="108"/>
    </row>
    <row r="69" spans="2:12" s="9" customFormat="1" ht="19.899999999999999" customHeight="1">
      <c r="B69" s="108"/>
      <c r="D69" s="109" t="s">
        <v>133</v>
      </c>
      <c r="E69" s="110"/>
      <c r="F69" s="110"/>
      <c r="G69" s="110"/>
      <c r="H69" s="110"/>
      <c r="I69" s="110"/>
      <c r="J69" s="111">
        <f>J261</f>
        <v>66620.73</v>
      </c>
      <c r="L69" s="108"/>
    </row>
    <row r="70" spans="2:12" s="9" customFormat="1" ht="19.899999999999999" customHeight="1">
      <c r="B70" s="108"/>
      <c r="D70" s="109" t="s">
        <v>134</v>
      </c>
      <c r="E70" s="110"/>
      <c r="F70" s="110"/>
      <c r="G70" s="110"/>
      <c r="H70" s="110"/>
      <c r="I70" s="110"/>
      <c r="J70" s="111">
        <f>J278</f>
        <v>11459.89</v>
      </c>
      <c r="L70" s="108"/>
    </row>
    <row r="71" spans="2:12" s="8" customFormat="1" ht="24.95" customHeight="1">
      <c r="B71" s="104"/>
      <c r="D71" s="105" t="s">
        <v>135</v>
      </c>
      <c r="E71" s="106"/>
      <c r="F71" s="106"/>
      <c r="G71" s="106"/>
      <c r="H71" s="106"/>
      <c r="I71" s="106"/>
      <c r="J71" s="107">
        <f>J282</f>
        <v>3107532.53</v>
      </c>
      <c r="L71" s="104"/>
    </row>
    <row r="72" spans="2:12" s="9" customFormat="1" ht="19.899999999999999" customHeight="1">
      <c r="B72" s="108"/>
      <c r="D72" s="109" t="s">
        <v>1136</v>
      </c>
      <c r="E72" s="110"/>
      <c r="F72" s="110"/>
      <c r="G72" s="110"/>
      <c r="H72" s="110"/>
      <c r="I72" s="110"/>
      <c r="J72" s="111">
        <f>J283</f>
        <v>2565304.5299999998</v>
      </c>
      <c r="L72" s="108"/>
    </row>
    <row r="73" spans="2:12" s="9" customFormat="1" ht="19.899999999999999" customHeight="1">
      <c r="B73" s="108"/>
      <c r="D73" s="109" t="s">
        <v>1184</v>
      </c>
      <c r="E73" s="110"/>
      <c r="F73" s="110"/>
      <c r="G73" s="110"/>
      <c r="H73" s="110"/>
      <c r="I73" s="110"/>
      <c r="J73" s="111">
        <f>J360</f>
        <v>377528</v>
      </c>
      <c r="L73" s="108"/>
    </row>
    <row r="74" spans="2:12" s="9" customFormat="1" ht="19.899999999999999" customHeight="1">
      <c r="B74" s="108"/>
      <c r="D74" s="109" t="s">
        <v>1546</v>
      </c>
      <c r="E74" s="110"/>
      <c r="F74" s="110"/>
      <c r="G74" s="110"/>
      <c r="H74" s="110"/>
      <c r="I74" s="110"/>
      <c r="J74" s="111">
        <f>J385</f>
        <v>164700</v>
      </c>
      <c r="L74" s="108"/>
    </row>
    <row r="75" spans="2:12" s="1" customFormat="1" ht="21.75" customHeight="1">
      <c r="B75" s="33"/>
      <c r="L75" s="33"/>
    </row>
    <row r="76" spans="2:12" s="1" customFormat="1" ht="6.95" customHeight="1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33"/>
    </row>
    <row r="80" spans="2:12" s="1" customFormat="1" ht="6.95" customHeight="1">
      <c r="B80" s="44"/>
      <c r="C80" s="45"/>
      <c r="D80" s="45"/>
      <c r="E80" s="45"/>
      <c r="F80" s="45"/>
      <c r="G80" s="45"/>
      <c r="H80" s="45"/>
      <c r="I80" s="45"/>
      <c r="J80" s="45"/>
      <c r="K80" s="45"/>
      <c r="L80" s="33"/>
    </row>
    <row r="81" spans="2:63" s="1" customFormat="1" ht="24.95" customHeight="1">
      <c r="B81" s="33"/>
      <c r="C81" s="22" t="s">
        <v>142</v>
      </c>
      <c r="L81" s="33"/>
    </row>
    <row r="82" spans="2:63" s="1" customFormat="1" ht="6.95" customHeight="1">
      <c r="B82" s="33"/>
      <c r="L82" s="33"/>
    </row>
    <row r="83" spans="2:63" s="1" customFormat="1" ht="12" customHeight="1">
      <c r="B83" s="33"/>
      <c r="C83" s="28" t="s">
        <v>16</v>
      </c>
      <c r="L83" s="33"/>
    </row>
    <row r="84" spans="2:63" s="1" customFormat="1" ht="16.5" customHeight="1">
      <c r="B84" s="33"/>
      <c r="E84" s="319" t="str">
        <f>E7</f>
        <v>Zateplení ubytoven a Dětské kliniky FNOL - Snížení energetické náročnosti (YA)</v>
      </c>
      <c r="F84" s="320"/>
      <c r="G84" s="320"/>
      <c r="H84" s="320"/>
      <c r="L84" s="33"/>
    </row>
    <row r="85" spans="2:63" ht="12" customHeight="1">
      <c r="B85" s="21"/>
      <c r="C85" s="28" t="s">
        <v>113</v>
      </c>
      <c r="L85" s="21"/>
    </row>
    <row r="86" spans="2:63" s="1" customFormat="1" ht="16.5" customHeight="1">
      <c r="B86" s="33"/>
      <c r="E86" s="319" t="s">
        <v>114</v>
      </c>
      <c r="F86" s="321"/>
      <c r="G86" s="321"/>
      <c r="H86" s="321"/>
      <c r="L86" s="33"/>
    </row>
    <row r="87" spans="2:63" s="1" customFormat="1" ht="12" customHeight="1">
      <c r="B87" s="33"/>
      <c r="C87" s="28" t="s">
        <v>115</v>
      </c>
      <c r="L87" s="33"/>
    </row>
    <row r="88" spans="2:63" s="1" customFormat="1" ht="16.5" customHeight="1">
      <c r="B88" s="33"/>
      <c r="E88" s="277" t="str">
        <f>E11</f>
        <v>D.1.1.-04 - Výměna otvorů</v>
      </c>
      <c r="F88" s="321"/>
      <c r="G88" s="321"/>
      <c r="H88" s="321"/>
      <c r="L88" s="33"/>
    </row>
    <row r="89" spans="2:63" s="1" customFormat="1" ht="6.95" customHeight="1">
      <c r="B89" s="33"/>
      <c r="L89" s="33"/>
    </row>
    <row r="90" spans="2:63" s="1" customFormat="1" ht="12" customHeight="1">
      <c r="B90" s="33"/>
      <c r="C90" s="28" t="s">
        <v>21</v>
      </c>
      <c r="F90" s="26" t="str">
        <f>F14</f>
        <v>ulice I.P. Pavlova č. p. 842, 779 00 Olomouc</v>
      </c>
      <c r="I90" s="28" t="s">
        <v>23</v>
      </c>
      <c r="J90" s="50" t="str">
        <f>IF(J14="","",J14)</f>
        <v>28. 8. 2022</v>
      </c>
      <c r="L90" s="33"/>
    </row>
    <row r="91" spans="2:63" s="1" customFormat="1" ht="6.95" customHeight="1">
      <c r="B91" s="33"/>
      <c r="L91" s="33"/>
    </row>
    <row r="92" spans="2:63" s="1" customFormat="1" ht="40.15" customHeight="1">
      <c r="B92" s="33"/>
      <c r="C92" s="28" t="s">
        <v>25</v>
      </c>
      <c r="F92" s="26" t="str">
        <f>E17</f>
        <v>FNOL, I.P. Pavlova 185/6, 779 00 Olomouc</v>
      </c>
      <c r="I92" s="28" t="s">
        <v>32</v>
      </c>
      <c r="J92" s="31" t="str">
        <f>E23</f>
        <v>M&amp;B e Projekce s.r.o., Čechova 106/2a, Přerov</v>
      </c>
      <c r="L92" s="33"/>
    </row>
    <row r="93" spans="2:63" s="1" customFormat="1" ht="15.2" customHeight="1">
      <c r="B93" s="33"/>
      <c r="C93" s="28" t="s">
        <v>31</v>
      </c>
      <c r="F93" s="26" t="str">
        <f>IF(E20="","",E20)</f>
        <v>POZEMSTAV Prostějov, a.s., Pod Kosířem 73, 796 01 Prostějov</v>
      </c>
      <c r="I93" s="28" t="s">
        <v>37</v>
      </c>
      <c r="J93" s="31" t="str">
        <f>E26</f>
        <v xml:space="preserve"> </v>
      </c>
      <c r="L93" s="33"/>
    </row>
    <row r="94" spans="2:63" s="1" customFormat="1" ht="10.35" customHeight="1">
      <c r="B94" s="33"/>
      <c r="L94" s="33"/>
    </row>
    <row r="95" spans="2:63" s="10" customFormat="1" ht="29.25" customHeight="1">
      <c r="B95" s="112"/>
      <c r="C95" s="113" t="s">
        <v>143</v>
      </c>
      <c r="D95" s="114" t="s">
        <v>60</v>
      </c>
      <c r="E95" s="114" t="s">
        <v>56</v>
      </c>
      <c r="F95" s="114" t="s">
        <v>57</v>
      </c>
      <c r="G95" s="114" t="s">
        <v>144</v>
      </c>
      <c r="H95" s="114" t="s">
        <v>145</v>
      </c>
      <c r="I95" s="114" t="s">
        <v>146</v>
      </c>
      <c r="J95" s="114" t="s">
        <v>122</v>
      </c>
      <c r="K95" s="115" t="s">
        <v>147</v>
      </c>
      <c r="L95" s="112"/>
      <c r="M95" s="57" t="s">
        <v>19</v>
      </c>
      <c r="N95" s="58" t="s">
        <v>45</v>
      </c>
      <c r="O95" s="58" t="s">
        <v>148</v>
      </c>
      <c r="P95" s="58" t="s">
        <v>149</v>
      </c>
      <c r="Q95" s="58" t="s">
        <v>150</v>
      </c>
      <c r="R95" s="58" t="s">
        <v>151</v>
      </c>
      <c r="S95" s="58" t="s">
        <v>152</v>
      </c>
      <c r="T95" s="59" t="s">
        <v>153</v>
      </c>
    </row>
    <row r="96" spans="2:63" s="1" customFormat="1" ht="22.9" customHeight="1">
      <c r="B96" s="33"/>
      <c r="C96" s="62" t="s">
        <v>154</v>
      </c>
      <c r="J96" s="116">
        <f>BK96</f>
        <v>4119786.5199999996</v>
      </c>
      <c r="L96" s="33"/>
      <c r="M96" s="60"/>
      <c r="N96" s="51"/>
      <c r="O96" s="51"/>
      <c r="P96" s="117">
        <f>P97+P282</f>
        <v>0</v>
      </c>
      <c r="Q96" s="51"/>
      <c r="R96" s="117">
        <f>R97+R282</f>
        <v>33.364999650000001</v>
      </c>
      <c r="S96" s="51"/>
      <c r="T96" s="118">
        <f>T97+T282</f>
        <v>30.027591999999999</v>
      </c>
      <c r="AT96" s="18" t="s">
        <v>74</v>
      </c>
      <c r="AU96" s="18" t="s">
        <v>123</v>
      </c>
      <c r="BK96" s="119">
        <f>BK97+BK282</f>
        <v>4119786.5199999996</v>
      </c>
    </row>
    <row r="97" spans="2:65" s="11" customFormat="1" ht="25.9" customHeight="1">
      <c r="B97" s="120"/>
      <c r="D97" s="121" t="s">
        <v>74</v>
      </c>
      <c r="E97" s="122" t="s">
        <v>155</v>
      </c>
      <c r="F97" s="122" t="s">
        <v>156</v>
      </c>
      <c r="I97" s="123"/>
      <c r="J97" s="124">
        <f>BK97</f>
        <v>1012253.99</v>
      </c>
      <c r="L97" s="120"/>
      <c r="M97" s="125"/>
      <c r="P97" s="126">
        <f>P98+P216+P220+P224+P261+P278</f>
        <v>0</v>
      </c>
      <c r="R97" s="126">
        <f>R98+R216+R220+R224+R261+R278</f>
        <v>31.140602900000001</v>
      </c>
      <c r="T97" s="127">
        <f>T98+T216+T220+T224+T261+T278</f>
        <v>29.649391999999999</v>
      </c>
      <c r="AR97" s="121" t="s">
        <v>82</v>
      </c>
      <c r="AT97" s="128" t="s">
        <v>74</v>
      </c>
      <c r="AU97" s="128" t="s">
        <v>75</v>
      </c>
      <c r="AY97" s="121" t="s">
        <v>157</v>
      </c>
      <c r="BK97" s="129">
        <f>BK98+BK216+BK220+BK224+BK261+BK278</f>
        <v>1012253.99</v>
      </c>
    </row>
    <row r="98" spans="2:65" s="11" customFormat="1" ht="22.9" customHeight="1">
      <c r="B98" s="120"/>
      <c r="D98" s="121" t="s">
        <v>74</v>
      </c>
      <c r="E98" s="130" t="s">
        <v>662</v>
      </c>
      <c r="F98" s="130" t="s">
        <v>1547</v>
      </c>
      <c r="I98" s="123"/>
      <c r="J98" s="131">
        <f>BK98</f>
        <v>542769.5</v>
      </c>
      <c r="L98" s="120"/>
      <c r="M98" s="125"/>
      <c r="P98" s="126">
        <f>SUM(P99:P215)</f>
        <v>0</v>
      </c>
      <c r="R98" s="126">
        <f>SUM(R99:R215)</f>
        <v>30.950553900000003</v>
      </c>
      <c r="T98" s="127">
        <f>SUM(T99:T215)</f>
        <v>0</v>
      </c>
      <c r="AR98" s="121" t="s">
        <v>82</v>
      </c>
      <c r="AT98" s="128" t="s">
        <v>74</v>
      </c>
      <c r="AU98" s="128" t="s">
        <v>82</v>
      </c>
      <c r="AY98" s="121" t="s">
        <v>157</v>
      </c>
      <c r="BK98" s="129">
        <f>SUM(BK99:BK215)</f>
        <v>542769.5</v>
      </c>
    </row>
    <row r="99" spans="2:65" s="1" customFormat="1" ht="16.5" customHeight="1">
      <c r="B99" s="33"/>
      <c r="C99" s="132" t="s">
        <v>82</v>
      </c>
      <c r="D99" s="132" t="s">
        <v>159</v>
      </c>
      <c r="E99" s="133" t="s">
        <v>1548</v>
      </c>
      <c r="F99" s="134" t="s">
        <v>1549</v>
      </c>
      <c r="G99" s="135" t="s">
        <v>210</v>
      </c>
      <c r="H99" s="136">
        <v>174.27</v>
      </c>
      <c r="I99" s="137">
        <v>35</v>
      </c>
      <c r="J99" s="138">
        <f>ROUND(I99*H99,2)</f>
        <v>6099.45</v>
      </c>
      <c r="K99" s="134" t="s">
        <v>163</v>
      </c>
      <c r="L99" s="33"/>
      <c r="M99" s="139" t="s">
        <v>19</v>
      </c>
      <c r="N99" s="140" t="s">
        <v>46</v>
      </c>
      <c r="P99" s="141">
        <f>O99*H99</f>
        <v>0</v>
      </c>
      <c r="Q99" s="141">
        <v>2.5999999999999998E-4</v>
      </c>
      <c r="R99" s="141">
        <f>Q99*H99</f>
        <v>4.5310200000000002E-2</v>
      </c>
      <c r="S99" s="141">
        <v>0</v>
      </c>
      <c r="T99" s="142">
        <f>S99*H99</f>
        <v>0</v>
      </c>
      <c r="AR99" s="143" t="s">
        <v>164</v>
      </c>
      <c r="AT99" s="143" t="s">
        <v>159</v>
      </c>
      <c r="AU99" s="143" t="s">
        <v>84</v>
      </c>
      <c r="AY99" s="18" t="s">
        <v>157</v>
      </c>
      <c r="BE99" s="144">
        <f>IF(N99="základní",J99,0)</f>
        <v>6099.45</v>
      </c>
      <c r="BF99" s="144">
        <f>IF(N99="snížená",J99,0)</f>
        <v>0</v>
      </c>
      <c r="BG99" s="144">
        <f>IF(N99="zákl. přenesená",J99,0)</f>
        <v>0</v>
      </c>
      <c r="BH99" s="144">
        <f>IF(N99="sníž. přenesená",J99,0)</f>
        <v>0</v>
      </c>
      <c r="BI99" s="144">
        <f>IF(N99="nulová",J99,0)</f>
        <v>0</v>
      </c>
      <c r="BJ99" s="18" t="s">
        <v>82</v>
      </c>
      <c r="BK99" s="144">
        <f>ROUND(I99*H99,2)</f>
        <v>6099.45</v>
      </c>
      <c r="BL99" s="18" t="s">
        <v>164</v>
      </c>
      <c r="BM99" s="143" t="s">
        <v>1550</v>
      </c>
    </row>
    <row r="100" spans="2:65" s="1" customFormat="1" ht="11.25">
      <c r="B100" s="33"/>
      <c r="D100" s="145" t="s">
        <v>166</v>
      </c>
      <c r="F100" s="146" t="s">
        <v>1551</v>
      </c>
      <c r="I100" s="147"/>
      <c r="L100" s="33"/>
      <c r="M100" s="148"/>
      <c r="T100" s="54"/>
      <c r="AT100" s="18" t="s">
        <v>166</v>
      </c>
      <c r="AU100" s="18" t="s">
        <v>84</v>
      </c>
    </row>
    <row r="101" spans="2:65" s="1" customFormat="1" ht="11.25">
      <c r="B101" s="33"/>
      <c r="D101" s="149" t="s">
        <v>167</v>
      </c>
      <c r="F101" s="150" t="s">
        <v>1552</v>
      </c>
      <c r="I101" s="147"/>
      <c r="L101" s="33"/>
      <c r="M101" s="148"/>
      <c r="T101" s="54"/>
      <c r="AT101" s="18" t="s">
        <v>167</v>
      </c>
      <c r="AU101" s="18" t="s">
        <v>84</v>
      </c>
    </row>
    <row r="102" spans="2:65" s="12" customFormat="1" ht="11.25">
      <c r="B102" s="151"/>
      <c r="D102" s="145" t="s">
        <v>169</v>
      </c>
      <c r="E102" s="152" t="s">
        <v>19</v>
      </c>
      <c r="F102" s="153" t="s">
        <v>492</v>
      </c>
      <c r="H102" s="152" t="s">
        <v>19</v>
      </c>
      <c r="I102" s="154"/>
      <c r="L102" s="151"/>
      <c r="M102" s="155"/>
      <c r="T102" s="156"/>
      <c r="AT102" s="152" t="s">
        <v>169</v>
      </c>
      <c r="AU102" s="152" t="s">
        <v>84</v>
      </c>
      <c r="AV102" s="12" t="s">
        <v>82</v>
      </c>
      <c r="AW102" s="12" t="s">
        <v>36</v>
      </c>
      <c r="AX102" s="12" t="s">
        <v>75</v>
      </c>
      <c r="AY102" s="152" t="s">
        <v>157</v>
      </c>
    </row>
    <row r="103" spans="2:65" s="12" customFormat="1" ht="11.25">
      <c r="B103" s="151"/>
      <c r="D103" s="145" t="s">
        <v>169</v>
      </c>
      <c r="E103" s="152" t="s">
        <v>19</v>
      </c>
      <c r="F103" s="153" t="s">
        <v>1553</v>
      </c>
      <c r="H103" s="152" t="s">
        <v>19</v>
      </c>
      <c r="I103" s="154"/>
      <c r="L103" s="151"/>
      <c r="M103" s="155"/>
      <c r="T103" s="156"/>
      <c r="AT103" s="152" t="s">
        <v>169</v>
      </c>
      <c r="AU103" s="152" t="s">
        <v>84</v>
      </c>
      <c r="AV103" s="12" t="s">
        <v>82</v>
      </c>
      <c r="AW103" s="12" t="s">
        <v>36</v>
      </c>
      <c r="AX103" s="12" t="s">
        <v>75</v>
      </c>
      <c r="AY103" s="152" t="s">
        <v>157</v>
      </c>
    </row>
    <row r="104" spans="2:65" s="13" customFormat="1" ht="11.25">
      <c r="B104" s="157"/>
      <c r="D104" s="145" t="s">
        <v>169</v>
      </c>
      <c r="E104" s="158" t="s">
        <v>19</v>
      </c>
      <c r="F104" s="159" t="s">
        <v>1554</v>
      </c>
      <c r="H104" s="160">
        <v>114.84</v>
      </c>
      <c r="I104" s="161"/>
      <c r="L104" s="157"/>
      <c r="M104" s="162"/>
      <c r="T104" s="163"/>
      <c r="AT104" s="158" t="s">
        <v>169</v>
      </c>
      <c r="AU104" s="158" t="s">
        <v>84</v>
      </c>
      <c r="AV104" s="13" t="s">
        <v>84</v>
      </c>
      <c r="AW104" s="13" t="s">
        <v>36</v>
      </c>
      <c r="AX104" s="13" t="s">
        <v>75</v>
      </c>
      <c r="AY104" s="158" t="s">
        <v>157</v>
      </c>
    </row>
    <row r="105" spans="2:65" s="13" customFormat="1" ht="11.25">
      <c r="B105" s="157"/>
      <c r="D105" s="145" t="s">
        <v>169</v>
      </c>
      <c r="E105" s="158" t="s">
        <v>19</v>
      </c>
      <c r="F105" s="159" t="s">
        <v>1555</v>
      </c>
      <c r="H105" s="160">
        <v>10.53</v>
      </c>
      <c r="I105" s="161"/>
      <c r="L105" s="157"/>
      <c r="M105" s="162"/>
      <c r="T105" s="163"/>
      <c r="AT105" s="158" t="s">
        <v>169</v>
      </c>
      <c r="AU105" s="158" t="s">
        <v>84</v>
      </c>
      <c r="AV105" s="13" t="s">
        <v>84</v>
      </c>
      <c r="AW105" s="13" t="s">
        <v>36</v>
      </c>
      <c r="AX105" s="13" t="s">
        <v>75</v>
      </c>
      <c r="AY105" s="158" t="s">
        <v>157</v>
      </c>
    </row>
    <row r="106" spans="2:65" s="13" customFormat="1" ht="11.25">
      <c r="B106" s="157"/>
      <c r="D106" s="145" t="s">
        <v>169</v>
      </c>
      <c r="E106" s="158" t="s">
        <v>19</v>
      </c>
      <c r="F106" s="159" t="s">
        <v>1556</v>
      </c>
      <c r="H106" s="160">
        <v>18.239999999999998</v>
      </c>
      <c r="I106" s="161"/>
      <c r="L106" s="157"/>
      <c r="M106" s="162"/>
      <c r="T106" s="163"/>
      <c r="AT106" s="158" t="s">
        <v>169</v>
      </c>
      <c r="AU106" s="158" t="s">
        <v>84</v>
      </c>
      <c r="AV106" s="13" t="s">
        <v>84</v>
      </c>
      <c r="AW106" s="13" t="s">
        <v>36</v>
      </c>
      <c r="AX106" s="13" t="s">
        <v>75</v>
      </c>
      <c r="AY106" s="158" t="s">
        <v>157</v>
      </c>
    </row>
    <row r="107" spans="2:65" s="13" customFormat="1" ht="11.25">
      <c r="B107" s="157"/>
      <c r="D107" s="145" t="s">
        <v>169</v>
      </c>
      <c r="E107" s="158" t="s">
        <v>19</v>
      </c>
      <c r="F107" s="159" t="s">
        <v>1557</v>
      </c>
      <c r="H107" s="160">
        <v>5.67</v>
      </c>
      <c r="I107" s="161"/>
      <c r="L107" s="157"/>
      <c r="M107" s="162"/>
      <c r="T107" s="163"/>
      <c r="AT107" s="158" t="s">
        <v>169</v>
      </c>
      <c r="AU107" s="158" t="s">
        <v>84</v>
      </c>
      <c r="AV107" s="13" t="s">
        <v>84</v>
      </c>
      <c r="AW107" s="13" t="s">
        <v>36</v>
      </c>
      <c r="AX107" s="13" t="s">
        <v>75</v>
      </c>
      <c r="AY107" s="158" t="s">
        <v>157</v>
      </c>
    </row>
    <row r="108" spans="2:65" s="13" customFormat="1" ht="11.25">
      <c r="B108" s="157"/>
      <c r="D108" s="145" t="s">
        <v>169</v>
      </c>
      <c r="E108" s="158" t="s">
        <v>19</v>
      </c>
      <c r="F108" s="159" t="s">
        <v>1558</v>
      </c>
      <c r="H108" s="160">
        <v>4.32</v>
      </c>
      <c r="I108" s="161"/>
      <c r="L108" s="157"/>
      <c r="M108" s="162"/>
      <c r="T108" s="163"/>
      <c r="AT108" s="158" t="s">
        <v>169</v>
      </c>
      <c r="AU108" s="158" t="s">
        <v>84</v>
      </c>
      <c r="AV108" s="13" t="s">
        <v>84</v>
      </c>
      <c r="AW108" s="13" t="s">
        <v>36</v>
      </c>
      <c r="AX108" s="13" t="s">
        <v>75</v>
      </c>
      <c r="AY108" s="158" t="s">
        <v>157</v>
      </c>
    </row>
    <row r="109" spans="2:65" s="13" customFormat="1" ht="11.25">
      <c r="B109" s="157"/>
      <c r="D109" s="145" t="s">
        <v>169</v>
      </c>
      <c r="E109" s="158" t="s">
        <v>19</v>
      </c>
      <c r="F109" s="159" t="s">
        <v>1559</v>
      </c>
      <c r="H109" s="160">
        <v>1.2150000000000001</v>
      </c>
      <c r="I109" s="161"/>
      <c r="L109" s="157"/>
      <c r="M109" s="162"/>
      <c r="T109" s="163"/>
      <c r="AT109" s="158" t="s">
        <v>169</v>
      </c>
      <c r="AU109" s="158" t="s">
        <v>84</v>
      </c>
      <c r="AV109" s="13" t="s">
        <v>84</v>
      </c>
      <c r="AW109" s="13" t="s">
        <v>36</v>
      </c>
      <c r="AX109" s="13" t="s">
        <v>75</v>
      </c>
      <c r="AY109" s="158" t="s">
        <v>157</v>
      </c>
    </row>
    <row r="110" spans="2:65" s="13" customFormat="1" ht="11.25">
      <c r="B110" s="157"/>
      <c r="D110" s="145" t="s">
        <v>169</v>
      </c>
      <c r="E110" s="158" t="s">
        <v>19</v>
      </c>
      <c r="F110" s="159" t="s">
        <v>1560</v>
      </c>
      <c r="H110" s="160">
        <v>12.375</v>
      </c>
      <c r="I110" s="161"/>
      <c r="L110" s="157"/>
      <c r="M110" s="162"/>
      <c r="T110" s="163"/>
      <c r="AT110" s="158" t="s">
        <v>169</v>
      </c>
      <c r="AU110" s="158" t="s">
        <v>84</v>
      </c>
      <c r="AV110" s="13" t="s">
        <v>84</v>
      </c>
      <c r="AW110" s="13" t="s">
        <v>36</v>
      </c>
      <c r="AX110" s="13" t="s">
        <v>75</v>
      </c>
      <c r="AY110" s="158" t="s">
        <v>157</v>
      </c>
    </row>
    <row r="111" spans="2:65" s="13" customFormat="1" ht="11.25">
      <c r="B111" s="157"/>
      <c r="D111" s="145" t="s">
        <v>169</v>
      </c>
      <c r="E111" s="158" t="s">
        <v>19</v>
      </c>
      <c r="F111" s="159" t="s">
        <v>1561</v>
      </c>
      <c r="H111" s="160">
        <v>2.25</v>
      </c>
      <c r="I111" s="161"/>
      <c r="L111" s="157"/>
      <c r="M111" s="162"/>
      <c r="T111" s="163"/>
      <c r="AT111" s="158" t="s">
        <v>169</v>
      </c>
      <c r="AU111" s="158" t="s">
        <v>84</v>
      </c>
      <c r="AV111" s="13" t="s">
        <v>84</v>
      </c>
      <c r="AW111" s="13" t="s">
        <v>36</v>
      </c>
      <c r="AX111" s="13" t="s">
        <v>75</v>
      </c>
      <c r="AY111" s="158" t="s">
        <v>157</v>
      </c>
    </row>
    <row r="112" spans="2:65" s="13" customFormat="1" ht="11.25">
      <c r="B112" s="157"/>
      <c r="D112" s="145" t="s">
        <v>169</v>
      </c>
      <c r="E112" s="158" t="s">
        <v>19</v>
      </c>
      <c r="F112" s="159" t="s">
        <v>1562</v>
      </c>
      <c r="H112" s="160">
        <v>1.605</v>
      </c>
      <c r="I112" s="161"/>
      <c r="L112" s="157"/>
      <c r="M112" s="162"/>
      <c r="T112" s="163"/>
      <c r="AT112" s="158" t="s">
        <v>169</v>
      </c>
      <c r="AU112" s="158" t="s">
        <v>84</v>
      </c>
      <c r="AV112" s="13" t="s">
        <v>84</v>
      </c>
      <c r="AW112" s="13" t="s">
        <v>36</v>
      </c>
      <c r="AX112" s="13" t="s">
        <v>75</v>
      </c>
      <c r="AY112" s="158" t="s">
        <v>157</v>
      </c>
    </row>
    <row r="113" spans="2:65" s="13" customFormat="1" ht="11.25">
      <c r="B113" s="157"/>
      <c r="D113" s="145" t="s">
        <v>169</v>
      </c>
      <c r="E113" s="158" t="s">
        <v>19</v>
      </c>
      <c r="F113" s="159" t="s">
        <v>1563</v>
      </c>
      <c r="H113" s="160">
        <v>1.665</v>
      </c>
      <c r="I113" s="161"/>
      <c r="L113" s="157"/>
      <c r="M113" s="162"/>
      <c r="T113" s="163"/>
      <c r="AT113" s="158" t="s">
        <v>169</v>
      </c>
      <c r="AU113" s="158" t="s">
        <v>84</v>
      </c>
      <c r="AV113" s="13" t="s">
        <v>84</v>
      </c>
      <c r="AW113" s="13" t="s">
        <v>36</v>
      </c>
      <c r="AX113" s="13" t="s">
        <v>75</v>
      </c>
      <c r="AY113" s="158" t="s">
        <v>157</v>
      </c>
    </row>
    <row r="114" spans="2:65" s="13" customFormat="1" ht="11.25">
      <c r="B114" s="157"/>
      <c r="D114" s="145" t="s">
        <v>169</v>
      </c>
      <c r="E114" s="158" t="s">
        <v>19</v>
      </c>
      <c r="F114" s="159" t="s">
        <v>1564</v>
      </c>
      <c r="H114" s="160">
        <v>1.56</v>
      </c>
      <c r="I114" s="161"/>
      <c r="L114" s="157"/>
      <c r="M114" s="162"/>
      <c r="T114" s="163"/>
      <c r="AT114" s="158" t="s">
        <v>169</v>
      </c>
      <c r="AU114" s="158" t="s">
        <v>84</v>
      </c>
      <c r="AV114" s="13" t="s">
        <v>84</v>
      </c>
      <c r="AW114" s="13" t="s">
        <v>36</v>
      </c>
      <c r="AX114" s="13" t="s">
        <v>75</v>
      </c>
      <c r="AY114" s="158" t="s">
        <v>157</v>
      </c>
    </row>
    <row r="115" spans="2:65" s="14" customFormat="1" ht="11.25">
      <c r="B115" s="164"/>
      <c r="D115" s="145" t="s">
        <v>169</v>
      </c>
      <c r="E115" s="165" t="s">
        <v>19</v>
      </c>
      <c r="F115" s="166" t="s">
        <v>173</v>
      </c>
      <c r="H115" s="167">
        <v>174.27</v>
      </c>
      <c r="I115" s="168"/>
      <c r="L115" s="164"/>
      <c r="M115" s="169"/>
      <c r="T115" s="170"/>
      <c r="AT115" s="165" t="s">
        <v>169</v>
      </c>
      <c r="AU115" s="165" t="s">
        <v>84</v>
      </c>
      <c r="AV115" s="14" t="s">
        <v>164</v>
      </c>
      <c r="AW115" s="14" t="s">
        <v>36</v>
      </c>
      <c r="AX115" s="14" t="s">
        <v>82</v>
      </c>
      <c r="AY115" s="165" t="s">
        <v>157</v>
      </c>
    </row>
    <row r="116" spans="2:65" s="1" customFormat="1" ht="16.5" customHeight="1">
      <c r="B116" s="33"/>
      <c r="C116" s="132" t="s">
        <v>84</v>
      </c>
      <c r="D116" s="132" t="s">
        <v>159</v>
      </c>
      <c r="E116" s="133" t="s">
        <v>1565</v>
      </c>
      <c r="F116" s="134" t="s">
        <v>1566</v>
      </c>
      <c r="G116" s="135" t="s">
        <v>210</v>
      </c>
      <c r="H116" s="136">
        <v>87.137</v>
      </c>
      <c r="I116" s="137">
        <v>753</v>
      </c>
      <c r="J116" s="138">
        <f>ROUND(I116*H116,2)</f>
        <v>65614.16</v>
      </c>
      <c r="K116" s="134" t="s">
        <v>163</v>
      </c>
      <c r="L116" s="33"/>
      <c r="M116" s="139" t="s">
        <v>19</v>
      </c>
      <c r="N116" s="140" t="s">
        <v>46</v>
      </c>
      <c r="P116" s="141">
        <f>O116*H116</f>
        <v>0</v>
      </c>
      <c r="Q116" s="141">
        <v>3.73E-2</v>
      </c>
      <c r="R116" s="141">
        <f>Q116*H116</f>
        <v>3.2502100999999999</v>
      </c>
      <c r="S116" s="141">
        <v>0</v>
      </c>
      <c r="T116" s="142">
        <f>S116*H116</f>
        <v>0</v>
      </c>
      <c r="AR116" s="143" t="s">
        <v>164</v>
      </c>
      <c r="AT116" s="143" t="s">
        <v>159</v>
      </c>
      <c r="AU116" s="143" t="s">
        <v>84</v>
      </c>
      <c r="AY116" s="18" t="s">
        <v>157</v>
      </c>
      <c r="BE116" s="144">
        <f>IF(N116="základní",J116,0)</f>
        <v>65614.16</v>
      </c>
      <c r="BF116" s="144">
        <f>IF(N116="snížená",J116,0)</f>
        <v>0</v>
      </c>
      <c r="BG116" s="144">
        <f>IF(N116="zákl. přenesená",J116,0)</f>
        <v>0</v>
      </c>
      <c r="BH116" s="144">
        <f>IF(N116="sníž. přenesená",J116,0)</f>
        <v>0</v>
      </c>
      <c r="BI116" s="144">
        <f>IF(N116="nulová",J116,0)</f>
        <v>0</v>
      </c>
      <c r="BJ116" s="18" t="s">
        <v>82</v>
      </c>
      <c r="BK116" s="144">
        <f>ROUND(I116*H116,2)</f>
        <v>65614.16</v>
      </c>
      <c r="BL116" s="18" t="s">
        <v>164</v>
      </c>
      <c r="BM116" s="143" t="s">
        <v>1567</v>
      </c>
    </row>
    <row r="117" spans="2:65" s="1" customFormat="1" ht="11.25">
      <c r="B117" s="33"/>
      <c r="D117" s="145" t="s">
        <v>166</v>
      </c>
      <c r="F117" s="146" t="s">
        <v>1568</v>
      </c>
      <c r="I117" s="147"/>
      <c r="L117" s="33"/>
      <c r="M117" s="148"/>
      <c r="T117" s="54"/>
      <c r="AT117" s="18" t="s">
        <v>166</v>
      </c>
      <c r="AU117" s="18" t="s">
        <v>84</v>
      </c>
    </row>
    <row r="118" spans="2:65" s="1" customFormat="1" ht="11.25">
      <c r="B118" s="33"/>
      <c r="D118" s="149" t="s">
        <v>167</v>
      </c>
      <c r="F118" s="150" t="s">
        <v>1569</v>
      </c>
      <c r="I118" s="147"/>
      <c r="L118" s="33"/>
      <c r="M118" s="148"/>
      <c r="T118" s="54"/>
      <c r="AT118" s="18" t="s">
        <v>167</v>
      </c>
      <c r="AU118" s="18" t="s">
        <v>84</v>
      </c>
    </row>
    <row r="119" spans="2:65" s="12" customFormat="1" ht="11.25">
      <c r="B119" s="151"/>
      <c r="D119" s="145" t="s">
        <v>169</v>
      </c>
      <c r="E119" s="152" t="s">
        <v>19</v>
      </c>
      <c r="F119" s="153" t="s">
        <v>492</v>
      </c>
      <c r="H119" s="152" t="s">
        <v>19</v>
      </c>
      <c r="I119" s="154"/>
      <c r="L119" s="151"/>
      <c r="M119" s="155"/>
      <c r="T119" s="156"/>
      <c r="AT119" s="152" t="s">
        <v>169</v>
      </c>
      <c r="AU119" s="152" t="s">
        <v>84</v>
      </c>
      <c r="AV119" s="12" t="s">
        <v>82</v>
      </c>
      <c r="AW119" s="12" t="s">
        <v>36</v>
      </c>
      <c r="AX119" s="12" t="s">
        <v>75</v>
      </c>
      <c r="AY119" s="152" t="s">
        <v>157</v>
      </c>
    </row>
    <row r="120" spans="2:65" s="12" customFormat="1" ht="11.25">
      <c r="B120" s="151"/>
      <c r="D120" s="145" t="s">
        <v>169</v>
      </c>
      <c r="E120" s="152" t="s">
        <v>19</v>
      </c>
      <c r="F120" s="153" t="s">
        <v>1570</v>
      </c>
      <c r="H120" s="152" t="s">
        <v>19</v>
      </c>
      <c r="I120" s="154"/>
      <c r="L120" s="151"/>
      <c r="M120" s="155"/>
      <c r="T120" s="156"/>
      <c r="AT120" s="152" t="s">
        <v>169</v>
      </c>
      <c r="AU120" s="152" t="s">
        <v>84</v>
      </c>
      <c r="AV120" s="12" t="s">
        <v>82</v>
      </c>
      <c r="AW120" s="12" t="s">
        <v>36</v>
      </c>
      <c r="AX120" s="12" t="s">
        <v>75</v>
      </c>
      <c r="AY120" s="152" t="s">
        <v>157</v>
      </c>
    </row>
    <row r="121" spans="2:65" s="13" customFormat="1" ht="11.25">
      <c r="B121" s="157"/>
      <c r="D121" s="145" t="s">
        <v>169</v>
      </c>
      <c r="E121" s="158" t="s">
        <v>19</v>
      </c>
      <c r="F121" s="159" t="s">
        <v>1571</v>
      </c>
      <c r="H121" s="160">
        <v>57.42</v>
      </c>
      <c r="I121" s="161"/>
      <c r="L121" s="157"/>
      <c r="M121" s="162"/>
      <c r="T121" s="163"/>
      <c r="AT121" s="158" t="s">
        <v>169</v>
      </c>
      <c r="AU121" s="158" t="s">
        <v>84</v>
      </c>
      <c r="AV121" s="13" t="s">
        <v>84</v>
      </c>
      <c r="AW121" s="13" t="s">
        <v>36</v>
      </c>
      <c r="AX121" s="13" t="s">
        <v>75</v>
      </c>
      <c r="AY121" s="158" t="s">
        <v>157</v>
      </c>
    </row>
    <row r="122" spans="2:65" s="13" customFormat="1" ht="11.25">
      <c r="B122" s="157"/>
      <c r="D122" s="145" t="s">
        <v>169</v>
      </c>
      <c r="E122" s="158" t="s">
        <v>19</v>
      </c>
      <c r="F122" s="159" t="s">
        <v>1572</v>
      </c>
      <c r="H122" s="160">
        <v>5.2649999999999997</v>
      </c>
      <c r="I122" s="161"/>
      <c r="L122" s="157"/>
      <c r="M122" s="162"/>
      <c r="T122" s="163"/>
      <c r="AT122" s="158" t="s">
        <v>169</v>
      </c>
      <c r="AU122" s="158" t="s">
        <v>84</v>
      </c>
      <c r="AV122" s="13" t="s">
        <v>84</v>
      </c>
      <c r="AW122" s="13" t="s">
        <v>36</v>
      </c>
      <c r="AX122" s="13" t="s">
        <v>75</v>
      </c>
      <c r="AY122" s="158" t="s">
        <v>157</v>
      </c>
    </row>
    <row r="123" spans="2:65" s="13" customFormat="1" ht="11.25">
      <c r="B123" s="157"/>
      <c r="D123" s="145" t="s">
        <v>169</v>
      </c>
      <c r="E123" s="158" t="s">
        <v>19</v>
      </c>
      <c r="F123" s="159" t="s">
        <v>1573</v>
      </c>
      <c r="H123" s="160">
        <v>9.1199999999999992</v>
      </c>
      <c r="I123" s="161"/>
      <c r="L123" s="157"/>
      <c r="M123" s="162"/>
      <c r="T123" s="163"/>
      <c r="AT123" s="158" t="s">
        <v>169</v>
      </c>
      <c r="AU123" s="158" t="s">
        <v>84</v>
      </c>
      <c r="AV123" s="13" t="s">
        <v>84</v>
      </c>
      <c r="AW123" s="13" t="s">
        <v>36</v>
      </c>
      <c r="AX123" s="13" t="s">
        <v>75</v>
      </c>
      <c r="AY123" s="158" t="s">
        <v>157</v>
      </c>
    </row>
    <row r="124" spans="2:65" s="13" customFormat="1" ht="11.25">
      <c r="B124" s="157"/>
      <c r="D124" s="145" t="s">
        <v>169</v>
      </c>
      <c r="E124" s="158" t="s">
        <v>19</v>
      </c>
      <c r="F124" s="159" t="s">
        <v>1574</v>
      </c>
      <c r="H124" s="160">
        <v>2.835</v>
      </c>
      <c r="I124" s="161"/>
      <c r="L124" s="157"/>
      <c r="M124" s="162"/>
      <c r="T124" s="163"/>
      <c r="AT124" s="158" t="s">
        <v>169</v>
      </c>
      <c r="AU124" s="158" t="s">
        <v>84</v>
      </c>
      <c r="AV124" s="13" t="s">
        <v>84</v>
      </c>
      <c r="AW124" s="13" t="s">
        <v>36</v>
      </c>
      <c r="AX124" s="13" t="s">
        <v>75</v>
      </c>
      <c r="AY124" s="158" t="s">
        <v>157</v>
      </c>
    </row>
    <row r="125" spans="2:65" s="13" customFormat="1" ht="11.25">
      <c r="B125" s="157"/>
      <c r="D125" s="145" t="s">
        <v>169</v>
      </c>
      <c r="E125" s="158" t="s">
        <v>19</v>
      </c>
      <c r="F125" s="159" t="s">
        <v>1575</v>
      </c>
      <c r="H125" s="160">
        <v>2.16</v>
      </c>
      <c r="I125" s="161"/>
      <c r="L125" s="157"/>
      <c r="M125" s="162"/>
      <c r="T125" s="163"/>
      <c r="AT125" s="158" t="s">
        <v>169</v>
      </c>
      <c r="AU125" s="158" t="s">
        <v>84</v>
      </c>
      <c r="AV125" s="13" t="s">
        <v>84</v>
      </c>
      <c r="AW125" s="13" t="s">
        <v>36</v>
      </c>
      <c r="AX125" s="13" t="s">
        <v>75</v>
      </c>
      <c r="AY125" s="158" t="s">
        <v>157</v>
      </c>
    </row>
    <row r="126" spans="2:65" s="13" customFormat="1" ht="11.25">
      <c r="B126" s="157"/>
      <c r="D126" s="145" t="s">
        <v>169</v>
      </c>
      <c r="E126" s="158" t="s">
        <v>19</v>
      </c>
      <c r="F126" s="159" t="s">
        <v>1576</v>
      </c>
      <c r="H126" s="160">
        <v>0.60799999999999998</v>
      </c>
      <c r="I126" s="161"/>
      <c r="L126" s="157"/>
      <c r="M126" s="162"/>
      <c r="T126" s="163"/>
      <c r="AT126" s="158" t="s">
        <v>169</v>
      </c>
      <c r="AU126" s="158" t="s">
        <v>84</v>
      </c>
      <c r="AV126" s="13" t="s">
        <v>84</v>
      </c>
      <c r="AW126" s="13" t="s">
        <v>36</v>
      </c>
      <c r="AX126" s="13" t="s">
        <v>75</v>
      </c>
      <c r="AY126" s="158" t="s">
        <v>157</v>
      </c>
    </row>
    <row r="127" spans="2:65" s="13" customFormat="1" ht="11.25">
      <c r="B127" s="157"/>
      <c r="D127" s="145" t="s">
        <v>169</v>
      </c>
      <c r="E127" s="158" t="s">
        <v>19</v>
      </c>
      <c r="F127" s="159" t="s">
        <v>1577</v>
      </c>
      <c r="H127" s="160">
        <v>6.1879999999999997</v>
      </c>
      <c r="I127" s="161"/>
      <c r="L127" s="157"/>
      <c r="M127" s="162"/>
      <c r="T127" s="163"/>
      <c r="AT127" s="158" t="s">
        <v>169</v>
      </c>
      <c r="AU127" s="158" t="s">
        <v>84</v>
      </c>
      <c r="AV127" s="13" t="s">
        <v>84</v>
      </c>
      <c r="AW127" s="13" t="s">
        <v>36</v>
      </c>
      <c r="AX127" s="13" t="s">
        <v>75</v>
      </c>
      <c r="AY127" s="158" t="s">
        <v>157</v>
      </c>
    </row>
    <row r="128" spans="2:65" s="13" customFormat="1" ht="11.25">
      <c r="B128" s="157"/>
      <c r="D128" s="145" t="s">
        <v>169</v>
      </c>
      <c r="E128" s="158" t="s">
        <v>19</v>
      </c>
      <c r="F128" s="159" t="s">
        <v>1578</v>
      </c>
      <c r="H128" s="160">
        <v>1.125</v>
      </c>
      <c r="I128" s="161"/>
      <c r="L128" s="157"/>
      <c r="M128" s="162"/>
      <c r="T128" s="163"/>
      <c r="AT128" s="158" t="s">
        <v>169</v>
      </c>
      <c r="AU128" s="158" t="s">
        <v>84</v>
      </c>
      <c r="AV128" s="13" t="s">
        <v>84</v>
      </c>
      <c r="AW128" s="13" t="s">
        <v>36</v>
      </c>
      <c r="AX128" s="13" t="s">
        <v>75</v>
      </c>
      <c r="AY128" s="158" t="s">
        <v>157</v>
      </c>
    </row>
    <row r="129" spans="2:65" s="13" customFormat="1" ht="11.25">
      <c r="B129" s="157"/>
      <c r="D129" s="145" t="s">
        <v>169</v>
      </c>
      <c r="E129" s="158" t="s">
        <v>19</v>
      </c>
      <c r="F129" s="159" t="s">
        <v>1579</v>
      </c>
      <c r="H129" s="160">
        <v>0.80300000000000005</v>
      </c>
      <c r="I129" s="161"/>
      <c r="L129" s="157"/>
      <c r="M129" s="162"/>
      <c r="T129" s="163"/>
      <c r="AT129" s="158" t="s">
        <v>169</v>
      </c>
      <c r="AU129" s="158" t="s">
        <v>84</v>
      </c>
      <c r="AV129" s="13" t="s">
        <v>84</v>
      </c>
      <c r="AW129" s="13" t="s">
        <v>36</v>
      </c>
      <c r="AX129" s="13" t="s">
        <v>75</v>
      </c>
      <c r="AY129" s="158" t="s">
        <v>157</v>
      </c>
    </row>
    <row r="130" spans="2:65" s="13" customFormat="1" ht="11.25">
      <c r="B130" s="157"/>
      <c r="D130" s="145" t="s">
        <v>169</v>
      </c>
      <c r="E130" s="158" t="s">
        <v>19</v>
      </c>
      <c r="F130" s="159" t="s">
        <v>1580</v>
      </c>
      <c r="H130" s="160">
        <v>0.83299999999999996</v>
      </c>
      <c r="I130" s="161"/>
      <c r="L130" s="157"/>
      <c r="M130" s="162"/>
      <c r="T130" s="163"/>
      <c r="AT130" s="158" t="s">
        <v>169</v>
      </c>
      <c r="AU130" s="158" t="s">
        <v>84</v>
      </c>
      <c r="AV130" s="13" t="s">
        <v>84</v>
      </c>
      <c r="AW130" s="13" t="s">
        <v>36</v>
      </c>
      <c r="AX130" s="13" t="s">
        <v>75</v>
      </c>
      <c r="AY130" s="158" t="s">
        <v>157</v>
      </c>
    </row>
    <row r="131" spans="2:65" s="13" customFormat="1" ht="11.25">
      <c r="B131" s="157"/>
      <c r="D131" s="145" t="s">
        <v>169</v>
      </c>
      <c r="E131" s="158" t="s">
        <v>19</v>
      </c>
      <c r="F131" s="159" t="s">
        <v>1581</v>
      </c>
      <c r="H131" s="160">
        <v>0.78</v>
      </c>
      <c r="I131" s="161"/>
      <c r="L131" s="157"/>
      <c r="M131" s="162"/>
      <c r="T131" s="163"/>
      <c r="AT131" s="158" t="s">
        <v>169</v>
      </c>
      <c r="AU131" s="158" t="s">
        <v>84</v>
      </c>
      <c r="AV131" s="13" t="s">
        <v>84</v>
      </c>
      <c r="AW131" s="13" t="s">
        <v>36</v>
      </c>
      <c r="AX131" s="13" t="s">
        <v>75</v>
      </c>
      <c r="AY131" s="158" t="s">
        <v>157</v>
      </c>
    </row>
    <row r="132" spans="2:65" s="14" customFormat="1" ht="11.25">
      <c r="B132" s="164"/>
      <c r="D132" s="145" t="s">
        <v>169</v>
      </c>
      <c r="E132" s="165" t="s">
        <v>19</v>
      </c>
      <c r="F132" s="166" t="s">
        <v>173</v>
      </c>
      <c r="H132" s="167">
        <v>87.137</v>
      </c>
      <c r="I132" s="168"/>
      <c r="L132" s="164"/>
      <c r="M132" s="169"/>
      <c r="T132" s="170"/>
      <c r="AT132" s="165" t="s">
        <v>169</v>
      </c>
      <c r="AU132" s="165" t="s">
        <v>84</v>
      </c>
      <c r="AV132" s="14" t="s">
        <v>164</v>
      </c>
      <c r="AW132" s="14" t="s">
        <v>36</v>
      </c>
      <c r="AX132" s="14" t="s">
        <v>82</v>
      </c>
      <c r="AY132" s="165" t="s">
        <v>157</v>
      </c>
    </row>
    <row r="133" spans="2:65" s="1" customFormat="1" ht="16.5" customHeight="1">
      <c r="B133" s="33"/>
      <c r="C133" s="132" t="s">
        <v>104</v>
      </c>
      <c r="D133" s="132" t="s">
        <v>159</v>
      </c>
      <c r="E133" s="133" t="s">
        <v>1582</v>
      </c>
      <c r="F133" s="134" t="s">
        <v>1583</v>
      </c>
      <c r="G133" s="135" t="s">
        <v>210</v>
      </c>
      <c r="H133" s="136">
        <v>174.27</v>
      </c>
      <c r="I133" s="137">
        <v>520</v>
      </c>
      <c r="J133" s="138">
        <f>ROUND(I133*H133,2)</f>
        <v>90620.4</v>
      </c>
      <c r="K133" s="134" t="s">
        <v>163</v>
      </c>
      <c r="L133" s="33"/>
      <c r="M133" s="139" t="s">
        <v>19</v>
      </c>
      <c r="N133" s="140" t="s">
        <v>46</v>
      </c>
      <c r="P133" s="141">
        <f>O133*H133</f>
        <v>0</v>
      </c>
      <c r="Q133" s="141">
        <v>3.3579999999999999E-2</v>
      </c>
      <c r="R133" s="141">
        <f>Q133*H133</f>
        <v>5.8519866</v>
      </c>
      <c r="S133" s="141">
        <v>0</v>
      </c>
      <c r="T133" s="142">
        <f>S133*H133</f>
        <v>0</v>
      </c>
      <c r="AR133" s="143" t="s">
        <v>164</v>
      </c>
      <c r="AT133" s="143" t="s">
        <v>159</v>
      </c>
      <c r="AU133" s="143" t="s">
        <v>84</v>
      </c>
      <c r="AY133" s="18" t="s">
        <v>157</v>
      </c>
      <c r="BE133" s="144">
        <f>IF(N133="základní",J133,0)</f>
        <v>90620.4</v>
      </c>
      <c r="BF133" s="144">
        <f>IF(N133="snížená",J133,0)</f>
        <v>0</v>
      </c>
      <c r="BG133" s="144">
        <f>IF(N133="zákl. přenesená",J133,0)</f>
        <v>0</v>
      </c>
      <c r="BH133" s="144">
        <f>IF(N133="sníž. přenesená",J133,0)</f>
        <v>0</v>
      </c>
      <c r="BI133" s="144">
        <f>IF(N133="nulová",J133,0)</f>
        <v>0</v>
      </c>
      <c r="BJ133" s="18" t="s">
        <v>82</v>
      </c>
      <c r="BK133" s="144">
        <f>ROUND(I133*H133,2)</f>
        <v>90620.4</v>
      </c>
      <c r="BL133" s="18" t="s">
        <v>164</v>
      </c>
      <c r="BM133" s="143" t="s">
        <v>1584</v>
      </c>
    </row>
    <row r="134" spans="2:65" s="1" customFormat="1" ht="11.25">
      <c r="B134" s="33"/>
      <c r="D134" s="145" t="s">
        <v>166</v>
      </c>
      <c r="F134" s="146" t="s">
        <v>1585</v>
      </c>
      <c r="I134" s="147"/>
      <c r="L134" s="33"/>
      <c r="M134" s="148"/>
      <c r="T134" s="54"/>
      <c r="AT134" s="18" t="s">
        <v>166</v>
      </c>
      <c r="AU134" s="18" t="s">
        <v>84</v>
      </c>
    </row>
    <row r="135" spans="2:65" s="1" customFormat="1" ht="11.25">
      <c r="B135" s="33"/>
      <c r="D135" s="149" t="s">
        <v>167</v>
      </c>
      <c r="F135" s="150" t="s">
        <v>1586</v>
      </c>
      <c r="I135" s="147"/>
      <c r="L135" s="33"/>
      <c r="M135" s="148"/>
      <c r="T135" s="54"/>
      <c r="AT135" s="18" t="s">
        <v>167</v>
      </c>
      <c r="AU135" s="18" t="s">
        <v>84</v>
      </c>
    </row>
    <row r="136" spans="2:65" s="12" customFormat="1" ht="11.25">
      <c r="B136" s="151"/>
      <c r="D136" s="145" t="s">
        <v>169</v>
      </c>
      <c r="E136" s="152" t="s">
        <v>19</v>
      </c>
      <c r="F136" s="153" t="s">
        <v>492</v>
      </c>
      <c r="H136" s="152" t="s">
        <v>19</v>
      </c>
      <c r="I136" s="154"/>
      <c r="L136" s="151"/>
      <c r="M136" s="155"/>
      <c r="T136" s="156"/>
      <c r="AT136" s="152" t="s">
        <v>169</v>
      </c>
      <c r="AU136" s="152" t="s">
        <v>84</v>
      </c>
      <c r="AV136" s="12" t="s">
        <v>82</v>
      </c>
      <c r="AW136" s="12" t="s">
        <v>36</v>
      </c>
      <c r="AX136" s="12" t="s">
        <v>75</v>
      </c>
      <c r="AY136" s="152" t="s">
        <v>157</v>
      </c>
    </row>
    <row r="137" spans="2:65" s="13" customFormat="1" ht="11.25">
      <c r="B137" s="157"/>
      <c r="D137" s="145" t="s">
        <v>169</v>
      </c>
      <c r="E137" s="158" t="s">
        <v>19</v>
      </c>
      <c r="F137" s="159" t="s">
        <v>1554</v>
      </c>
      <c r="H137" s="160">
        <v>114.84</v>
      </c>
      <c r="I137" s="161"/>
      <c r="L137" s="157"/>
      <c r="M137" s="162"/>
      <c r="T137" s="163"/>
      <c r="AT137" s="158" t="s">
        <v>169</v>
      </c>
      <c r="AU137" s="158" t="s">
        <v>84</v>
      </c>
      <c r="AV137" s="13" t="s">
        <v>84</v>
      </c>
      <c r="AW137" s="13" t="s">
        <v>36</v>
      </c>
      <c r="AX137" s="13" t="s">
        <v>75</v>
      </c>
      <c r="AY137" s="158" t="s">
        <v>157</v>
      </c>
    </row>
    <row r="138" spans="2:65" s="13" customFormat="1" ht="11.25">
      <c r="B138" s="157"/>
      <c r="D138" s="145" t="s">
        <v>169</v>
      </c>
      <c r="E138" s="158" t="s">
        <v>19</v>
      </c>
      <c r="F138" s="159" t="s">
        <v>1555</v>
      </c>
      <c r="H138" s="160">
        <v>10.53</v>
      </c>
      <c r="I138" s="161"/>
      <c r="L138" s="157"/>
      <c r="M138" s="162"/>
      <c r="T138" s="163"/>
      <c r="AT138" s="158" t="s">
        <v>169</v>
      </c>
      <c r="AU138" s="158" t="s">
        <v>84</v>
      </c>
      <c r="AV138" s="13" t="s">
        <v>84</v>
      </c>
      <c r="AW138" s="13" t="s">
        <v>36</v>
      </c>
      <c r="AX138" s="13" t="s">
        <v>75</v>
      </c>
      <c r="AY138" s="158" t="s">
        <v>157</v>
      </c>
    </row>
    <row r="139" spans="2:65" s="13" customFormat="1" ht="11.25">
      <c r="B139" s="157"/>
      <c r="D139" s="145" t="s">
        <v>169</v>
      </c>
      <c r="E139" s="158" t="s">
        <v>19</v>
      </c>
      <c r="F139" s="159" t="s">
        <v>1556</v>
      </c>
      <c r="H139" s="160">
        <v>18.239999999999998</v>
      </c>
      <c r="I139" s="161"/>
      <c r="L139" s="157"/>
      <c r="M139" s="162"/>
      <c r="T139" s="163"/>
      <c r="AT139" s="158" t="s">
        <v>169</v>
      </c>
      <c r="AU139" s="158" t="s">
        <v>84</v>
      </c>
      <c r="AV139" s="13" t="s">
        <v>84</v>
      </c>
      <c r="AW139" s="13" t="s">
        <v>36</v>
      </c>
      <c r="AX139" s="13" t="s">
        <v>75</v>
      </c>
      <c r="AY139" s="158" t="s">
        <v>157</v>
      </c>
    </row>
    <row r="140" spans="2:65" s="13" customFormat="1" ht="11.25">
      <c r="B140" s="157"/>
      <c r="D140" s="145" t="s">
        <v>169</v>
      </c>
      <c r="E140" s="158" t="s">
        <v>19</v>
      </c>
      <c r="F140" s="159" t="s">
        <v>1557</v>
      </c>
      <c r="H140" s="160">
        <v>5.67</v>
      </c>
      <c r="I140" s="161"/>
      <c r="L140" s="157"/>
      <c r="M140" s="162"/>
      <c r="T140" s="163"/>
      <c r="AT140" s="158" t="s">
        <v>169</v>
      </c>
      <c r="AU140" s="158" t="s">
        <v>84</v>
      </c>
      <c r="AV140" s="13" t="s">
        <v>84</v>
      </c>
      <c r="AW140" s="13" t="s">
        <v>36</v>
      </c>
      <c r="AX140" s="13" t="s">
        <v>75</v>
      </c>
      <c r="AY140" s="158" t="s">
        <v>157</v>
      </c>
    </row>
    <row r="141" spans="2:65" s="13" customFormat="1" ht="11.25">
      <c r="B141" s="157"/>
      <c r="D141" s="145" t="s">
        <v>169</v>
      </c>
      <c r="E141" s="158" t="s">
        <v>19</v>
      </c>
      <c r="F141" s="159" t="s">
        <v>1558</v>
      </c>
      <c r="H141" s="160">
        <v>4.32</v>
      </c>
      <c r="I141" s="161"/>
      <c r="L141" s="157"/>
      <c r="M141" s="162"/>
      <c r="T141" s="163"/>
      <c r="AT141" s="158" t="s">
        <v>169</v>
      </c>
      <c r="AU141" s="158" t="s">
        <v>84</v>
      </c>
      <c r="AV141" s="13" t="s">
        <v>84</v>
      </c>
      <c r="AW141" s="13" t="s">
        <v>36</v>
      </c>
      <c r="AX141" s="13" t="s">
        <v>75</v>
      </c>
      <c r="AY141" s="158" t="s">
        <v>157</v>
      </c>
    </row>
    <row r="142" spans="2:65" s="13" customFormat="1" ht="11.25">
      <c r="B142" s="157"/>
      <c r="D142" s="145" t="s">
        <v>169</v>
      </c>
      <c r="E142" s="158" t="s">
        <v>19</v>
      </c>
      <c r="F142" s="159" t="s">
        <v>1559</v>
      </c>
      <c r="H142" s="160">
        <v>1.2150000000000001</v>
      </c>
      <c r="I142" s="161"/>
      <c r="L142" s="157"/>
      <c r="M142" s="162"/>
      <c r="T142" s="163"/>
      <c r="AT142" s="158" t="s">
        <v>169</v>
      </c>
      <c r="AU142" s="158" t="s">
        <v>84</v>
      </c>
      <c r="AV142" s="13" t="s">
        <v>84</v>
      </c>
      <c r="AW142" s="13" t="s">
        <v>36</v>
      </c>
      <c r="AX142" s="13" t="s">
        <v>75</v>
      </c>
      <c r="AY142" s="158" t="s">
        <v>157</v>
      </c>
    </row>
    <row r="143" spans="2:65" s="13" customFormat="1" ht="11.25">
      <c r="B143" s="157"/>
      <c r="D143" s="145" t="s">
        <v>169</v>
      </c>
      <c r="E143" s="158" t="s">
        <v>19</v>
      </c>
      <c r="F143" s="159" t="s">
        <v>1560</v>
      </c>
      <c r="H143" s="160">
        <v>12.375</v>
      </c>
      <c r="I143" s="161"/>
      <c r="L143" s="157"/>
      <c r="M143" s="162"/>
      <c r="T143" s="163"/>
      <c r="AT143" s="158" t="s">
        <v>169</v>
      </c>
      <c r="AU143" s="158" t="s">
        <v>84</v>
      </c>
      <c r="AV143" s="13" t="s">
        <v>84</v>
      </c>
      <c r="AW143" s="13" t="s">
        <v>36</v>
      </c>
      <c r="AX143" s="13" t="s">
        <v>75</v>
      </c>
      <c r="AY143" s="158" t="s">
        <v>157</v>
      </c>
    </row>
    <row r="144" spans="2:65" s="13" customFormat="1" ht="11.25">
      <c r="B144" s="157"/>
      <c r="D144" s="145" t="s">
        <v>169</v>
      </c>
      <c r="E144" s="158" t="s">
        <v>19</v>
      </c>
      <c r="F144" s="159" t="s">
        <v>1561</v>
      </c>
      <c r="H144" s="160">
        <v>2.25</v>
      </c>
      <c r="I144" s="161"/>
      <c r="L144" s="157"/>
      <c r="M144" s="162"/>
      <c r="T144" s="163"/>
      <c r="AT144" s="158" t="s">
        <v>169</v>
      </c>
      <c r="AU144" s="158" t="s">
        <v>84</v>
      </c>
      <c r="AV144" s="13" t="s">
        <v>84</v>
      </c>
      <c r="AW144" s="13" t="s">
        <v>36</v>
      </c>
      <c r="AX144" s="13" t="s">
        <v>75</v>
      </c>
      <c r="AY144" s="158" t="s">
        <v>157</v>
      </c>
    </row>
    <row r="145" spans="2:65" s="13" customFormat="1" ht="11.25">
      <c r="B145" s="157"/>
      <c r="D145" s="145" t="s">
        <v>169</v>
      </c>
      <c r="E145" s="158" t="s">
        <v>19</v>
      </c>
      <c r="F145" s="159" t="s">
        <v>1562</v>
      </c>
      <c r="H145" s="160">
        <v>1.605</v>
      </c>
      <c r="I145" s="161"/>
      <c r="L145" s="157"/>
      <c r="M145" s="162"/>
      <c r="T145" s="163"/>
      <c r="AT145" s="158" t="s">
        <v>169</v>
      </c>
      <c r="AU145" s="158" t="s">
        <v>84</v>
      </c>
      <c r="AV145" s="13" t="s">
        <v>84</v>
      </c>
      <c r="AW145" s="13" t="s">
        <v>36</v>
      </c>
      <c r="AX145" s="13" t="s">
        <v>75</v>
      </c>
      <c r="AY145" s="158" t="s">
        <v>157</v>
      </c>
    </row>
    <row r="146" spans="2:65" s="13" customFormat="1" ht="11.25">
      <c r="B146" s="157"/>
      <c r="D146" s="145" t="s">
        <v>169</v>
      </c>
      <c r="E146" s="158" t="s">
        <v>19</v>
      </c>
      <c r="F146" s="159" t="s">
        <v>1563</v>
      </c>
      <c r="H146" s="160">
        <v>1.665</v>
      </c>
      <c r="I146" s="161"/>
      <c r="L146" s="157"/>
      <c r="M146" s="162"/>
      <c r="T146" s="163"/>
      <c r="AT146" s="158" t="s">
        <v>169</v>
      </c>
      <c r="AU146" s="158" t="s">
        <v>84</v>
      </c>
      <c r="AV146" s="13" t="s">
        <v>84</v>
      </c>
      <c r="AW146" s="13" t="s">
        <v>36</v>
      </c>
      <c r="AX146" s="13" t="s">
        <v>75</v>
      </c>
      <c r="AY146" s="158" t="s">
        <v>157</v>
      </c>
    </row>
    <row r="147" spans="2:65" s="13" customFormat="1" ht="11.25">
      <c r="B147" s="157"/>
      <c r="D147" s="145" t="s">
        <v>169</v>
      </c>
      <c r="E147" s="158" t="s">
        <v>19</v>
      </c>
      <c r="F147" s="159" t="s">
        <v>1564</v>
      </c>
      <c r="H147" s="160">
        <v>1.56</v>
      </c>
      <c r="I147" s="161"/>
      <c r="L147" s="157"/>
      <c r="M147" s="162"/>
      <c r="T147" s="163"/>
      <c r="AT147" s="158" t="s">
        <v>169</v>
      </c>
      <c r="AU147" s="158" t="s">
        <v>84</v>
      </c>
      <c r="AV147" s="13" t="s">
        <v>84</v>
      </c>
      <c r="AW147" s="13" t="s">
        <v>36</v>
      </c>
      <c r="AX147" s="13" t="s">
        <v>75</v>
      </c>
      <c r="AY147" s="158" t="s">
        <v>157</v>
      </c>
    </row>
    <row r="148" spans="2:65" s="14" customFormat="1" ht="11.25">
      <c r="B148" s="164"/>
      <c r="D148" s="145" t="s">
        <v>169</v>
      </c>
      <c r="E148" s="165" t="s">
        <v>19</v>
      </c>
      <c r="F148" s="166" t="s">
        <v>173</v>
      </c>
      <c r="H148" s="167">
        <v>174.27</v>
      </c>
      <c r="I148" s="168"/>
      <c r="L148" s="164"/>
      <c r="M148" s="169"/>
      <c r="T148" s="170"/>
      <c r="AT148" s="165" t="s">
        <v>169</v>
      </c>
      <c r="AU148" s="165" t="s">
        <v>84</v>
      </c>
      <c r="AV148" s="14" t="s">
        <v>164</v>
      </c>
      <c r="AW148" s="14" t="s">
        <v>36</v>
      </c>
      <c r="AX148" s="14" t="s">
        <v>82</v>
      </c>
      <c r="AY148" s="165" t="s">
        <v>157</v>
      </c>
    </row>
    <row r="149" spans="2:65" s="1" customFormat="1" ht="16.5" customHeight="1">
      <c r="B149" s="33"/>
      <c r="C149" s="132" t="s">
        <v>164</v>
      </c>
      <c r="D149" s="132" t="s">
        <v>159</v>
      </c>
      <c r="E149" s="133" t="s">
        <v>1587</v>
      </c>
      <c r="F149" s="134" t="s">
        <v>1588</v>
      </c>
      <c r="G149" s="135" t="s">
        <v>210</v>
      </c>
      <c r="H149" s="136">
        <v>1220</v>
      </c>
      <c r="I149" s="137">
        <v>200</v>
      </c>
      <c r="J149" s="138">
        <f>ROUND(I149*H149,2)</f>
        <v>244000</v>
      </c>
      <c r="K149" s="134" t="s">
        <v>163</v>
      </c>
      <c r="L149" s="33"/>
      <c r="M149" s="139" t="s">
        <v>19</v>
      </c>
      <c r="N149" s="140" t="s">
        <v>46</v>
      </c>
      <c r="P149" s="141">
        <f>O149*H149</f>
        <v>0</v>
      </c>
      <c r="Q149" s="141">
        <v>1.7000000000000001E-2</v>
      </c>
      <c r="R149" s="141">
        <f>Q149*H149</f>
        <v>20.740000000000002</v>
      </c>
      <c r="S149" s="141">
        <v>0</v>
      </c>
      <c r="T149" s="142">
        <f>S149*H149</f>
        <v>0</v>
      </c>
      <c r="AR149" s="143" t="s">
        <v>164</v>
      </c>
      <c r="AT149" s="143" t="s">
        <v>159</v>
      </c>
      <c r="AU149" s="143" t="s">
        <v>84</v>
      </c>
      <c r="AY149" s="18" t="s">
        <v>157</v>
      </c>
      <c r="BE149" s="144">
        <f>IF(N149="základní",J149,0)</f>
        <v>244000</v>
      </c>
      <c r="BF149" s="144">
        <f>IF(N149="snížená",J149,0)</f>
        <v>0</v>
      </c>
      <c r="BG149" s="144">
        <f>IF(N149="zákl. přenesená",J149,0)</f>
        <v>0</v>
      </c>
      <c r="BH149" s="144">
        <f>IF(N149="sníž. přenesená",J149,0)</f>
        <v>0</v>
      </c>
      <c r="BI149" s="144">
        <f>IF(N149="nulová",J149,0)</f>
        <v>0</v>
      </c>
      <c r="BJ149" s="18" t="s">
        <v>82</v>
      </c>
      <c r="BK149" s="144">
        <f>ROUND(I149*H149,2)</f>
        <v>244000</v>
      </c>
      <c r="BL149" s="18" t="s">
        <v>164</v>
      </c>
      <c r="BM149" s="143" t="s">
        <v>1589</v>
      </c>
    </row>
    <row r="150" spans="2:65" s="1" customFormat="1" ht="19.5">
      <c r="B150" s="33"/>
      <c r="D150" s="145" t="s">
        <v>166</v>
      </c>
      <c r="F150" s="146" t="s">
        <v>1590</v>
      </c>
      <c r="I150" s="147"/>
      <c r="L150" s="33"/>
      <c r="M150" s="148"/>
      <c r="T150" s="54"/>
      <c r="AT150" s="18" t="s">
        <v>166</v>
      </c>
      <c r="AU150" s="18" t="s">
        <v>84</v>
      </c>
    </row>
    <row r="151" spans="2:65" s="1" customFormat="1" ht="11.25">
      <c r="B151" s="33"/>
      <c r="D151" s="149" t="s">
        <v>167</v>
      </c>
      <c r="F151" s="150" t="s">
        <v>1591</v>
      </c>
      <c r="I151" s="147"/>
      <c r="L151" s="33"/>
      <c r="M151" s="148"/>
      <c r="T151" s="54"/>
      <c r="AT151" s="18" t="s">
        <v>167</v>
      </c>
      <c r="AU151" s="18" t="s">
        <v>84</v>
      </c>
    </row>
    <row r="152" spans="2:65" s="12" customFormat="1" ht="11.25">
      <c r="B152" s="151"/>
      <c r="D152" s="145" t="s">
        <v>169</v>
      </c>
      <c r="E152" s="152" t="s">
        <v>19</v>
      </c>
      <c r="F152" s="153" t="s">
        <v>1592</v>
      </c>
      <c r="H152" s="152" t="s">
        <v>19</v>
      </c>
      <c r="I152" s="154"/>
      <c r="L152" s="151"/>
      <c r="M152" s="155"/>
      <c r="T152" s="156"/>
      <c r="AT152" s="152" t="s">
        <v>169</v>
      </c>
      <c r="AU152" s="152" t="s">
        <v>84</v>
      </c>
      <c r="AV152" s="12" t="s">
        <v>82</v>
      </c>
      <c r="AW152" s="12" t="s">
        <v>36</v>
      </c>
      <c r="AX152" s="12" t="s">
        <v>75</v>
      </c>
      <c r="AY152" s="152" t="s">
        <v>157</v>
      </c>
    </row>
    <row r="153" spans="2:65" s="13" customFormat="1" ht="11.25">
      <c r="B153" s="157"/>
      <c r="D153" s="145" t="s">
        <v>169</v>
      </c>
      <c r="E153" s="158" t="s">
        <v>19</v>
      </c>
      <c r="F153" s="159" t="s">
        <v>1593</v>
      </c>
      <c r="H153" s="160">
        <v>1220</v>
      </c>
      <c r="I153" s="161"/>
      <c r="L153" s="157"/>
      <c r="M153" s="162"/>
      <c r="T153" s="163"/>
      <c r="AT153" s="158" t="s">
        <v>169</v>
      </c>
      <c r="AU153" s="158" t="s">
        <v>84</v>
      </c>
      <c r="AV153" s="13" t="s">
        <v>84</v>
      </c>
      <c r="AW153" s="13" t="s">
        <v>36</v>
      </c>
      <c r="AX153" s="13" t="s">
        <v>82</v>
      </c>
      <c r="AY153" s="158" t="s">
        <v>157</v>
      </c>
    </row>
    <row r="154" spans="2:65" s="1" customFormat="1" ht="16.5" customHeight="1">
      <c r="B154" s="33"/>
      <c r="C154" s="132" t="s">
        <v>195</v>
      </c>
      <c r="D154" s="132" t="s">
        <v>159</v>
      </c>
      <c r="E154" s="133" t="s">
        <v>1594</v>
      </c>
      <c r="F154" s="134" t="s">
        <v>1595</v>
      </c>
      <c r="G154" s="135" t="s">
        <v>210</v>
      </c>
      <c r="H154" s="136">
        <v>1500</v>
      </c>
      <c r="I154" s="137">
        <v>23</v>
      </c>
      <c r="J154" s="138">
        <f>ROUND(I154*H154,2)</f>
        <v>34500</v>
      </c>
      <c r="K154" s="134" t="s">
        <v>163</v>
      </c>
      <c r="L154" s="33"/>
      <c r="M154" s="139" t="s">
        <v>19</v>
      </c>
      <c r="N154" s="140" t="s">
        <v>46</v>
      </c>
      <c r="P154" s="141">
        <f>O154*H154</f>
        <v>0</v>
      </c>
      <c r="Q154" s="141">
        <v>0</v>
      </c>
      <c r="R154" s="141">
        <f>Q154*H154</f>
        <v>0</v>
      </c>
      <c r="S154" s="141">
        <v>0</v>
      </c>
      <c r="T154" s="142">
        <f>S154*H154</f>
        <v>0</v>
      </c>
      <c r="AR154" s="143" t="s">
        <v>164</v>
      </c>
      <c r="AT154" s="143" t="s">
        <v>159</v>
      </c>
      <c r="AU154" s="143" t="s">
        <v>84</v>
      </c>
      <c r="AY154" s="18" t="s">
        <v>157</v>
      </c>
      <c r="BE154" s="144">
        <f>IF(N154="základní",J154,0)</f>
        <v>34500</v>
      </c>
      <c r="BF154" s="144">
        <f>IF(N154="snížená",J154,0)</f>
        <v>0</v>
      </c>
      <c r="BG154" s="144">
        <f>IF(N154="zákl. přenesená",J154,0)</f>
        <v>0</v>
      </c>
      <c r="BH154" s="144">
        <f>IF(N154="sníž. přenesená",J154,0)</f>
        <v>0</v>
      </c>
      <c r="BI154" s="144">
        <f>IF(N154="nulová",J154,0)</f>
        <v>0</v>
      </c>
      <c r="BJ154" s="18" t="s">
        <v>82</v>
      </c>
      <c r="BK154" s="144">
        <f>ROUND(I154*H154,2)</f>
        <v>34500</v>
      </c>
      <c r="BL154" s="18" t="s">
        <v>164</v>
      </c>
      <c r="BM154" s="143" t="s">
        <v>1596</v>
      </c>
    </row>
    <row r="155" spans="2:65" s="1" customFormat="1" ht="11.25">
      <c r="B155" s="33"/>
      <c r="D155" s="145" t="s">
        <v>166</v>
      </c>
      <c r="F155" s="146" t="s">
        <v>1597</v>
      </c>
      <c r="I155" s="147"/>
      <c r="L155" s="33"/>
      <c r="M155" s="148"/>
      <c r="T155" s="54"/>
      <c r="AT155" s="18" t="s">
        <v>166</v>
      </c>
      <c r="AU155" s="18" t="s">
        <v>84</v>
      </c>
    </row>
    <row r="156" spans="2:65" s="1" customFormat="1" ht="11.25">
      <c r="B156" s="33"/>
      <c r="D156" s="149" t="s">
        <v>167</v>
      </c>
      <c r="F156" s="150" t="s">
        <v>1598</v>
      </c>
      <c r="I156" s="147"/>
      <c r="L156" s="33"/>
      <c r="M156" s="148"/>
      <c r="T156" s="54"/>
      <c r="AT156" s="18" t="s">
        <v>167</v>
      </c>
      <c r="AU156" s="18" t="s">
        <v>84</v>
      </c>
    </row>
    <row r="157" spans="2:65" s="12" customFormat="1" ht="11.25">
      <c r="B157" s="151"/>
      <c r="D157" s="145" t="s">
        <v>169</v>
      </c>
      <c r="E157" s="152" t="s">
        <v>19</v>
      </c>
      <c r="F157" s="153" t="s">
        <v>1599</v>
      </c>
      <c r="H157" s="152" t="s">
        <v>19</v>
      </c>
      <c r="I157" s="154"/>
      <c r="L157" s="151"/>
      <c r="M157" s="155"/>
      <c r="T157" s="156"/>
      <c r="AT157" s="152" t="s">
        <v>169</v>
      </c>
      <c r="AU157" s="152" t="s">
        <v>84</v>
      </c>
      <c r="AV157" s="12" t="s">
        <v>82</v>
      </c>
      <c r="AW157" s="12" t="s">
        <v>36</v>
      </c>
      <c r="AX157" s="12" t="s">
        <v>75</v>
      </c>
      <c r="AY157" s="152" t="s">
        <v>157</v>
      </c>
    </row>
    <row r="158" spans="2:65" s="13" customFormat="1" ht="11.25">
      <c r="B158" s="157"/>
      <c r="D158" s="145" t="s">
        <v>169</v>
      </c>
      <c r="E158" s="158" t="s">
        <v>19</v>
      </c>
      <c r="F158" s="159" t="s">
        <v>1600</v>
      </c>
      <c r="H158" s="160">
        <v>1500</v>
      </c>
      <c r="I158" s="161"/>
      <c r="L158" s="157"/>
      <c r="M158" s="162"/>
      <c r="T158" s="163"/>
      <c r="AT158" s="158" t="s">
        <v>169</v>
      </c>
      <c r="AU158" s="158" t="s">
        <v>84</v>
      </c>
      <c r="AV158" s="13" t="s">
        <v>84</v>
      </c>
      <c r="AW158" s="13" t="s">
        <v>36</v>
      </c>
      <c r="AX158" s="13" t="s">
        <v>82</v>
      </c>
      <c r="AY158" s="158" t="s">
        <v>157</v>
      </c>
    </row>
    <row r="159" spans="2:65" s="1" customFormat="1" ht="16.5" customHeight="1">
      <c r="B159" s="33"/>
      <c r="C159" s="132" t="s">
        <v>202</v>
      </c>
      <c r="D159" s="132" t="s">
        <v>159</v>
      </c>
      <c r="E159" s="133" t="s">
        <v>1601</v>
      </c>
      <c r="F159" s="134" t="s">
        <v>1602</v>
      </c>
      <c r="G159" s="135" t="s">
        <v>210</v>
      </c>
      <c r="H159" s="136">
        <v>288.923</v>
      </c>
      <c r="I159" s="137">
        <v>46.2</v>
      </c>
      <c r="J159" s="138">
        <f>ROUND(I159*H159,2)</f>
        <v>13348.24</v>
      </c>
      <c r="K159" s="134" t="s">
        <v>163</v>
      </c>
      <c r="L159" s="33"/>
      <c r="M159" s="139" t="s">
        <v>19</v>
      </c>
      <c r="N159" s="140" t="s">
        <v>46</v>
      </c>
      <c r="P159" s="141">
        <f>O159*H159</f>
        <v>0</v>
      </c>
      <c r="Q159" s="141">
        <v>0</v>
      </c>
      <c r="R159" s="141">
        <f>Q159*H159</f>
        <v>0</v>
      </c>
      <c r="S159" s="141">
        <v>0</v>
      </c>
      <c r="T159" s="142">
        <f>S159*H159</f>
        <v>0</v>
      </c>
      <c r="AR159" s="143" t="s">
        <v>164</v>
      </c>
      <c r="AT159" s="143" t="s">
        <v>159</v>
      </c>
      <c r="AU159" s="143" t="s">
        <v>84</v>
      </c>
      <c r="AY159" s="18" t="s">
        <v>157</v>
      </c>
      <c r="BE159" s="144">
        <f>IF(N159="základní",J159,0)</f>
        <v>13348.24</v>
      </c>
      <c r="BF159" s="144">
        <f>IF(N159="snížená",J159,0)</f>
        <v>0</v>
      </c>
      <c r="BG159" s="144">
        <f>IF(N159="zákl. přenesená",J159,0)</f>
        <v>0</v>
      </c>
      <c r="BH159" s="144">
        <f>IF(N159="sníž. přenesená",J159,0)</f>
        <v>0</v>
      </c>
      <c r="BI159" s="144">
        <f>IF(N159="nulová",J159,0)</f>
        <v>0</v>
      </c>
      <c r="BJ159" s="18" t="s">
        <v>82</v>
      </c>
      <c r="BK159" s="144">
        <f>ROUND(I159*H159,2)</f>
        <v>13348.24</v>
      </c>
      <c r="BL159" s="18" t="s">
        <v>164</v>
      </c>
      <c r="BM159" s="143" t="s">
        <v>1603</v>
      </c>
    </row>
    <row r="160" spans="2:65" s="1" customFormat="1" ht="11.25">
      <c r="B160" s="33"/>
      <c r="D160" s="145" t="s">
        <v>166</v>
      </c>
      <c r="F160" s="146" t="s">
        <v>1604</v>
      </c>
      <c r="I160" s="147"/>
      <c r="L160" s="33"/>
      <c r="M160" s="148"/>
      <c r="T160" s="54"/>
      <c r="AT160" s="18" t="s">
        <v>166</v>
      </c>
      <c r="AU160" s="18" t="s">
        <v>84</v>
      </c>
    </row>
    <row r="161" spans="2:65" s="1" customFormat="1" ht="11.25">
      <c r="B161" s="33"/>
      <c r="D161" s="149" t="s">
        <v>167</v>
      </c>
      <c r="F161" s="150" t="s">
        <v>1605</v>
      </c>
      <c r="I161" s="147"/>
      <c r="L161" s="33"/>
      <c r="M161" s="148"/>
      <c r="T161" s="54"/>
      <c r="AT161" s="18" t="s">
        <v>167</v>
      </c>
      <c r="AU161" s="18" t="s">
        <v>84</v>
      </c>
    </row>
    <row r="162" spans="2:65" s="12" customFormat="1" ht="11.25">
      <c r="B162" s="151"/>
      <c r="D162" s="145" t="s">
        <v>169</v>
      </c>
      <c r="E162" s="152" t="s">
        <v>19</v>
      </c>
      <c r="F162" s="153" t="s">
        <v>1606</v>
      </c>
      <c r="H162" s="152" t="s">
        <v>19</v>
      </c>
      <c r="I162" s="154"/>
      <c r="L162" s="151"/>
      <c r="M162" s="155"/>
      <c r="T162" s="156"/>
      <c r="AT162" s="152" t="s">
        <v>169</v>
      </c>
      <c r="AU162" s="152" t="s">
        <v>84</v>
      </c>
      <c r="AV162" s="12" t="s">
        <v>82</v>
      </c>
      <c r="AW162" s="12" t="s">
        <v>36</v>
      </c>
      <c r="AX162" s="12" t="s">
        <v>75</v>
      </c>
      <c r="AY162" s="152" t="s">
        <v>157</v>
      </c>
    </row>
    <row r="163" spans="2:65" s="13" customFormat="1" ht="11.25">
      <c r="B163" s="157"/>
      <c r="D163" s="145" t="s">
        <v>169</v>
      </c>
      <c r="E163" s="158" t="s">
        <v>19</v>
      </c>
      <c r="F163" s="159" t="s">
        <v>1607</v>
      </c>
      <c r="H163" s="160">
        <v>276.22500000000002</v>
      </c>
      <c r="I163" s="161"/>
      <c r="L163" s="157"/>
      <c r="M163" s="162"/>
      <c r="T163" s="163"/>
      <c r="AT163" s="158" t="s">
        <v>169</v>
      </c>
      <c r="AU163" s="158" t="s">
        <v>84</v>
      </c>
      <c r="AV163" s="13" t="s">
        <v>84</v>
      </c>
      <c r="AW163" s="13" t="s">
        <v>36</v>
      </c>
      <c r="AX163" s="13" t="s">
        <v>75</v>
      </c>
      <c r="AY163" s="158" t="s">
        <v>157</v>
      </c>
    </row>
    <row r="164" spans="2:65" s="13" customFormat="1" ht="11.25">
      <c r="B164" s="157"/>
      <c r="D164" s="145" t="s">
        <v>169</v>
      </c>
      <c r="E164" s="158" t="s">
        <v>19</v>
      </c>
      <c r="F164" s="159" t="s">
        <v>1608</v>
      </c>
      <c r="H164" s="160">
        <v>12.698</v>
      </c>
      <c r="I164" s="161"/>
      <c r="L164" s="157"/>
      <c r="M164" s="162"/>
      <c r="T164" s="163"/>
      <c r="AT164" s="158" t="s">
        <v>169</v>
      </c>
      <c r="AU164" s="158" t="s">
        <v>84</v>
      </c>
      <c r="AV164" s="13" t="s">
        <v>84</v>
      </c>
      <c r="AW164" s="13" t="s">
        <v>36</v>
      </c>
      <c r="AX164" s="13" t="s">
        <v>75</v>
      </c>
      <c r="AY164" s="158" t="s">
        <v>157</v>
      </c>
    </row>
    <row r="165" spans="2:65" s="14" customFormat="1" ht="11.25">
      <c r="B165" s="164"/>
      <c r="D165" s="145" t="s">
        <v>169</v>
      </c>
      <c r="E165" s="165" t="s">
        <v>19</v>
      </c>
      <c r="F165" s="166" t="s">
        <v>173</v>
      </c>
      <c r="H165" s="167">
        <v>288.923</v>
      </c>
      <c r="I165" s="168"/>
      <c r="L165" s="164"/>
      <c r="M165" s="169"/>
      <c r="T165" s="170"/>
      <c r="AT165" s="165" t="s">
        <v>169</v>
      </c>
      <c r="AU165" s="165" t="s">
        <v>84</v>
      </c>
      <c r="AV165" s="14" t="s">
        <v>164</v>
      </c>
      <c r="AW165" s="14" t="s">
        <v>36</v>
      </c>
      <c r="AX165" s="14" t="s">
        <v>82</v>
      </c>
      <c r="AY165" s="165" t="s">
        <v>157</v>
      </c>
    </row>
    <row r="166" spans="2:65" s="1" customFormat="1" ht="16.5" customHeight="1">
      <c r="B166" s="33"/>
      <c r="C166" s="132" t="s">
        <v>207</v>
      </c>
      <c r="D166" s="132" t="s">
        <v>159</v>
      </c>
      <c r="E166" s="133" t="s">
        <v>1609</v>
      </c>
      <c r="F166" s="134" t="s">
        <v>1610</v>
      </c>
      <c r="G166" s="135" t="s">
        <v>412</v>
      </c>
      <c r="H166" s="136">
        <v>580.9</v>
      </c>
      <c r="I166" s="137">
        <v>100</v>
      </c>
      <c r="J166" s="138">
        <f>ROUND(I166*H166,2)</f>
        <v>58090</v>
      </c>
      <c r="K166" s="134" t="s">
        <v>163</v>
      </c>
      <c r="L166" s="33"/>
      <c r="M166" s="139" t="s">
        <v>19</v>
      </c>
      <c r="N166" s="140" t="s">
        <v>46</v>
      </c>
      <c r="P166" s="141">
        <f>O166*H166</f>
        <v>0</v>
      </c>
      <c r="Q166" s="141">
        <v>1.5E-3</v>
      </c>
      <c r="R166" s="141">
        <f>Q166*H166</f>
        <v>0.87134999999999996</v>
      </c>
      <c r="S166" s="141">
        <v>0</v>
      </c>
      <c r="T166" s="142">
        <f>S166*H166</f>
        <v>0</v>
      </c>
      <c r="AR166" s="143" t="s">
        <v>164</v>
      </c>
      <c r="AT166" s="143" t="s">
        <v>159</v>
      </c>
      <c r="AU166" s="143" t="s">
        <v>84</v>
      </c>
      <c r="AY166" s="18" t="s">
        <v>157</v>
      </c>
      <c r="BE166" s="144">
        <f>IF(N166="základní",J166,0)</f>
        <v>58090</v>
      </c>
      <c r="BF166" s="144">
        <f>IF(N166="snížená",J166,0)</f>
        <v>0</v>
      </c>
      <c r="BG166" s="144">
        <f>IF(N166="zákl. přenesená",J166,0)</f>
        <v>0</v>
      </c>
      <c r="BH166" s="144">
        <f>IF(N166="sníž. přenesená",J166,0)</f>
        <v>0</v>
      </c>
      <c r="BI166" s="144">
        <f>IF(N166="nulová",J166,0)</f>
        <v>0</v>
      </c>
      <c r="BJ166" s="18" t="s">
        <v>82</v>
      </c>
      <c r="BK166" s="144">
        <f>ROUND(I166*H166,2)</f>
        <v>58090</v>
      </c>
      <c r="BL166" s="18" t="s">
        <v>164</v>
      </c>
      <c r="BM166" s="143" t="s">
        <v>1611</v>
      </c>
    </row>
    <row r="167" spans="2:65" s="1" customFormat="1" ht="11.25">
      <c r="B167" s="33"/>
      <c r="D167" s="145" t="s">
        <v>166</v>
      </c>
      <c r="F167" s="146" t="s">
        <v>1612</v>
      </c>
      <c r="I167" s="147"/>
      <c r="L167" s="33"/>
      <c r="M167" s="148"/>
      <c r="T167" s="54"/>
      <c r="AT167" s="18" t="s">
        <v>166</v>
      </c>
      <c r="AU167" s="18" t="s">
        <v>84</v>
      </c>
    </row>
    <row r="168" spans="2:65" s="1" customFormat="1" ht="11.25">
      <c r="B168" s="33"/>
      <c r="D168" s="149" t="s">
        <v>167</v>
      </c>
      <c r="F168" s="150" t="s">
        <v>1613</v>
      </c>
      <c r="I168" s="147"/>
      <c r="L168" s="33"/>
      <c r="M168" s="148"/>
      <c r="T168" s="54"/>
      <c r="AT168" s="18" t="s">
        <v>167</v>
      </c>
      <c r="AU168" s="18" t="s">
        <v>84</v>
      </c>
    </row>
    <row r="169" spans="2:65" s="12" customFormat="1" ht="11.25">
      <c r="B169" s="151"/>
      <c r="D169" s="145" t="s">
        <v>169</v>
      </c>
      <c r="E169" s="152" t="s">
        <v>19</v>
      </c>
      <c r="F169" s="153" t="s">
        <v>492</v>
      </c>
      <c r="H169" s="152" t="s">
        <v>19</v>
      </c>
      <c r="I169" s="154"/>
      <c r="L169" s="151"/>
      <c r="M169" s="155"/>
      <c r="T169" s="156"/>
      <c r="AT169" s="152" t="s">
        <v>169</v>
      </c>
      <c r="AU169" s="152" t="s">
        <v>84</v>
      </c>
      <c r="AV169" s="12" t="s">
        <v>82</v>
      </c>
      <c r="AW169" s="12" t="s">
        <v>36</v>
      </c>
      <c r="AX169" s="12" t="s">
        <v>75</v>
      </c>
      <c r="AY169" s="152" t="s">
        <v>157</v>
      </c>
    </row>
    <row r="170" spans="2:65" s="13" customFormat="1" ht="11.25">
      <c r="B170" s="157"/>
      <c r="D170" s="145" t="s">
        <v>169</v>
      </c>
      <c r="E170" s="158" t="s">
        <v>19</v>
      </c>
      <c r="F170" s="159" t="s">
        <v>1614</v>
      </c>
      <c r="H170" s="160">
        <v>382.8</v>
      </c>
      <c r="I170" s="161"/>
      <c r="L170" s="157"/>
      <c r="M170" s="162"/>
      <c r="T170" s="163"/>
      <c r="AT170" s="158" t="s">
        <v>169</v>
      </c>
      <c r="AU170" s="158" t="s">
        <v>84</v>
      </c>
      <c r="AV170" s="13" t="s">
        <v>84</v>
      </c>
      <c r="AW170" s="13" t="s">
        <v>36</v>
      </c>
      <c r="AX170" s="13" t="s">
        <v>75</v>
      </c>
      <c r="AY170" s="158" t="s">
        <v>157</v>
      </c>
    </row>
    <row r="171" spans="2:65" s="13" customFormat="1" ht="11.25">
      <c r="B171" s="157"/>
      <c r="D171" s="145" t="s">
        <v>169</v>
      </c>
      <c r="E171" s="158" t="s">
        <v>19</v>
      </c>
      <c r="F171" s="159" t="s">
        <v>1615</v>
      </c>
      <c r="H171" s="160">
        <v>35.1</v>
      </c>
      <c r="I171" s="161"/>
      <c r="L171" s="157"/>
      <c r="M171" s="162"/>
      <c r="T171" s="163"/>
      <c r="AT171" s="158" t="s">
        <v>169</v>
      </c>
      <c r="AU171" s="158" t="s">
        <v>84</v>
      </c>
      <c r="AV171" s="13" t="s">
        <v>84</v>
      </c>
      <c r="AW171" s="13" t="s">
        <v>36</v>
      </c>
      <c r="AX171" s="13" t="s">
        <v>75</v>
      </c>
      <c r="AY171" s="158" t="s">
        <v>157</v>
      </c>
    </row>
    <row r="172" spans="2:65" s="13" customFormat="1" ht="11.25">
      <c r="B172" s="157"/>
      <c r="D172" s="145" t="s">
        <v>169</v>
      </c>
      <c r="E172" s="158" t="s">
        <v>19</v>
      </c>
      <c r="F172" s="159" t="s">
        <v>1616</v>
      </c>
      <c r="H172" s="160">
        <v>60.8</v>
      </c>
      <c r="I172" s="161"/>
      <c r="L172" s="157"/>
      <c r="M172" s="162"/>
      <c r="T172" s="163"/>
      <c r="AT172" s="158" t="s">
        <v>169</v>
      </c>
      <c r="AU172" s="158" t="s">
        <v>84</v>
      </c>
      <c r="AV172" s="13" t="s">
        <v>84</v>
      </c>
      <c r="AW172" s="13" t="s">
        <v>36</v>
      </c>
      <c r="AX172" s="13" t="s">
        <v>75</v>
      </c>
      <c r="AY172" s="158" t="s">
        <v>157</v>
      </c>
    </row>
    <row r="173" spans="2:65" s="13" customFormat="1" ht="11.25">
      <c r="B173" s="157"/>
      <c r="D173" s="145" t="s">
        <v>169</v>
      </c>
      <c r="E173" s="158" t="s">
        <v>19</v>
      </c>
      <c r="F173" s="159" t="s">
        <v>1617</v>
      </c>
      <c r="H173" s="160">
        <v>18.899999999999999</v>
      </c>
      <c r="I173" s="161"/>
      <c r="L173" s="157"/>
      <c r="M173" s="162"/>
      <c r="T173" s="163"/>
      <c r="AT173" s="158" t="s">
        <v>169</v>
      </c>
      <c r="AU173" s="158" t="s">
        <v>84</v>
      </c>
      <c r="AV173" s="13" t="s">
        <v>84</v>
      </c>
      <c r="AW173" s="13" t="s">
        <v>36</v>
      </c>
      <c r="AX173" s="13" t="s">
        <v>75</v>
      </c>
      <c r="AY173" s="158" t="s">
        <v>157</v>
      </c>
    </row>
    <row r="174" spans="2:65" s="13" customFormat="1" ht="11.25">
      <c r="B174" s="157"/>
      <c r="D174" s="145" t="s">
        <v>169</v>
      </c>
      <c r="E174" s="158" t="s">
        <v>19</v>
      </c>
      <c r="F174" s="159" t="s">
        <v>1618</v>
      </c>
      <c r="H174" s="160">
        <v>14.4</v>
      </c>
      <c r="I174" s="161"/>
      <c r="L174" s="157"/>
      <c r="M174" s="162"/>
      <c r="T174" s="163"/>
      <c r="AT174" s="158" t="s">
        <v>169</v>
      </c>
      <c r="AU174" s="158" t="s">
        <v>84</v>
      </c>
      <c r="AV174" s="13" t="s">
        <v>84</v>
      </c>
      <c r="AW174" s="13" t="s">
        <v>36</v>
      </c>
      <c r="AX174" s="13" t="s">
        <v>75</v>
      </c>
      <c r="AY174" s="158" t="s">
        <v>157</v>
      </c>
    </row>
    <row r="175" spans="2:65" s="13" customFormat="1" ht="11.25">
      <c r="B175" s="157"/>
      <c r="D175" s="145" t="s">
        <v>169</v>
      </c>
      <c r="E175" s="158" t="s">
        <v>19</v>
      </c>
      <c r="F175" s="159" t="s">
        <v>1619</v>
      </c>
      <c r="H175" s="160">
        <v>4.05</v>
      </c>
      <c r="I175" s="161"/>
      <c r="L175" s="157"/>
      <c r="M175" s="162"/>
      <c r="T175" s="163"/>
      <c r="AT175" s="158" t="s">
        <v>169</v>
      </c>
      <c r="AU175" s="158" t="s">
        <v>84</v>
      </c>
      <c r="AV175" s="13" t="s">
        <v>84</v>
      </c>
      <c r="AW175" s="13" t="s">
        <v>36</v>
      </c>
      <c r="AX175" s="13" t="s">
        <v>75</v>
      </c>
      <c r="AY175" s="158" t="s">
        <v>157</v>
      </c>
    </row>
    <row r="176" spans="2:65" s="13" customFormat="1" ht="11.25">
      <c r="B176" s="157"/>
      <c r="D176" s="145" t="s">
        <v>169</v>
      </c>
      <c r="E176" s="158" t="s">
        <v>19</v>
      </c>
      <c r="F176" s="159" t="s">
        <v>1620</v>
      </c>
      <c r="H176" s="160">
        <v>41.25</v>
      </c>
      <c r="I176" s="161"/>
      <c r="L176" s="157"/>
      <c r="M176" s="162"/>
      <c r="T176" s="163"/>
      <c r="AT176" s="158" t="s">
        <v>169</v>
      </c>
      <c r="AU176" s="158" t="s">
        <v>84</v>
      </c>
      <c r="AV176" s="13" t="s">
        <v>84</v>
      </c>
      <c r="AW176" s="13" t="s">
        <v>36</v>
      </c>
      <c r="AX176" s="13" t="s">
        <v>75</v>
      </c>
      <c r="AY176" s="158" t="s">
        <v>157</v>
      </c>
    </row>
    <row r="177" spans="2:65" s="13" customFormat="1" ht="11.25">
      <c r="B177" s="157"/>
      <c r="D177" s="145" t="s">
        <v>169</v>
      </c>
      <c r="E177" s="158" t="s">
        <v>19</v>
      </c>
      <c r="F177" s="159" t="s">
        <v>1621</v>
      </c>
      <c r="H177" s="160">
        <v>7.5</v>
      </c>
      <c r="I177" s="161"/>
      <c r="L177" s="157"/>
      <c r="M177" s="162"/>
      <c r="T177" s="163"/>
      <c r="AT177" s="158" t="s">
        <v>169</v>
      </c>
      <c r="AU177" s="158" t="s">
        <v>84</v>
      </c>
      <c r="AV177" s="13" t="s">
        <v>84</v>
      </c>
      <c r="AW177" s="13" t="s">
        <v>36</v>
      </c>
      <c r="AX177" s="13" t="s">
        <v>75</v>
      </c>
      <c r="AY177" s="158" t="s">
        <v>157</v>
      </c>
    </row>
    <row r="178" spans="2:65" s="13" customFormat="1" ht="11.25">
      <c r="B178" s="157"/>
      <c r="D178" s="145" t="s">
        <v>169</v>
      </c>
      <c r="E178" s="158" t="s">
        <v>19</v>
      </c>
      <c r="F178" s="159" t="s">
        <v>1622</v>
      </c>
      <c r="H178" s="160">
        <v>5.35</v>
      </c>
      <c r="I178" s="161"/>
      <c r="L178" s="157"/>
      <c r="M178" s="162"/>
      <c r="T178" s="163"/>
      <c r="AT178" s="158" t="s">
        <v>169</v>
      </c>
      <c r="AU178" s="158" t="s">
        <v>84</v>
      </c>
      <c r="AV178" s="13" t="s">
        <v>84</v>
      </c>
      <c r="AW178" s="13" t="s">
        <v>36</v>
      </c>
      <c r="AX178" s="13" t="s">
        <v>75</v>
      </c>
      <c r="AY178" s="158" t="s">
        <v>157</v>
      </c>
    </row>
    <row r="179" spans="2:65" s="13" customFormat="1" ht="11.25">
      <c r="B179" s="157"/>
      <c r="D179" s="145" t="s">
        <v>169</v>
      </c>
      <c r="E179" s="158" t="s">
        <v>19</v>
      </c>
      <c r="F179" s="159" t="s">
        <v>1623</v>
      </c>
      <c r="H179" s="160">
        <v>5.55</v>
      </c>
      <c r="I179" s="161"/>
      <c r="L179" s="157"/>
      <c r="M179" s="162"/>
      <c r="T179" s="163"/>
      <c r="AT179" s="158" t="s">
        <v>169</v>
      </c>
      <c r="AU179" s="158" t="s">
        <v>84</v>
      </c>
      <c r="AV179" s="13" t="s">
        <v>84</v>
      </c>
      <c r="AW179" s="13" t="s">
        <v>36</v>
      </c>
      <c r="AX179" s="13" t="s">
        <v>75</v>
      </c>
      <c r="AY179" s="158" t="s">
        <v>157</v>
      </c>
    </row>
    <row r="180" spans="2:65" s="13" customFormat="1" ht="11.25">
      <c r="B180" s="157"/>
      <c r="D180" s="145" t="s">
        <v>169</v>
      </c>
      <c r="E180" s="158" t="s">
        <v>19</v>
      </c>
      <c r="F180" s="159" t="s">
        <v>1624</v>
      </c>
      <c r="H180" s="160">
        <v>5.2</v>
      </c>
      <c r="I180" s="161"/>
      <c r="L180" s="157"/>
      <c r="M180" s="162"/>
      <c r="T180" s="163"/>
      <c r="AT180" s="158" t="s">
        <v>169</v>
      </c>
      <c r="AU180" s="158" t="s">
        <v>84</v>
      </c>
      <c r="AV180" s="13" t="s">
        <v>84</v>
      </c>
      <c r="AW180" s="13" t="s">
        <v>36</v>
      </c>
      <c r="AX180" s="13" t="s">
        <v>75</v>
      </c>
      <c r="AY180" s="158" t="s">
        <v>157</v>
      </c>
    </row>
    <row r="181" spans="2:65" s="14" customFormat="1" ht="11.25">
      <c r="B181" s="164"/>
      <c r="D181" s="145" t="s">
        <v>169</v>
      </c>
      <c r="E181" s="165" t="s">
        <v>19</v>
      </c>
      <c r="F181" s="166" t="s">
        <v>173</v>
      </c>
      <c r="H181" s="167">
        <v>580.9</v>
      </c>
      <c r="I181" s="168"/>
      <c r="L181" s="164"/>
      <c r="M181" s="169"/>
      <c r="T181" s="170"/>
      <c r="AT181" s="165" t="s">
        <v>169</v>
      </c>
      <c r="AU181" s="165" t="s">
        <v>84</v>
      </c>
      <c r="AV181" s="14" t="s">
        <v>164</v>
      </c>
      <c r="AW181" s="14" t="s">
        <v>36</v>
      </c>
      <c r="AX181" s="14" t="s">
        <v>82</v>
      </c>
      <c r="AY181" s="165" t="s">
        <v>157</v>
      </c>
    </row>
    <row r="182" spans="2:65" s="1" customFormat="1" ht="16.5" customHeight="1">
      <c r="B182" s="33"/>
      <c r="C182" s="132" t="s">
        <v>215</v>
      </c>
      <c r="D182" s="132" t="s">
        <v>159</v>
      </c>
      <c r="E182" s="133" t="s">
        <v>1625</v>
      </c>
      <c r="F182" s="134" t="s">
        <v>1626</v>
      </c>
      <c r="G182" s="135" t="s">
        <v>412</v>
      </c>
      <c r="H182" s="136">
        <v>580.9</v>
      </c>
      <c r="I182" s="137">
        <v>25</v>
      </c>
      <c r="J182" s="138">
        <f>ROUND(I182*H182,2)</f>
        <v>14522.5</v>
      </c>
      <c r="K182" s="134" t="s">
        <v>163</v>
      </c>
      <c r="L182" s="33"/>
      <c r="M182" s="139" t="s">
        <v>19</v>
      </c>
      <c r="N182" s="140" t="s">
        <v>46</v>
      </c>
      <c r="P182" s="141">
        <f>O182*H182</f>
        <v>0</v>
      </c>
      <c r="Q182" s="141">
        <v>0</v>
      </c>
      <c r="R182" s="141">
        <f>Q182*H182</f>
        <v>0</v>
      </c>
      <c r="S182" s="141">
        <v>0</v>
      </c>
      <c r="T182" s="142">
        <f>S182*H182</f>
        <v>0</v>
      </c>
      <c r="AR182" s="143" t="s">
        <v>164</v>
      </c>
      <c r="AT182" s="143" t="s">
        <v>159</v>
      </c>
      <c r="AU182" s="143" t="s">
        <v>84</v>
      </c>
      <c r="AY182" s="18" t="s">
        <v>157</v>
      </c>
      <c r="BE182" s="144">
        <f>IF(N182="základní",J182,0)</f>
        <v>14522.5</v>
      </c>
      <c r="BF182" s="144">
        <f>IF(N182="snížená",J182,0)</f>
        <v>0</v>
      </c>
      <c r="BG182" s="144">
        <f>IF(N182="zákl. přenesená",J182,0)</f>
        <v>0</v>
      </c>
      <c r="BH182" s="144">
        <f>IF(N182="sníž. přenesená",J182,0)</f>
        <v>0</v>
      </c>
      <c r="BI182" s="144">
        <f>IF(N182="nulová",J182,0)</f>
        <v>0</v>
      </c>
      <c r="BJ182" s="18" t="s">
        <v>82</v>
      </c>
      <c r="BK182" s="144">
        <f>ROUND(I182*H182,2)</f>
        <v>14522.5</v>
      </c>
      <c r="BL182" s="18" t="s">
        <v>164</v>
      </c>
      <c r="BM182" s="143" t="s">
        <v>1627</v>
      </c>
    </row>
    <row r="183" spans="2:65" s="1" customFormat="1" ht="19.5">
      <c r="B183" s="33"/>
      <c r="D183" s="145" t="s">
        <v>166</v>
      </c>
      <c r="F183" s="146" t="s">
        <v>1628</v>
      </c>
      <c r="I183" s="147"/>
      <c r="L183" s="33"/>
      <c r="M183" s="148"/>
      <c r="T183" s="54"/>
      <c r="AT183" s="18" t="s">
        <v>166</v>
      </c>
      <c r="AU183" s="18" t="s">
        <v>84</v>
      </c>
    </row>
    <row r="184" spans="2:65" s="1" customFormat="1" ht="11.25">
      <c r="B184" s="33"/>
      <c r="D184" s="149" t="s">
        <v>167</v>
      </c>
      <c r="F184" s="150" t="s">
        <v>1629</v>
      </c>
      <c r="I184" s="147"/>
      <c r="L184" s="33"/>
      <c r="M184" s="148"/>
      <c r="T184" s="54"/>
      <c r="AT184" s="18" t="s">
        <v>167</v>
      </c>
      <c r="AU184" s="18" t="s">
        <v>84</v>
      </c>
    </row>
    <row r="185" spans="2:65" s="12" customFormat="1" ht="11.25">
      <c r="B185" s="151"/>
      <c r="D185" s="145" t="s">
        <v>169</v>
      </c>
      <c r="E185" s="152" t="s">
        <v>19</v>
      </c>
      <c r="F185" s="153" t="s">
        <v>492</v>
      </c>
      <c r="H185" s="152" t="s">
        <v>19</v>
      </c>
      <c r="I185" s="154"/>
      <c r="L185" s="151"/>
      <c r="M185" s="155"/>
      <c r="T185" s="156"/>
      <c r="AT185" s="152" t="s">
        <v>169</v>
      </c>
      <c r="AU185" s="152" t="s">
        <v>84</v>
      </c>
      <c r="AV185" s="12" t="s">
        <v>82</v>
      </c>
      <c r="AW185" s="12" t="s">
        <v>36</v>
      </c>
      <c r="AX185" s="12" t="s">
        <v>75</v>
      </c>
      <c r="AY185" s="152" t="s">
        <v>157</v>
      </c>
    </row>
    <row r="186" spans="2:65" s="12" customFormat="1" ht="11.25">
      <c r="B186" s="151"/>
      <c r="D186" s="145" t="s">
        <v>169</v>
      </c>
      <c r="E186" s="152" t="s">
        <v>19</v>
      </c>
      <c r="F186" s="153" t="s">
        <v>1630</v>
      </c>
      <c r="H186" s="152" t="s">
        <v>19</v>
      </c>
      <c r="I186" s="154"/>
      <c r="L186" s="151"/>
      <c r="M186" s="155"/>
      <c r="T186" s="156"/>
      <c r="AT186" s="152" t="s">
        <v>169</v>
      </c>
      <c r="AU186" s="152" t="s">
        <v>84</v>
      </c>
      <c r="AV186" s="12" t="s">
        <v>82</v>
      </c>
      <c r="AW186" s="12" t="s">
        <v>36</v>
      </c>
      <c r="AX186" s="12" t="s">
        <v>75</v>
      </c>
      <c r="AY186" s="152" t="s">
        <v>157</v>
      </c>
    </row>
    <row r="187" spans="2:65" s="13" customFormat="1" ht="11.25">
      <c r="B187" s="157"/>
      <c r="D187" s="145" t="s">
        <v>169</v>
      </c>
      <c r="E187" s="158" t="s">
        <v>19</v>
      </c>
      <c r="F187" s="159" t="s">
        <v>1614</v>
      </c>
      <c r="H187" s="160">
        <v>382.8</v>
      </c>
      <c r="I187" s="161"/>
      <c r="L187" s="157"/>
      <c r="M187" s="162"/>
      <c r="T187" s="163"/>
      <c r="AT187" s="158" t="s">
        <v>169</v>
      </c>
      <c r="AU187" s="158" t="s">
        <v>84</v>
      </c>
      <c r="AV187" s="13" t="s">
        <v>84</v>
      </c>
      <c r="AW187" s="13" t="s">
        <v>36</v>
      </c>
      <c r="AX187" s="13" t="s">
        <v>75</v>
      </c>
      <c r="AY187" s="158" t="s">
        <v>157</v>
      </c>
    </row>
    <row r="188" spans="2:65" s="13" customFormat="1" ht="11.25">
      <c r="B188" s="157"/>
      <c r="D188" s="145" t="s">
        <v>169</v>
      </c>
      <c r="E188" s="158" t="s">
        <v>19</v>
      </c>
      <c r="F188" s="159" t="s">
        <v>1615</v>
      </c>
      <c r="H188" s="160">
        <v>35.1</v>
      </c>
      <c r="I188" s="161"/>
      <c r="L188" s="157"/>
      <c r="M188" s="162"/>
      <c r="T188" s="163"/>
      <c r="AT188" s="158" t="s">
        <v>169</v>
      </c>
      <c r="AU188" s="158" t="s">
        <v>84</v>
      </c>
      <c r="AV188" s="13" t="s">
        <v>84</v>
      </c>
      <c r="AW188" s="13" t="s">
        <v>36</v>
      </c>
      <c r="AX188" s="13" t="s">
        <v>75</v>
      </c>
      <c r="AY188" s="158" t="s">
        <v>157</v>
      </c>
    </row>
    <row r="189" spans="2:65" s="13" customFormat="1" ht="11.25">
      <c r="B189" s="157"/>
      <c r="D189" s="145" t="s">
        <v>169</v>
      </c>
      <c r="E189" s="158" t="s">
        <v>19</v>
      </c>
      <c r="F189" s="159" t="s">
        <v>1616</v>
      </c>
      <c r="H189" s="160">
        <v>60.8</v>
      </c>
      <c r="I189" s="161"/>
      <c r="L189" s="157"/>
      <c r="M189" s="162"/>
      <c r="T189" s="163"/>
      <c r="AT189" s="158" t="s">
        <v>169</v>
      </c>
      <c r="AU189" s="158" t="s">
        <v>84</v>
      </c>
      <c r="AV189" s="13" t="s">
        <v>84</v>
      </c>
      <c r="AW189" s="13" t="s">
        <v>36</v>
      </c>
      <c r="AX189" s="13" t="s">
        <v>75</v>
      </c>
      <c r="AY189" s="158" t="s">
        <v>157</v>
      </c>
    </row>
    <row r="190" spans="2:65" s="13" customFormat="1" ht="11.25">
      <c r="B190" s="157"/>
      <c r="D190" s="145" t="s">
        <v>169</v>
      </c>
      <c r="E190" s="158" t="s">
        <v>19</v>
      </c>
      <c r="F190" s="159" t="s">
        <v>1617</v>
      </c>
      <c r="H190" s="160">
        <v>18.899999999999999</v>
      </c>
      <c r="I190" s="161"/>
      <c r="L190" s="157"/>
      <c r="M190" s="162"/>
      <c r="T190" s="163"/>
      <c r="AT190" s="158" t="s">
        <v>169</v>
      </c>
      <c r="AU190" s="158" t="s">
        <v>84</v>
      </c>
      <c r="AV190" s="13" t="s">
        <v>84</v>
      </c>
      <c r="AW190" s="13" t="s">
        <v>36</v>
      </c>
      <c r="AX190" s="13" t="s">
        <v>75</v>
      </c>
      <c r="AY190" s="158" t="s">
        <v>157</v>
      </c>
    </row>
    <row r="191" spans="2:65" s="13" customFormat="1" ht="11.25">
      <c r="B191" s="157"/>
      <c r="D191" s="145" t="s">
        <v>169</v>
      </c>
      <c r="E191" s="158" t="s">
        <v>19</v>
      </c>
      <c r="F191" s="159" t="s">
        <v>1618</v>
      </c>
      <c r="H191" s="160">
        <v>14.4</v>
      </c>
      <c r="I191" s="161"/>
      <c r="L191" s="157"/>
      <c r="M191" s="162"/>
      <c r="T191" s="163"/>
      <c r="AT191" s="158" t="s">
        <v>169</v>
      </c>
      <c r="AU191" s="158" t="s">
        <v>84</v>
      </c>
      <c r="AV191" s="13" t="s">
        <v>84</v>
      </c>
      <c r="AW191" s="13" t="s">
        <v>36</v>
      </c>
      <c r="AX191" s="13" t="s">
        <v>75</v>
      </c>
      <c r="AY191" s="158" t="s">
        <v>157</v>
      </c>
    </row>
    <row r="192" spans="2:65" s="13" customFormat="1" ht="11.25">
      <c r="B192" s="157"/>
      <c r="D192" s="145" t="s">
        <v>169</v>
      </c>
      <c r="E192" s="158" t="s">
        <v>19</v>
      </c>
      <c r="F192" s="159" t="s">
        <v>1619</v>
      </c>
      <c r="H192" s="160">
        <v>4.05</v>
      </c>
      <c r="I192" s="161"/>
      <c r="L192" s="157"/>
      <c r="M192" s="162"/>
      <c r="T192" s="163"/>
      <c r="AT192" s="158" t="s">
        <v>169</v>
      </c>
      <c r="AU192" s="158" t="s">
        <v>84</v>
      </c>
      <c r="AV192" s="13" t="s">
        <v>84</v>
      </c>
      <c r="AW192" s="13" t="s">
        <v>36</v>
      </c>
      <c r="AX192" s="13" t="s">
        <v>75</v>
      </c>
      <c r="AY192" s="158" t="s">
        <v>157</v>
      </c>
    </row>
    <row r="193" spans="2:65" s="13" customFormat="1" ht="11.25">
      <c r="B193" s="157"/>
      <c r="D193" s="145" t="s">
        <v>169</v>
      </c>
      <c r="E193" s="158" t="s">
        <v>19</v>
      </c>
      <c r="F193" s="159" t="s">
        <v>1620</v>
      </c>
      <c r="H193" s="160">
        <v>41.25</v>
      </c>
      <c r="I193" s="161"/>
      <c r="L193" s="157"/>
      <c r="M193" s="162"/>
      <c r="T193" s="163"/>
      <c r="AT193" s="158" t="s">
        <v>169</v>
      </c>
      <c r="AU193" s="158" t="s">
        <v>84</v>
      </c>
      <c r="AV193" s="13" t="s">
        <v>84</v>
      </c>
      <c r="AW193" s="13" t="s">
        <v>36</v>
      </c>
      <c r="AX193" s="13" t="s">
        <v>75</v>
      </c>
      <c r="AY193" s="158" t="s">
        <v>157</v>
      </c>
    </row>
    <row r="194" spans="2:65" s="13" customFormat="1" ht="11.25">
      <c r="B194" s="157"/>
      <c r="D194" s="145" t="s">
        <v>169</v>
      </c>
      <c r="E194" s="158" t="s">
        <v>19</v>
      </c>
      <c r="F194" s="159" t="s">
        <v>1621</v>
      </c>
      <c r="H194" s="160">
        <v>7.5</v>
      </c>
      <c r="I194" s="161"/>
      <c r="L194" s="157"/>
      <c r="M194" s="162"/>
      <c r="T194" s="163"/>
      <c r="AT194" s="158" t="s">
        <v>169</v>
      </c>
      <c r="AU194" s="158" t="s">
        <v>84</v>
      </c>
      <c r="AV194" s="13" t="s">
        <v>84</v>
      </c>
      <c r="AW194" s="13" t="s">
        <v>36</v>
      </c>
      <c r="AX194" s="13" t="s">
        <v>75</v>
      </c>
      <c r="AY194" s="158" t="s">
        <v>157</v>
      </c>
    </row>
    <row r="195" spans="2:65" s="13" customFormat="1" ht="11.25">
      <c r="B195" s="157"/>
      <c r="D195" s="145" t="s">
        <v>169</v>
      </c>
      <c r="E195" s="158" t="s">
        <v>19</v>
      </c>
      <c r="F195" s="159" t="s">
        <v>1622</v>
      </c>
      <c r="H195" s="160">
        <v>5.35</v>
      </c>
      <c r="I195" s="161"/>
      <c r="L195" s="157"/>
      <c r="M195" s="162"/>
      <c r="T195" s="163"/>
      <c r="AT195" s="158" t="s">
        <v>169</v>
      </c>
      <c r="AU195" s="158" t="s">
        <v>84</v>
      </c>
      <c r="AV195" s="13" t="s">
        <v>84</v>
      </c>
      <c r="AW195" s="13" t="s">
        <v>36</v>
      </c>
      <c r="AX195" s="13" t="s">
        <v>75</v>
      </c>
      <c r="AY195" s="158" t="s">
        <v>157</v>
      </c>
    </row>
    <row r="196" spans="2:65" s="13" customFormat="1" ht="11.25">
      <c r="B196" s="157"/>
      <c r="D196" s="145" t="s">
        <v>169</v>
      </c>
      <c r="E196" s="158" t="s">
        <v>19</v>
      </c>
      <c r="F196" s="159" t="s">
        <v>1623</v>
      </c>
      <c r="H196" s="160">
        <v>5.55</v>
      </c>
      <c r="I196" s="161"/>
      <c r="L196" s="157"/>
      <c r="M196" s="162"/>
      <c r="T196" s="163"/>
      <c r="AT196" s="158" t="s">
        <v>169</v>
      </c>
      <c r="AU196" s="158" t="s">
        <v>84</v>
      </c>
      <c r="AV196" s="13" t="s">
        <v>84</v>
      </c>
      <c r="AW196" s="13" t="s">
        <v>36</v>
      </c>
      <c r="AX196" s="13" t="s">
        <v>75</v>
      </c>
      <c r="AY196" s="158" t="s">
        <v>157</v>
      </c>
    </row>
    <row r="197" spans="2:65" s="13" customFormat="1" ht="11.25">
      <c r="B197" s="157"/>
      <c r="D197" s="145" t="s">
        <v>169</v>
      </c>
      <c r="E197" s="158" t="s">
        <v>19</v>
      </c>
      <c r="F197" s="159" t="s">
        <v>1624</v>
      </c>
      <c r="H197" s="160">
        <v>5.2</v>
      </c>
      <c r="I197" s="161"/>
      <c r="L197" s="157"/>
      <c r="M197" s="162"/>
      <c r="T197" s="163"/>
      <c r="AT197" s="158" t="s">
        <v>169</v>
      </c>
      <c r="AU197" s="158" t="s">
        <v>84</v>
      </c>
      <c r="AV197" s="13" t="s">
        <v>84</v>
      </c>
      <c r="AW197" s="13" t="s">
        <v>36</v>
      </c>
      <c r="AX197" s="13" t="s">
        <v>75</v>
      </c>
      <c r="AY197" s="158" t="s">
        <v>157</v>
      </c>
    </row>
    <row r="198" spans="2:65" s="14" customFormat="1" ht="11.25">
      <c r="B198" s="164"/>
      <c r="D198" s="145" t="s">
        <v>169</v>
      </c>
      <c r="E198" s="165" t="s">
        <v>19</v>
      </c>
      <c r="F198" s="166" t="s">
        <v>173</v>
      </c>
      <c r="H198" s="167">
        <v>580.9</v>
      </c>
      <c r="I198" s="168"/>
      <c r="L198" s="164"/>
      <c r="M198" s="169"/>
      <c r="T198" s="170"/>
      <c r="AT198" s="165" t="s">
        <v>169</v>
      </c>
      <c r="AU198" s="165" t="s">
        <v>84</v>
      </c>
      <c r="AV198" s="14" t="s">
        <v>164</v>
      </c>
      <c r="AW198" s="14" t="s">
        <v>36</v>
      </c>
      <c r="AX198" s="14" t="s">
        <v>82</v>
      </c>
      <c r="AY198" s="165" t="s">
        <v>157</v>
      </c>
    </row>
    <row r="199" spans="2:65" s="1" customFormat="1" ht="16.5" customHeight="1">
      <c r="B199" s="33"/>
      <c r="C199" s="171" t="s">
        <v>222</v>
      </c>
      <c r="D199" s="171" t="s">
        <v>228</v>
      </c>
      <c r="E199" s="172" t="s">
        <v>1631</v>
      </c>
      <c r="F199" s="173" t="s">
        <v>1632</v>
      </c>
      <c r="G199" s="174" t="s">
        <v>412</v>
      </c>
      <c r="H199" s="175">
        <v>638.99</v>
      </c>
      <c r="I199" s="176">
        <v>25</v>
      </c>
      <c r="J199" s="177">
        <f>ROUND(I199*H199,2)</f>
        <v>15974.75</v>
      </c>
      <c r="K199" s="173" t="s">
        <v>163</v>
      </c>
      <c r="L199" s="178"/>
      <c r="M199" s="179" t="s">
        <v>19</v>
      </c>
      <c r="N199" s="180" t="s">
        <v>46</v>
      </c>
      <c r="P199" s="141">
        <f>O199*H199</f>
        <v>0</v>
      </c>
      <c r="Q199" s="141">
        <v>2.9999999999999997E-4</v>
      </c>
      <c r="R199" s="141">
        <f>Q199*H199</f>
        <v>0.19169699999999998</v>
      </c>
      <c r="S199" s="141">
        <v>0</v>
      </c>
      <c r="T199" s="142">
        <f>S199*H199</f>
        <v>0</v>
      </c>
      <c r="AR199" s="143" t="s">
        <v>215</v>
      </c>
      <c r="AT199" s="143" t="s">
        <v>228</v>
      </c>
      <c r="AU199" s="143" t="s">
        <v>84</v>
      </c>
      <c r="AY199" s="18" t="s">
        <v>157</v>
      </c>
      <c r="BE199" s="144">
        <f>IF(N199="základní",J199,0)</f>
        <v>15974.75</v>
      </c>
      <c r="BF199" s="144">
        <f>IF(N199="snížená",J199,0)</f>
        <v>0</v>
      </c>
      <c r="BG199" s="144">
        <f>IF(N199="zákl. přenesená",J199,0)</f>
        <v>0</v>
      </c>
      <c r="BH199" s="144">
        <f>IF(N199="sníž. přenesená",J199,0)</f>
        <v>0</v>
      </c>
      <c r="BI199" s="144">
        <f>IF(N199="nulová",J199,0)</f>
        <v>0</v>
      </c>
      <c r="BJ199" s="18" t="s">
        <v>82</v>
      </c>
      <c r="BK199" s="144">
        <f>ROUND(I199*H199,2)</f>
        <v>15974.75</v>
      </c>
      <c r="BL199" s="18" t="s">
        <v>164</v>
      </c>
      <c r="BM199" s="143" t="s">
        <v>1633</v>
      </c>
    </row>
    <row r="200" spans="2:65" s="1" customFormat="1" ht="11.25">
      <c r="B200" s="33"/>
      <c r="D200" s="145" t="s">
        <v>166</v>
      </c>
      <c r="F200" s="146" t="s">
        <v>1632</v>
      </c>
      <c r="I200" s="147"/>
      <c r="L200" s="33"/>
      <c r="M200" s="148"/>
      <c r="T200" s="54"/>
      <c r="AT200" s="18" t="s">
        <v>166</v>
      </c>
      <c r="AU200" s="18" t="s">
        <v>84</v>
      </c>
    </row>
    <row r="201" spans="2:65" s="12" customFormat="1" ht="11.25">
      <c r="B201" s="151"/>
      <c r="D201" s="145" t="s">
        <v>169</v>
      </c>
      <c r="E201" s="152" t="s">
        <v>19</v>
      </c>
      <c r="F201" s="153" t="s">
        <v>492</v>
      </c>
      <c r="H201" s="152" t="s">
        <v>19</v>
      </c>
      <c r="I201" s="154"/>
      <c r="L201" s="151"/>
      <c r="M201" s="155"/>
      <c r="T201" s="156"/>
      <c r="AT201" s="152" t="s">
        <v>169</v>
      </c>
      <c r="AU201" s="152" t="s">
        <v>84</v>
      </c>
      <c r="AV201" s="12" t="s">
        <v>82</v>
      </c>
      <c r="AW201" s="12" t="s">
        <v>36</v>
      </c>
      <c r="AX201" s="12" t="s">
        <v>75</v>
      </c>
      <c r="AY201" s="152" t="s">
        <v>157</v>
      </c>
    </row>
    <row r="202" spans="2:65" s="12" customFormat="1" ht="11.25">
      <c r="B202" s="151"/>
      <c r="D202" s="145" t="s">
        <v>169</v>
      </c>
      <c r="E202" s="152" t="s">
        <v>19</v>
      </c>
      <c r="F202" s="153" t="s">
        <v>1630</v>
      </c>
      <c r="H202" s="152" t="s">
        <v>19</v>
      </c>
      <c r="I202" s="154"/>
      <c r="L202" s="151"/>
      <c r="M202" s="155"/>
      <c r="T202" s="156"/>
      <c r="AT202" s="152" t="s">
        <v>169</v>
      </c>
      <c r="AU202" s="152" t="s">
        <v>84</v>
      </c>
      <c r="AV202" s="12" t="s">
        <v>82</v>
      </c>
      <c r="AW202" s="12" t="s">
        <v>36</v>
      </c>
      <c r="AX202" s="12" t="s">
        <v>75</v>
      </c>
      <c r="AY202" s="152" t="s">
        <v>157</v>
      </c>
    </row>
    <row r="203" spans="2:65" s="13" customFormat="1" ht="11.25">
      <c r="B203" s="157"/>
      <c r="D203" s="145" t="s">
        <v>169</v>
      </c>
      <c r="E203" s="158" t="s">
        <v>19</v>
      </c>
      <c r="F203" s="159" t="s">
        <v>1614</v>
      </c>
      <c r="H203" s="160">
        <v>382.8</v>
      </c>
      <c r="I203" s="161"/>
      <c r="L203" s="157"/>
      <c r="M203" s="162"/>
      <c r="T203" s="163"/>
      <c r="AT203" s="158" t="s">
        <v>169</v>
      </c>
      <c r="AU203" s="158" t="s">
        <v>84</v>
      </c>
      <c r="AV203" s="13" t="s">
        <v>84</v>
      </c>
      <c r="AW203" s="13" t="s">
        <v>36</v>
      </c>
      <c r="AX203" s="13" t="s">
        <v>75</v>
      </c>
      <c r="AY203" s="158" t="s">
        <v>157</v>
      </c>
    </row>
    <row r="204" spans="2:65" s="13" customFormat="1" ht="11.25">
      <c r="B204" s="157"/>
      <c r="D204" s="145" t="s">
        <v>169</v>
      </c>
      <c r="E204" s="158" t="s">
        <v>19</v>
      </c>
      <c r="F204" s="159" t="s">
        <v>1615</v>
      </c>
      <c r="H204" s="160">
        <v>35.1</v>
      </c>
      <c r="I204" s="161"/>
      <c r="L204" s="157"/>
      <c r="M204" s="162"/>
      <c r="T204" s="163"/>
      <c r="AT204" s="158" t="s">
        <v>169</v>
      </c>
      <c r="AU204" s="158" t="s">
        <v>84</v>
      </c>
      <c r="AV204" s="13" t="s">
        <v>84</v>
      </c>
      <c r="AW204" s="13" t="s">
        <v>36</v>
      </c>
      <c r="AX204" s="13" t="s">
        <v>75</v>
      </c>
      <c r="AY204" s="158" t="s">
        <v>157</v>
      </c>
    </row>
    <row r="205" spans="2:65" s="13" customFormat="1" ht="11.25">
      <c r="B205" s="157"/>
      <c r="D205" s="145" t="s">
        <v>169</v>
      </c>
      <c r="E205" s="158" t="s">
        <v>19</v>
      </c>
      <c r="F205" s="159" t="s">
        <v>1616</v>
      </c>
      <c r="H205" s="160">
        <v>60.8</v>
      </c>
      <c r="I205" s="161"/>
      <c r="L205" s="157"/>
      <c r="M205" s="162"/>
      <c r="T205" s="163"/>
      <c r="AT205" s="158" t="s">
        <v>169</v>
      </c>
      <c r="AU205" s="158" t="s">
        <v>84</v>
      </c>
      <c r="AV205" s="13" t="s">
        <v>84</v>
      </c>
      <c r="AW205" s="13" t="s">
        <v>36</v>
      </c>
      <c r="AX205" s="13" t="s">
        <v>75</v>
      </c>
      <c r="AY205" s="158" t="s">
        <v>157</v>
      </c>
    </row>
    <row r="206" spans="2:65" s="13" customFormat="1" ht="11.25">
      <c r="B206" s="157"/>
      <c r="D206" s="145" t="s">
        <v>169</v>
      </c>
      <c r="E206" s="158" t="s">
        <v>19</v>
      </c>
      <c r="F206" s="159" t="s">
        <v>1617</v>
      </c>
      <c r="H206" s="160">
        <v>18.899999999999999</v>
      </c>
      <c r="I206" s="161"/>
      <c r="L206" s="157"/>
      <c r="M206" s="162"/>
      <c r="T206" s="163"/>
      <c r="AT206" s="158" t="s">
        <v>169</v>
      </c>
      <c r="AU206" s="158" t="s">
        <v>84</v>
      </c>
      <c r="AV206" s="13" t="s">
        <v>84</v>
      </c>
      <c r="AW206" s="13" t="s">
        <v>36</v>
      </c>
      <c r="AX206" s="13" t="s">
        <v>75</v>
      </c>
      <c r="AY206" s="158" t="s">
        <v>157</v>
      </c>
    </row>
    <row r="207" spans="2:65" s="13" customFormat="1" ht="11.25">
      <c r="B207" s="157"/>
      <c r="D207" s="145" t="s">
        <v>169</v>
      </c>
      <c r="E207" s="158" t="s">
        <v>19</v>
      </c>
      <c r="F207" s="159" t="s">
        <v>1618</v>
      </c>
      <c r="H207" s="160">
        <v>14.4</v>
      </c>
      <c r="I207" s="161"/>
      <c r="L207" s="157"/>
      <c r="M207" s="162"/>
      <c r="T207" s="163"/>
      <c r="AT207" s="158" t="s">
        <v>169</v>
      </c>
      <c r="AU207" s="158" t="s">
        <v>84</v>
      </c>
      <c r="AV207" s="13" t="s">
        <v>84</v>
      </c>
      <c r="AW207" s="13" t="s">
        <v>36</v>
      </c>
      <c r="AX207" s="13" t="s">
        <v>75</v>
      </c>
      <c r="AY207" s="158" t="s">
        <v>157</v>
      </c>
    </row>
    <row r="208" spans="2:65" s="13" customFormat="1" ht="11.25">
      <c r="B208" s="157"/>
      <c r="D208" s="145" t="s">
        <v>169</v>
      </c>
      <c r="E208" s="158" t="s">
        <v>19</v>
      </c>
      <c r="F208" s="159" t="s">
        <v>1619</v>
      </c>
      <c r="H208" s="160">
        <v>4.05</v>
      </c>
      <c r="I208" s="161"/>
      <c r="L208" s="157"/>
      <c r="M208" s="162"/>
      <c r="T208" s="163"/>
      <c r="AT208" s="158" t="s">
        <v>169</v>
      </c>
      <c r="AU208" s="158" t="s">
        <v>84</v>
      </c>
      <c r="AV208" s="13" t="s">
        <v>84</v>
      </c>
      <c r="AW208" s="13" t="s">
        <v>36</v>
      </c>
      <c r="AX208" s="13" t="s">
        <v>75</v>
      </c>
      <c r="AY208" s="158" t="s">
        <v>157</v>
      </c>
    </row>
    <row r="209" spans="2:65" s="13" customFormat="1" ht="11.25">
      <c r="B209" s="157"/>
      <c r="D209" s="145" t="s">
        <v>169</v>
      </c>
      <c r="E209" s="158" t="s">
        <v>19</v>
      </c>
      <c r="F209" s="159" t="s">
        <v>1620</v>
      </c>
      <c r="H209" s="160">
        <v>41.25</v>
      </c>
      <c r="I209" s="161"/>
      <c r="L209" s="157"/>
      <c r="M209" s="162"/>
      <c r="T209" s="163"/>
      <c r="AT209" s="158" t="s">
        <v>169</v>
      </c>
      <c r="AU209" s="158" t="s">
        <v>84</v>
      </c>
      <c r="AV209" s="13" t="s">
        <v>84</v>
      </c>
      <c r="AW209" s="13" t="s">
        <v>36</v>
      </c>
      <c r="AX209" s="13" t="s">
        <v>75</v>
      </c>
      <c r="AY209" s="158" t="s">
        <v>157</v>
      </c>
    </row>
    <row r="210" spans="2:65" s="13" customFormat="1" ht="11.25">
      <c r="B210" s="157"/>
      <c r="D210" s="145" t="s">
        <v>169</v>
      </c>
      <c r="E210" s="158" t="s">
        <v>19</v>
      </c>
      <c r="F210" s="159" t="s">
        <v>1621</v>
      </c>
      <c r="H210" s="160">
        <v>7.5</v>
      </c>
      <c r="I210" s="161"/>
      <c r="L210" s="157"/>
      <c r="M210" s="162"/>
      <c r="T210" s="163"/>
      <c r="AT210" s="158" t="s">
        <v>169</v>
      </c>
      <c r="AU210" s="158" t="s">
        <v>84</v>
      </c>
      <c r="AV210" s="13" t="s">
        <v>84</v>
      </c>
      <c r="AW210" s="13" t="s">
        <v>36</v>
      </c>
      <c r="AX210" s="13" t="s">
        <v>75</v>
      </c>
      <c r="AY210" s="158" t="s">
        <v>157</v>
      </c>
    </row>
    <row r="211" spans="2:65" s="13" customFormat="1" ht="11.25">
      <c r="B211" s="157"/>
      <c r="D211" s="145" t="s">
        <v>169</v>
      </c>
      <c r="E211" s="158" t="s">
        <v>19</v>
      </c>
      <c r="F211" s="159" t="s">
        <v>1622</v>
      </c>
      <c r="H211" s="160">
        <v>5.35</v>
      </c>
      <c r="I211" s="161"/>
      <c r="L211" s="157"/>
      <c r="M211" s="162"/>
      <c r="T211" s="163"/>
      <c r="AT211" s="158" t="s">
        <v>169</v>
      </c>
      <c r="AU211" s="158" t="s">
        <v>84</v>
      </c>
      <c r="AV211" s="13" t="s">
        <v>84</v>
      </c>
      <c r="AW211" s="13" t="s">
        <v>36</v>
      </c>
      <c r="AX211" s="13" t="s">
        <v>75</v>
      </c>
      <c r="AY211" s="158" t="s">
        <v>157</v>
      </c>
    </row>
    <row r="212" spans="2:65" s="13" customFormat="1" ht="11.25">
      <c r="B212" s="157"/>
      <c r="D212" s="145" t="s">
        <v>169</v>
      </c>
      <c r="E212" s="158" t="s">
        <v>19</v>
      </c>
      <c r="F212" s="159" t="s">
        <v>1623</v>
      </c>
      <c r="H212" s="160">
        <v>5.55</v>
      </c>
      <c r="I212" s="161"/>
      <c r="L212" s="157"/>
      <c r="M212" s="162"/>
      <c r="T212" s="163"/>
      <c r="AT212" s="158" t="s">
        <v>169</v>
      </c>
      <c r="AU212" s="158" t="s">
        <v>84</v>
      </c>
      <c r="AV212" s="13" t="s">
        <v>84</v>
      </c>
      <c r="AW212" s="13" t="s">
        <v>36</v>
      </c>
      <c r="AX212" s="13" t="s">
        <v>75</v>
      </c>
      <c r="AY212" s="158" t="s">
        <v>157</v>
      </c>
    </row>
    <row r="213" spans="2:65" s="13" customFormat="1" ht="11.25">
      <c r="B213" s="157"/>
      <c r="D213" s="145" t="s">
        <v>169</v>
      </c>
      <c r="E213" s="158" t="s">
        <v>19</v>
      </c>
      <c r="F213" s="159" t="s">
        <v>1624</v>
      </c>
      <c r="H213" s="160">
        <v>5.2</v>
      </c>
      <c r="I213" s="161"/>
      <c r="L213" s="157"/>
      <c r="M213" s="162"/>
      <c r="T213" s="163"/>
      <c r="AT213" s="158" t="s">
        <v>169</v>
      </c>
      <c r="AU213" s="158" t="s">
        <v>84</v>
      </c>
      <c r="AV213" s="13" t="s">
        <v>84</v>
      </c>
      <c r="AW213" s="13" t="s">
        <v>36</v>
      </c>
      <c r="AX213" s="13" t="s">
        <v>75</v>
      </c>
      <c r="AY213" s="158" t="s">
        <v>157</v>
      </c>
    </row>
    <row r="214" spans="2:65" s="14" customFormat="1" ht="11.25">
      <c r="B214" s="164"/>
      <c r="D214" s="145" t="s">
        <v>169</v>
      </c>
      <c r="E214" s="165" t="s">
        <v>19</v>
      </c>
      <c r="F214" s="166" t="s">
        <v>173</v>
      </c>
      <c r="H214" s="167">
        <v>580.9</v>
      </c>
      <c r="I214" s="168"/>
      <c r="L214" s="164"/>
      <c r="M214" s="169"/>
      <c r="T214" s="170"/>
      <c r="AT214" s="165" t="s">
        <v>169</v>
      </c>
      <c r="AU214" s="165" t="s">
        <v>84</v>
      </c>
      <c r="AV214" s="14" t="s">
        <v>164</v>
      </c>
      <c r="AW214" s="14" t="s">
        <v>36</v>
      </c>
      <c r="AX214" s="14" t="s">
        <v>82</v>
      </c>
      <c r="AY214" s="165" t="s">
        <v>157</v>
      </c>
    </row>
    <row r="215" spans="2:65" s="13" customFormat="1" ht="11.25">
      <c r="B215" s="157"/>
      <c r="D215" s="145" t="s">
        <v>169</v>
      </c>
      <c r="F215" s="159" t="s">
        <v>1634</v>
      </c>
      <c r="H215" s="160">
        <v>638.99</v>
      </c>
      <c r="I215" s="161"/>
      <c r="L215" s="157"/>
      <c r="M215" s="162"/>
      <c r="T215" s="163"/>
      <c r="AT215" s="158" t="s">
        <v>169</v>
      </c>
      <c r="AU215" s="158" t="s">
        <v>84</v>
      </c>
      <c r="AV215" s="13" t="s">
        <v>84</v>
      </c>
      <c r="AW215" s="13" t="s">
        <v>4</v>
      </c>
      <c r="AX215" s="13" t="s">
        <v>82</v>
      </c>
      <c r="AY215" s="158" t="s">
        <v>157</v>
      </c>
    </row>
    <row r="216" spans="2:65" s="11" customFormat="1" ht="22.9" customHeight="1">
      <c r="B216" s="120"/>
      <c r="D216" s="121" t="s">
        <v>74</v>
      </c>
      <c r="E216" s="130" t="s">
        <v>698</v>
      </c>
      <c r="F216" s="130" t="s">
        <v>699</v>
      </c>
      <c r="I216" s="123"/>
      <c r="J216" s="131">
        <f>BK216</f>
        <v>35444.28</v>
      </c>
      <c r="L216" s="120"/>
      <c r="M216" s="125"/>
      <c r="P216" s="126">
        <f>SUM(P217:P219)</f>
        <v>0</v>
      </c>
      <c r="R216" s="126">
        <f>SUM(R217:R219)</f>
        <v>7.2448999999999986E-2</v>
      </c>
      <c r="T216" s="127">
        <f>SUM(T217:T219)</f>
        <v>0</v>
      </c>
      <c r="AR216" s="121" t="s">
        <v>82</v>
      </c>
      <c r="AT216" s="128" t="s">
        <v>74</v>
      </c>
      <c r="AU216" s="128" t="s">
        <v>82</v>
      </c>
      <c r="AY216" s="121" t="s">
        <v>157</v>
      </c>
      <c r="BK216" s="129">
        <f>SUM(BK217:BK219)</f>
        <v>35444.28</v>
      </c>
    </row>
    <row r="217" spans="2:65" s="1" customFormat="1" ht="21.75" customHeight="1">
      <c r="B217" s="33"/>
      <c r="C217" s="132" t="s">
        <v>227</v>
      </c>
      <c r="D217" s="132" t="s">
        <v>159</v>
      </c>
      <c r="E217" s="133" t="s">
        <v>1635</v>
      </c>
      <c r="F217" s="134" t="s">
        <v>1636</v>
      </c>
      <c r="G217" s="135" t="s">
        <v>210</v>
      </c>
      <c r="H217" s="136">
        <v>557.29999999999995</v>
      </c>
      <c r="I217" s="137">
        <v>63.6</v>
      </c>
      <c r="J217" s="138">
        <f>ROUND(I217*H217,2)</f>
        <v>35444.28</v>
      </c>
      <c r="K217" s="134" t="s">
        <v>163</v>
      </c>
      <c r="L217" s="33"/>
      <c r="M217" s="139" t="s">
        <v>19</v>
      </c>
      <c r="N217" s="140" t="s">
        <v>46</v>
      </c>
      <c r="P217" s="141">
        <f>O217*H217</f>
        <v>0</v>
      </c>
      <c r="Q217" s="141">
        <v>1.2999999999999999E-4</v>
      </c>
      <c r="R217" s="141">
        <f>Q217*H217</f>
        <v>7.2448999999999986E-2</v>
      </c>
      <c r="S217" s="141">
        <v>0</v>
      </c>
      <c r="T217" s="142">
        <f>S217*H217</f>
        <v>0</v>
      </c>
      <c r="AR217" s="143" t="s">
        <v>164</v>
      </c>
      <c r="AT217" s="143" t="s">
        <v>159</v>
      </c>
      <c r="AU217" s="143" t="s">
        <v>84</v>
      </c>
      <c r="AY217" s="18" t="s">
        <v>157</v>
      </c>
      <c r="BE217" s="144">
        <f>IF(N217="základní",J217,0)</f>
        <v>35444.28</v>
      </c>
      <c r="BF217" s="144">
        <f>IF(N217="snížená",J217,0)</f>
        <v>0</v>
      </c>
      <c r="BG217" s="144">
        <f>IF(N217="zákl. přenesená",J217,0)</f>
        <v>0</v>
      </c>
      <c r="BH217" s="144">
        <f>IF(N217="sníž. přenesená",J217,0)</f>
        <v>0</v>
      </c>
      <c r="BI217" s="144">
        <f>IF(N217="nulová",J217,0)</f>
        <v>0</v>
      </c>
      <c r="BJ217" s="18" t="s">
        <v>82</v>
      </c>
      <c r="BK217" s="144">
        <f>ROUND(I217*H217,2)</f>
        <v>35444.28</v>
      </c>
      <c r="BL217" s="18" t="s">
        <v>164</v>
      </c>
      <c r="BM217" s="143" t="s">
        <v>1637</v>
      </c>
    </row>
    <row r="218" spans="2:65" s="1" customFormat="1" ht="11.25">
      <c r="B218" s="33"/>
      <c r="D218" s="145" t="s">
        <v>166</v>
      </c>
      <c r="F218" s="146" t="s">
        <v>1638</v>
      </c>
      <c r="I218" s="147"/>
      <c r="L218" s="33"/>
      <c r="M218" s="148"/>
      <c r="T218" s="54"/>
      <c r="AT218" s="18" t="s">
        <v>166</v>
      </c>
      <c r="AU218" s="18" t="s">
        <v>84</v>
      </c>
    </row>
    <row r="219" spans="2:65" s="1" customFormat="1" ht="11.25">
      <c r="B219" s="33"/>
      <c r="D219" s="149" t="s">
        <v>167</v>
      </c>
      <c r="F219" s="150" t="s">
        <v>1639</v>
      </c>
      <c r="I219" s="147"/>
      <c r="L219" s="33"/>
      <c r="M219" s="148"/>
      <c r="T219" s="54"/>
      <c r="AT219" s="18" t="s">
        <v>167</v>
      </c>
      <c r="AU219" s="18" t="s">
        <v>84</v>
      </c>
    </row>
    <row r="220" spans="2:65" s="11" customFormat="1" ht="22.9" customHeight="1">
      <c r="B220" s="120"/>
      <c r="D220" s="121" t="s">
        <v>74</v>
      </c>
      <c r="E220" s="130" t="s">
        <v>767</v>
      </c>
      <c r="F220" s="130" t="s">
        <v>768</v>
      </c>
      <c r="I220" s="123"/>
      <c r="J220" s="131">
        <f>BK220</f>
        <v>205800</v>
      </c>
      <c r="L220" s="120"/>
      <c r="M220" s="125"/>
      <c r="P220" s="126">
        <f>SUM(P221:P223)</f>
        <v>0</v>
      </c>
      <c r="R220" s="126">
        <f>SUM(R221:R223)</f>
        <v>0.11760000000000001</v>
      </c>
      <c r="T220" s="127">
        <f>SUM(T221:T223)</f>
        <v>0</v>
      </c>
      <c r="AR220" s="121" t="s">
        <v>82</v>
      </c>
      <c r="AT220" s="128" t="s">
        <v>74</v>
      </c>
      <c r="AU220" s="128" t="s">
        <v>82</v>
      </c>
      <c r="AY220" s="121" t="s">
        <v>157</v>
      </c>
      <c r="BK220" s="129">
        <f>SUM(BK221:BK223)</f>
        <v>205800</v>
      </c>
    </row>
    <row r="221" spans="2:65" s="1" customFormat="1" ht="16.5" customHeight="1">
      <c r="B221" s="33"/>
      <c r="C221" s="132" t="s">
        <v>235</v>
      </c>
      <c r="D221" s="132" t="s">
        <v>159</v>
      </c>
      <c r="E221" s="133" t="s">
        <v>1640</v>
      </c>
      <c r="F221" s="134" t="s">
        <v>1641</v>
      </c>
      <c r="G221" s="135" t="s">
        <v>210</v>
      </c>
      <c r="H221" s="136">
        <v>2940</v>
      </c>
      <c r="I221" s="137">
        <v>70</v>
      </c>
      <c r="J221" s="138">
        <f>ROUND(I221*H221,2)</f>
        <v>205800</v>
      </c>
      <c r="K221" s="134" t="s">
        <v>163</v>
      </c>
      <c r="L221" s="33"/>
      <c r="M221" s="139" t="s">
        <v>19</v>
      </c>
      <c r="N221" s="140" t="s">
        <v>46</v>
      </c>
      <c r="P221" s="141">
        <f>O221*H221</f>
        <v>0</v>
      </c>
      <c r="Q221" s="141">
        <v>4.0000000000000003E-5</v>
      </c>
      <c r="R221" s="141">
        <f>Q221*H221</f>
        <v>0.11760000000000001</v>
      </c>
      <c r="S221" s="141">
        <v>0</v>
      </c>
      <c r="T221" s="142">
        <f>S221*H221</f>
        <v>0</v>
      </c>
      <c r="AR221" s="143" t="s">
        <v>164</v>
      </c>
      <c r="AT221" s="143" t="s">
        <v>159</v>
      </c>
      <c r="AU221" s="143" t="s">
        <v>84</v>
      </c>
      <c r="AY221" s="18" t="s">
        <v>157</v>
      </c>
      <c r="BE221" s="144">
        <f>IF(N221="základní",J221,0)</f>
        <v>205800</v>
      </c>
      <c r="BF221" s="144">
        <f>IF(N221="snížená",J221,0)</f>
        <v>0</v>
      </c>
      <c r="BG221" s="144">
        <f>IF(N221="zákl. přenesená",J221,0)</f>
        <v>0</v>
      </c>
      <c r="BH221" s="144">
        <f>IF(N221="sníž. přenesená",J221,0)</f>
        <v>0</v>
      </c>
      <c r="BI221" s="144">
        <f>IF(N221="nulová",J221,0)</f>
        <v>0</v>
      </c>
      <c r="BJ221" s="18" t="s">
        <v>82</v>
      </c>
      <c r="BK221" s="144">
        <f>ROUND(I221*H221,2)</f>
        <v>205800</v>
      </c>
      <c r="BL221" s="18" t="s">
        <v>164</v>
      </c>
      <c r="BM221" s="143" t="s">
        <v>1642</v>
      </c>
    </row>
    <row r="222" spans="2:65" s="1" customFormat="1" ht="11.25">
      <c r="B222" s="33"/>
      <c r="D222" s="145" t="s">
        <v>166</v>
      </c>
      <c r="F222" s="146" t="s">
        <v>1643</v>
      </c>
      <c r="I222" s="147"/>
      <c r="L222" s="33"/>
      <c r="M222" s="148"/>
      <c r="T222" s="54"/>
      <c r="AT222" s="18" t="s">
        <v>166</v>
      </c>
      <c r="AU222" s="18" t="s">
        <v>84</v>
      </c>
    </row>
    <row r="223" spans="2:65" s="1" customFormat="1" ht="11.25">
      <c r="B223" s="33"/>
      <c r="D223" s="149" t="s">
        <v>167</v>
      </c>
      <c r="F223" s="150" t="s">
        <v>1644</v>
      </c>
      <c r="I223" s="147"/>
      <c r="L223" s="33"/>
      <c r="M223" s="148"/>
      <c r="T223" s="54"/>
      <c r="AT223" s="18" t="s">
        <v>167</v>
      </c>
      <c r="AU223" s="18" t="s">
        <v>84</v>
      </c>
    </row>
    <row r="224" spans="2:65" s="11" customFormat="1" ht="22.9" customHeight="1">
      <c r="B224" s="120"/>
      <c r="D224" s="121" t="s">
        <v>74</v>
      </c>
      <c r="E224" s="130" t="s">
        <v>801</v>
      </c>
      <c r="F224" s="130" t="s">
        <v>802</v>
      </c>
      <c r="I224" s="123"/>
      <c r="J224" s="131">
        <f>BK224</f>
        <v>150159.59</v>
      </c>
      <c r="L224" s="120"/>
      <c r="M224" s="125"/>
      <c r="P224" s="126">
        <f>SUM(P225:P260)</f>
        <v>0</v>
      </c>
      <c r="R224" s="126">
        <f>SUM(R225:R260)</f>
        <v>0</v>
      </c>
      <c r="T224" s="127">
        <f>SUM(T225:T260)</f>
        <v>29.649391999999999</v>
      </c>
      <c r="AR224" s="121" t="s">
        <v>82</v>
      </c>
      <c r="AT224" s="128" t="s">
        <v>74</v>
      </c>
      <c r="AU224" s="128" t="s">
        <v>82</v>
      </c>
      <c r="AY224" s="121" t="s">
        <v>157</v>
      </c>
      <c r="BK224" s="129">
        <f>SUM(BK225:BK260)</f>
        <v>150159.59</v>
      </c>
    </row>
    <row r="225" spans="2:65" s="1" customFormat="1" ht="16.5" customHeight="1">
      <c r="B225" s="33"/>
      <c r="C225" s="132" t="s">
        <v>244</v>
      </c>
      <c r="D225" s="132" t="s">
        <v>159</v>
      </c>
      <c r="E225" s="133" t="s">
        <v>1645</v>
      </c>
      <c r="F225" s="134" t="s">
        <v>1646</v>
      </c>
      <c r="G225" s="135" t="s">
        <v>673</v>
      </c>
      <c r="H225" s="136">
        <v>117</v>
      </c>
      <c r="I225" s="137">
        <v>55</v>
      </c>
      <c r="J225" s="138">
        <f>ROUND(I225*H225,2)</f>
        <v>6435</v>
      </c>
      <c r="K225" s="134" t="s">
        <v>163</v>
      </c>
      <c r="L225" s="33"/>
      <c r="M225" s="139" t="s">
        <v>19</v>
      </c>
      <c r="N225" s="140" t="s">
        <v>46</v>
      </c>
      <c r="P225" s="141">
        <f>O225*H225</f>
        <v>0</v>
      </c>
      <c r="Q225" s="141">
        <v>0</v>
      </c>
      <c r="R225" s="141">
        <f>Q225*H225</f>
        <v>0</v>
      </c>
      <c r="S225" s="141">
        <v>5.0000000000000001E-3</v>
      </c>
      <c r="T225" s="142">
        <f>S225*H225</f>
        <v>0.58499999999999996</v>
      </c>
      <c r="AR225" s="143" t="s">
        <v>164</v>
      </c>
      <c r="AT225" s="143" t="s">
        <v>159</v>
      </c>
      <c r="AU225" s="143" t="s">
        <v>84</v>
      </c>
      <c r="AY225" s="18" t="s">
        <v>157</v>
      </c>
      <c r="BE225" s="144">
        <f>IF(N225="základní",J225,0)</f>
        <v>6435</v>
      </c>
      <c r="BF225" s="144">
        <f>IF(N225="snížená",J225,0)</f>
        <v>0</v>
      </c>
      <c r="BG225" s="144">
        <f>IF(N225="zákl. přenesená",J225,0)</f>
        <v>0</v>
      </c>
      <c r="BH225" s="144">
        <f>IF(N225="sníž. přenesená",J225,0)</f>
        <v>0</v>
      </c>
      <c r="BI225" s="144">
        <f>IF(N225="nulová",J225,0)</f>
        <v>0</v>
      </c>
      <c r="BJ225" s="18" t="s">
        <v>82</v>
      </c>
      <c r="BK225" s="144">
        <f>ROUND(I225*H225,2)</f>
        <v>6435</v>
      </c>
      <c r="BL225" s="18" t="s">
        <v>164</v>
      </c>
      <c r="BM225" s="143" t="s">
        <v>1647</v>
      </c>
    </row>
    <row r="226" spans="2:65" s="1" customFormat="1" ht="11.25">
      <c r="B226" s="33"/>
      <c r="D226" s="145" t="s">
        <v>166</v>
      </c>
      <c r="F226" s="146" t="s">
        <v>1648</v>
      </c>
      <c r="I226" s="147"/>
      <c r="L226" s="33"/>
      <c r="M226" s="148"/>
      <c r="T226" s="54"/>
      <c r="AT226" s="18" t="s">
        <v>166</v>
      </c>
      <c r="AU226" s="18" t="s">
        <v>84</v>
      </c>
    </row>
    <row r="227" spans="2:65" s="1" customFormat="1" ht="11.25">
      <c r="B227" s="33"/>
      <c r="D227" s="149" t="s">
        <v>167</v>
      </c>
      <c r="F227" s="150" t="s">
        <v>1649</v>
      </c>
      <c r="I227" s="147"/>
      <c r="L227" s="33"/>
      <c r="M227" s="148"/>
      <c r="T227" s="54"/>
      <c r="AT227" s="18" t="s">
        <v>167</v>
      </c>
      <c r="AU227" s="18" t="s">
        <v>84</v>
      </c>
    </row>
    <row r="228" spans="2:65" s="12" customFormat="1" ht="11.25">
      <c r="B228" s="151"/>
      <c r="D228" s="145" t="s">
        <v>169</v>
      </c>
      <c r="E228" s="152" t="s">
        <v>19</v>
      </c>
      <c r="F228" s="153" t="s">
        <v>1650</v>
      </c>
      <c r="H228" s="152" t="s">
        <v>19</v>
      </c>
      <c r="I228" s="154"/>
      <c r="L228" s="151"/>
      <c r="M228" s="155"/>
      <c r="T228" s="156"/>
      <c r="AT228" s="152" t="s">
        <v>169</v>
      </c>
      <c r="AU228" s="152" t="s">
        <v>84</v>
      </c>
      <c r="AV228" s="12" t="s">
        <v>82</v>
      </c>
      <c r="AW228" s="12" t="s">
        <v>36</v>
      </c>
      <c r="AX228" s="12" t="s">
        <v>75</v>
      </c>
      <c r="AY228" s="152" t="s">
        <v>157</v>
      </c>
    </row>
    <row r="229" spans="2:65" s="13" customFormat="1" ht="11.25">
      <c r="B229" s="157"/>
      <c r="D229" s="145" t="s">
        <v>169</v>
      </c>
      <c r="E229" s="158" t="s">
        <v>19</v>
      </c>
      <c r="F229" s="159" t="s">
        <v>1651</v>
      </c>
      <c r="H229" s="160">
        <v>117</v>
      </c>
      <c r="I229" s="161"/>
      <c r="L229" s="157"/>
      <c r="M229" s="162"/>
      <c r="T229" s="163"/>
      <c r="AT229" s="158" t="s">
        <v>169</v>
      </c>
      <c r="AU229" s="158" t="s">
        <v>84</v>
      </c>
      <c r="AV229" s="13" t="s">
        <v>84</v>
      </c>
      <c r="AW229" s="13" t="s">
        <v>36</v>
      </c>
      <c r="AX229" s="13" t="s">
        <v>82</v>
      </c>
      <c r="AY229" s="158" t="s">
        <v>157</v>
      </c>
    </row>
    <row r="230" spans="2:65" s="1" customFormat="1" ht="16.5" customHeight="1">
      <c r="B230" s="33"/>
      <c r="C230" s="132" t="s">
        <v>267</v>
      </c>
      <c r="D230" s="132" t="s">
        <v>159</v>
      </c>
      <c r="E230" s="133" t="s">
        <v>1652</v>
      </c>
      <c r="F230" s="134" t="s">
        <v>1653</v>
      </c>
      <c r="G230" s="135" t="s">
        <v>210</v>
      </c>
      <c r="H230" s="136">
        <v>213.07499999999999</v>
      </c>
      <c r="I230" s="137">
        <v>390</v>
      </c>
      <c r="J230" s="138">
        <f>ROUND(I230*H230,2)</f>
        <v>83099.25</v>
      </c>
      <c r="K230" s="134" t="s">
        <v>163</v>
      </c>
      <c r="L230" s="33"/>
      <c r="M230" s="139" t="s">
        <v>19</v>
      </c>
      <c r="N230" s="140" t="s">
        <v>46</v>
      </c>
      <c r="P230" s="141">
        <f>O230*H230</f>
        <v>0</v>
      </c>
      <c r="Q230" s="141">
        <v>0</v>
      </c>
      <c r="R230" s="141">
        <f>Q230*H230</f>
        <v>0</v>
      </c>
      <c r="S230" s="141">
        <v>6.2E-2</v>
      </c>
      <c r="T230" s="142">
        <f>S230*H230</f>
        <v>13.210649999999999</v>
      </c>
      <c r="AR230" s="143" t="s">
        <v>164</v>
      </c>
      <c r="AT230" s="143" t="s">
        <v>159</v>
      </c>
      <c r="AU230" s="143" t="s">
        <v>84</v>
      </c>
      <c r="AY230" s="18" t="s">
        <v>157</v>
      </c>
      <c r="BE230" s="144">
        <f>IF(N230="základní",J230,0)</f>
        <v>83099.25</v>
      </c>
      <c r="BF230" s="144">
        <f>IF(N230="snížená",J230,0)</f>
        <v>0</v>
      </c>
      <c r="BG230" s="144">
        <f>IF(N230="zákl. přenesená",J230,0)</f>
        <v>0</v>
      </c>
      <c r="BH230" s="144">
        <f>IF(N230="sníž. přenesená",J230,0)</f>
        <v>0</v>
      </c>
      <c r="BI230" s="144">
        <f>IF(N230="nulová",J230,0)</f>
        <v>0</v>
      </c>
      <c r="BJ230" s="18" t="s">
        <v>82</v>
      </c>
      <c r="BK230" s="144">
        <f>ROUND(I230*H230,2)</f>
        <v>83099.25</v>
      </c>
      <c r="BL230" s="18" t="s">
        <v>164</v>
      </c>
      <c r="BM230" s="143" t="s">
        <v>1654</v>
      </c>
    </row>
    <row r="231" spans="2:65" s="1" customFormat="1" ht="19.5">
      <c r="B231" s="33"/>
      <c r="D231" s="145" t="s">
        <v>166</v>
      </c>
      <c r="F231" s="146" t="s">
        <v>1655</v>
      </c>
      <c r="I231" s="147"/>
      <c r="L231" s="33"/>
      <c r="M231" s="148"/>
      <c r="T231" s="54"/>
      <c r="AT231" s="18" t="s">
        <v>166</v>
      </c>
      <c r="AU231" s="18" t="s">
        <v>84</v>
      </c>
    </row>
    <row r="232" spans="2:65" s="1" customFormat="1" ht="11.25">
      <c r="B232" s="33"/>
      <c r="D232" s="149" t="s">
        <v>167</v>
      </c>
      <c r="F232" s="150" t="s">
        <v>1656</v>
      </c>
      <c r="I232" s="147"/>
      <c r="L232" s="33"/>
      <c r="M232" s="148"/>
      <c r="T232" s="54"/>
      <c r="AT232" s="18" t="s">
        <v>167</v>
      </c>
      <c r="AU232" s="18" t="s">
        <v>84</v>
      </c>
    </row>
    <row r="233" spans="2:65" s="12" customFormat="1" ht="11.25">
      <c r="B233" s="151"/>
      <c r="D233" s="145" t="s">
        <v>169</v>
      </c>
      <c r="E233" s="152" t="s">
        <v>19</v>
      </c>
      <c r="F233" s="153" t="s">
        <v>1657</v>
      </c>
      <c r="H233" s="152" t="s">
        <v>19</v>
      </c>
      <c r="I233" s="154"/>
      <c r="L233" s="151"/>
      <c r="M233" s="155"/>
      <c r="T233" s="156"/>
      <c r="AT233" s="152" t="s">
        <v>169</v>
      </c>
      <c r="AU233" s="152" t="s">
        <v>84</v>
      </c>
      <c r="AV233" s="12" t="s">
        <v>82</v>
      </c>
      <c r="AW233" s="12" t="s">
        <v>36</v>
      </c>
      <c r="AX233" s="12" t="s">
        <v>75</v>
      </c>
      <c r="AY233" s="152" t="s">
        <v>157</v>
      </c>
    </row>
    <row r="234" spans="2:65" s="13" customFormat="1" ht="11.25">
      <c r="B234" s="157"/>
      <c r="D234" s="145" t="s">
        <v>169</v>
      </c>
      <c r="E234" s="158" t="s">
        <v>19</v>
      </c>
      <c r="F234" s="159" t="s">
        <v>1658</v>
      </c>
      <c r="H234" s="160">
        <v>178.2</v>
      </c>
      <c r="I234" s="161"/>
      <c r="L234" s="157"/>
      <c r="M234" s="162"/>
      <c r="T234" s="163"/>
      <c r="AT234" s="158" t="s">
        <v>169</v>
      </c>
      <c r="AU234" s="158" t="s">
        <v>84</v>
      </c>
      <c r="AV234" s="13" t="s">
        <v>84</v>
      </c>
      <c r="AW234" s="13" t="s">
        <v>36</v>
      </c>
      <c r="AX234" s="13" t="s">
        <v>75</v>
      </c>
      <c r="AY234" s="158" t="s">
        <v>157</v>
      </c>
    </row>
    <row r="235" spans="2:65" s="13" customFormat="1" ht="11.25">
      <c r="B235" s="157"/>
      <c r="D235" s="145" t="s">
        <v>169</v>
      </c>
      <c r="E235" s="158" t="s">
        <v>19</v>
      </c>
      <c r="F235" s="159" t="s">
        <v>1659</v>
      </c>
      <c r="H235" s="160">
        <v>12.15</v>
      </c>
      <c r="I235" s="161"/>
      <c r="L235" s="157"/>
      <c r="M235" s="162"/>
      <c r="T235" s="163"/>
      <c r="AT235" s="158" t="s">
        <v>169</v>
      </c>
      <c r="AU235" s="158" t="s">
        <v>84</v>
      </c>
      <c r="AV235" s="13" t="s">
        <v>84</v>
      </c>
      <c r="AW235" s="13" t="s">
        <v>36</v>
      </c>
      <c r="AX235" s="13" t="s">
        <v>75</v>
      </c>
      <c r="AY235" s="158" t="s">
        <v>157</v>
      </c>
    </row>
    <row r="236" spans="2:65" s="13" customFormat="1" ht="11.25">
      <c r="B236" s="157"/>
      <c r="D236" s="145" t="s">
        <v>169</v>
      </c>
      <c r="E236" s="158" t="s">
        <v>19</v>
      </c>
      <c r="F236" s="159" t="s">
        <v>1660</v>
      </c>
      <c r="H236" s="160">
        <v>2.88</v>
      </c>
      <c r="I236" s="161"/>
      <c r="L236" s="157"/>
      <c r="M236" s="162"/>
      <c r="T236" s="163"/>
      <c r="AT236" s="158" t="s">
        <v>169</v>
      </c>
      <c r="AU236" s="158" t="s">
        <v>84</v>
      </c>
      <c r="AV236" s="13" t="s">
        <v>84</v>
      </c>
      <c r="AW236" s="13" t="s">
        <v>36</v>
      </c>
      <c r="AX236" s="13" t="s">
        <v>75</v>
      </c>
      <c r="AY236" s="158" t="s">
        <v>157</v>
      </c>
    </row>
    <row r="237" spans="2:65" s="13" customFormat="1" ht="11.25">
      <c r="B237" s="157"/>
      <c r="D237" s="145" t="s">
        <v>169</v>
      </c>
      <c r="E237" s="158" t="s">
        <v>19</v>
      </c>
      <c r="F237" s="159" t="s">
        <v>1661</v>
      </c>
      <c r="H237" s="160">
        <v>2.0249999999999999</v>
      </c>
      <c r="I237" s="161"/>
      <c r="L237" s="157"/>
      <c r="M237" s="162"/>
      <c r="T237" s="163"/>
      <c r="AT237" s="158" t="s">
        <v>169</v>
      </c>
      <c r="AU237" s="158" t="s">
        <v>84</v>
      </c>
      <c r="AV237" s="13" t="s">
        <v>84</v>
      </c>
      <c r="AW237" s="13" t="s">
        <v>36</v>
      </c>
      <c r="AX237" s="13" t="s">
        <v>75</v>
      </c>
      <c r="AY237" s="158" t="s">
        <v>157</v>
      </c>
    </row>
    <row r="238" spans="2:65" s="13" customFormat="1" ht="11.25">
      <c r="B238" s="157"/>
      <c r="D238" s="145" t="s">
        <v>169</v>
      </c>
      <c r="E238" s="158" t="s">
        <v>19</v>
      </c>
      <c r="F238" s="159" t="s">
        <v>1662</v>
      </c>
      <c r="H238" s="160">
        <v>17.82</v>
      </c>
      <c r="I238" s="161"/>
      <c r="L238" s="157"/>
      <c r="M238" s="162"/>
      <c r="T238" s="163"/>
      <c r="AT238" s="158" t="s">
        <v>169</v>
      </c>
      <c r="AU238" s="158" t="s">
        <v>84</v>
      </c>
      <c r="AV238" s="13" t="s">
        <v>84</v>
      </c>
      <c r="AW238" s="13" t="s">
        <v>36</v>
      </c>
      <c r="AX238" s="13" t="s">
        <v>75</v>
      </c>
      <c r="AY238" s="158" t="s">
        <v>157</v>
      </c>
    </row>
    <row r="239" spans="2:65" s="14" customFormat="1" ht="11.25">
      <c r="B239" s="164"/>
      <c r="D239" s="145" t="s">
        <v>169</v>
      </c>
      <c r="E239" s="165" t="s">
        <v>19</v>
      </c>
      <c r="F239" s="166" t="s">
        <v>173</v>
      </c>
      <c r="H239" s="167">
        <v>213.07499999999999</v>
      </c>
      <c r="I239" s="168"/>
      <c r="L239" s="164"/>
      <c r="M239" s="169"/>
      <c r="T239" s="170"/>
      <c r="AT239" s="165" t="s">
        <v>169</v>
      </c>
      <c r="AU239" s="165" t="s">
        <v>84</v>
      </c>
      <c r="AV239" s="14" t="s">
        <v>164</v>
      </c>
      <c r="AW239" s="14" t="s">
        <v>36</v>
      </c>
      <c r="AX239" s="14" t="s">
        <v>82</v>
      </c>
      <c r="AY239" s="165" t="s">
        <v>157</v>
      </c>
    </row>
    <row r="240" spans="2:65" s="1" customFormat="1" ht="16.5" customHeight="1">
      <c r="B240" s="33"/>
      <c r="C240" s="132" t="s">
        <v>272</v>
      </c>
      <c r="D240" s="132" t="s">
        <v>159</v>
      </c>
      <c r="E240" s="133" t="s">
        <v>1663</v>
      </c>
      <c r="F240" s="134" t="s">
        <v>1664</v>
      </c>
      <c r="G240" s="135" t="s">
        <v>210</v>
      </c>
      <c r="H240" s="136">
        <v>12.698</v>
      </c>
      <c r="I240" s="137">
        <v>330</v>
      </c>
      <c r="J240" s="138">
        <f>ROUND(I240*H240,2)</f>
        <v>4190.34</v>
      </c>
      <c r="K240" s="134" t="s">
        <v>163</v>
      </c>
      <c r="L240" s="33"/>
      <c r="M240" s="139" t="s">
        <v>19</v>
      </c>
      <c r="N240" s="140" t="s">
        <v>46</v>
      </c>
      <c r="P240" s="141">
        <f>O240*H240</f>
        <v>0</v>
      </c>
      <c r="Q240" s="141">
        <v>0</v>
      </c>
      <c r="R240" s="141">
        <f>Q240*H240</f>
        <v>0</v>
      </c>
      <c r="S240" s="141">
        <v>5.3999999999999999E-2</v>
      </c>
      <c r="T240" s="142">
        <f>S240*H240</f>
        <v>0.68569199999999997</v>
      </c>
      <c r="AR240" s="143" t="s">
        <v>164</v>
      </c>
      <c r="AT240" s="143" t="s">
        <v>159</v>
      </c>
      <c r="AU240" s="143" t="s">
        <v>84</v>
      </c>
      <c r="AY240" s="18" t="s">
        <v>157</v>
      </c>
      <c r="BE240" s="144">
        <f>IF(N240="základní",J240,0)</f>
        <v>4190.34</v>
      </c>
      <c r="BF240" s="144">
        <f>IF(N240="snížená",J240,0)</f>
        <v>0</v>
      </c>
      <c r="BG240" s="144">
        <f>IF(N240="zákl. přenesená",J240,0)</f>
        <v>0</v>
      </c>
      <c r="BH240" s="144">
        <f>IF(N240="sníž. přenesená",J240,0)</f>
        <v>0</v>
      </c>
      <c r="BI240" s="144">
        <f>IF(N240="nulová",J240,0)</f>
        <v>0</v>
      </c>
      <c r="BJ240" s="18" t="s">
        <v>82</v>
      </c>
      <c r="BK240" s="144">
        <f>ROUND(I240*H240,2)</f>
        <v>4190.34</v>
      </c>
      <c r="BL240" s="18" t="s">
        <v>164</v>
      </c>
      <c r="BM240" s="143" t="s">
        <v>1665</v>
      </c>
    </row>
    <row r="241" spans="2:65" s="1" customFormat="1" ht="19.5">
      <c r="B241" s="33"/>
      <c r="D241" s="145" t="s">
        <v>166</v>
      </c>
      <c r="F241" s="146" t="s">
        <v>1666</v>
      </c>
      <c r="I241" s="147"/>
      <c r="L241" s="33"/>
      <c r="M241" s="148"/>
      <c r="T241" s="54"/>
      <c r="AT241" s="18" t="s">
        <v>166</v>
      </c>
      <c r="AU241" s="18" t="s">
        <v>84</v>
      </c>
    </row>
    <row r="242" spans="2:65" s="1" customFormat="1" ht="11.25">
      <c r="B242" s="33"/>
      <c r="D242" s="149" t="s">
        <v>167</v>
      </c>
      <c r="F242" s="150" t="s">
        <v>1667</v>
      </c>
      <c r="I242" s="147"/>
      <c r="L242" s="33"/>
      <c r="M242" s="148"/>
      <c r="T242" s="54"/>
      <c r="AT242" s="18" t="s">
        <v>167</v>
      </c>
      <c r="AU242" s="18" t="s">
        <v>84</v>
      </c>
    </row>
    <row r="243" spans="2:65" s="12" customFormat="1" ht="11.25">
      <c r="B243" s="151"/>
      <c r="D243" s="145" t="s">
        <v>169</v>
      </c>
      <c r="E243" s="152" t="s">
        <v>19</v>
      </c>
      <c r="F243" s="153" t="s">
        <v>1657</v>
      </c>
      <c r="H243" s="152" t="s">
        <v>19</v>
      </c>
      <c r="I243" s="154"/>
      <c r="L243" s="151"/>
      <c r="M243" s="155"/>
      <c r="T243" s="156"/>
      <c r="AT243" s="152" t="s">
        <v>169</v>
      </c>
      <c r="AU243" s="152" t="s">
        <v>84</v>
      </c>
      <c r="AV243" s="12" t="s">
        <v>82</v>
      </c>
      <c r="AW243" s="12" t="s">
        <v>36</v>
      </c>
      <c r="AX243" s="12" t="s">
        <v>75</v>
      </c>
      <c r="AY243" s="152" t="s">
        <v>157</v>
      </c>
    </row>
    <row r="244" spans="2:65" s="13" customFormat="1" ht="11.25">
      <c r="B244" s="157"/>
      <c r="D244" s="145" t="s">
        <v>169</v>
      </c>
      <c r="E244" s="158" t="s">
        <v>19</v>
      </c>
      <c r="F244" s="159" t="s">
        <v>1668</v>
      </c>
      <c r="H244" s="160">
        <v>5.67</v>
      </c>
      <c r="I244" s="161"/>
      <c r="L244" s="157"/>
      <c r="M244" s="162"/>
      <c r="T244" s="163"/>
      <c r="AT244" s="158" t="s">
        <v>169</v>
      </c>
      <c r="AU244" s="158" t="s">
        <v>84</v>
      </c>
      <c r="AV244" s="13" t="s">
        <v>84</v>
      </c>
      <c r="AW244" s="13" t="s">
        <v>36</v>
      </c>
      <c r="AX244" s="13" t="s">
        <v>75</v>
      </c>
      <c r="AY244" s="158" t="s">
        <v>157</v>
      </c>
    </row>
    <row r="245" spans="2:65" s="13" customFormat="1" ht="11.25">
      <c r="B245" s="157"/>
      <c r="D245" s="145" t="s">
        <v>169</v>
      </c>
      <c r="E245" s="158" t="s">
        <v>19</v>
      </c>
      <c r="F245" s="159" t="s">
        <v>1669</v>
      </c>
      <c r="H245" s="160">
        <v>2.258</v>
      </c>
      <c r="I245" s="161"/>
      <c r="L245" s="157"/>
      <c r="M245" s="162"/>
      <c r="T245" s="163"/>
      <c r="AT245" s="158" t="s">
        <v>169</v>
      </c>
      <c r="AU245" s="158" t="s">
        <v>84</v>
      </c>
      <c r="AV245" s="13" t="s">
        <v>84</v>
      </c>
      <c r="AW245" s="13" t="s">
        <v>36</v>
      </c>
      <c r="AX245" s="13" t="s">
        <v>75</v>
      </c>
      <c r="AY245" s="158" t="s">
        <v>157</v>
      </c>
    </row>
    <row r="246" spans="2:65" s="13" customFormat="1" ht="11.25">
      <c r="B246" s="157"/>
      <c r="D246" s="145" t="s">
        <v>169</v>
      </c>
      <c r="E246" s="158" t="s">
        <v>19</v>
      </c>
      <c r="F246" s="159" t="s">
        <v>1670</v>
      </c>
      <c r="H246" s="160">
        <v>2.835</v>
      </c>
      <c r="I246" s="161"/>
      <c r="L246" s="157"/>
      <c r="M246" s="162"/>
      <c r="T246" s="163"/>
      <c r="AT246" s="158" t="s">
        <v>169</v>
      </c>
      <c r="AU246" s="158" t="s">
        <v>84</v>
      </c>
      <c r="AV246" s="13" t="s">
        <v>84</v>
      </c>
      <c r="AW246" s="13" t="s">
        <v>36</v>
      </c>
      <c r="AX246" s="13" t="s">
        <v>75</v>
      </c>
      <c r="AY246" s="158" t="s">
        <v>157</v>
      </c>
    </row>
    <row r="247" spans="2:65" s="13" customFormat="1" ht="11.25">
      <c r="B247" s="157"/>
      <c r="D247" s="145" t="s">
        <v>169</v>
      </c>
      <c r="E247" s="158" t="s">
        <v>19</v>
      </c>
      <c r="F247" s="159" t="s">
        <v>1671</v>
      </c>
      <c r="H247" s="160">
        <v>1.9350000000000001</v>
      </c>
      <c r="I247" s="161"/>
      <c r="L247" s="157"/>
      <c r="M247" s="162"/>
      <c r="T247" s="163"/>
      <c r="AT247" s="158" t="s">
        <v>169</v>
      </c>
      <c r="AU247" s="158" t="s">
        <v>84</v>
      </c>
      <c r="AV247" s="13" t="s">
        <v>84</v>
      </c>
      <c r="AW247" s="13" t="s">
        <v>36</v>
      </c>
      <c r="AX247" s="13" t="s">
        <v>75</v>
      </c>
      <c r="AY247" s="158" t="s">
        <v>157</v>
      </c>
    </row>
    <row r="248" spans="2:65" s="14" customFormat="1" ht="11.25">
      <c r="B248" s="164"/>
      <c r="D248" s="145" t="s">
        <v>169</v>
      </c>
      <c r="E248" s="165" t="s">
        <v>19</v>
      </c>
      <c r="F248" s="166" t="s">
        <v>173</v>
      </c>
      <c r="H248" s="167">
        <v>12.698</v>
      </c>
      <c r="I248" s="168"/>
      <c r="L248" s="164"/>
      <c r="M248" s="169"/>
      <c r="T248" s="170"/>
      <c r="AT248" s="165" t="s">
        <v>169</v>
      </c>
      <c r="AU248" s="165" t="s">
        <v>84</v>
      </c>
      <c r="AV248" s="14" t="s">
        <v>164</v>
      </c>
      <c r="AW248" s="14" t="s">
        <v>36</v>
      </c>
      <c r="AX248" s="14" t="s">
        <v>82</v>
      </c>
      <c r="AY248" s="165" t="s">
        <v>157</v>
      </c>
    </row>
    <row r="249" spans="2:65" s="1" customFormat="1" ht="16.5" customHeight="1">
      <c r="B249" s="33"/>
      <c r="C249" s="132" t="s">
        <v>8</v>
      </c>
      <c r="D249" s="132" t="s">
        <v>159</v>
      </c>
      <c r="E249" s="133" t="s">
        <v>1672</v>
      </c>
      <c r="F249" s="134" t="s">
        <v>1673</v>
      </c>
      <c r="G249" s="135" t="s">
        <v>210</v>
      </c>
      <c r="H249" s="136">
        <v>63.15</v>
      </c>
      <c r="I249" s="137">
        <v>260</v>
      </c>
      <c r="J249" s="138">
        <f>ROUND(I249*H249,2)</f>
        <v>16419</v>
      </c>
      <c r="K249" s="134" t="s">
        <v>163</v>
      </c>
      <c r="L249" s="33"/>
      <c r="M249" s="139" t="s">
        <v>19</v>
      </c>
      <c r="N249" s="140" t="s">
        <v>46</v>
      </c>
      <c r="P249" s="141">
        <f>O249*H249</f>
        <v>0</v>
      </c>
      <c r="Q249" s="141">
        <v>0</v>
      </c>
      <c r="R249" s="141">
        <f>Q249*H249</f>
        <v>0</v>
      </c>
      <c r="S249" s="141">
        <v>4.7E-2</v>
      </c>
      <c r="T249" s="142">
        <f>S249*H249</f>
        <v>2.9680499999999999</v>
      </c>
      <c r="AR249" s="143" t="s">
        <v>164</v>
      </c>
      <c r="AT249" s="143" t="s">
        <v>159</v>
      </c>
      <c r="AU249" s="143" t="s">
        <v>84</v>
      </c>
      <c r="AY249" s="18" t="s">
        <v>157</v>
      </c>
      <c r="BE249" s="144">
        <f>IF(N249="základní",J249,0)</f>
        <v>16419</v>
      </c>
      <c r="BF249" s="144">
        <f>IF(N249="snížená",J249,0)</f>
        <v>0</v>
      </c>
      <c r="BG249" s="144">
        <f>IF(N249="zákl. přenesená",J249,0)</f>
        <v>0</v>
      </c>
      <c r="BH249" s="144">
        <f>IF(N249="sníž. přenesená",J249,0)</f>
        <v>0</v>
      </c>
      <c r="BI249" s="144">
        <f>IF(N249="nulová",J249,0)</f>
        <v>0</v>
      </c>
      <c r="BJ249" s="18" t="s">
        <v>82</v>
      </c>
      <c r="BK249" s="144">
        <f>ROUND(I249*H249,2)</f>
        <v>16419</v>
      </c>
      <c r="BL249" s="18" t="s">
        <v>164</v>
      </c>
      <c r="BM249" s="143" t="s">
        <v>1674</v>
      </c>
    </row>
    <row r="250" spans="2:65" s="1" customFormat="1" ht="19.5">
      <c r="B250" s="33"/>
      <c r="D250" s="145" t="s">
        <v>166</v>
      </c>
      <c r="F250" s="146" t="s">
        <v>1675</v>
      </c>
      <c r="I250" s="147"/>
      <c r="L250" s="33"/>
      <c r="M250" s="148"/>
      <c r="T250" s="54"/>
      <c r="AT250" s="18" t="s">
        <v>166</v>
      </c>
      <c r="AU250" s="18" t="s">
        <v>84</v>
      </c>
    </row>
    <row r="251" spans="2:65" s="1" customFormat="1" ht="11.25">
      <c r="B251" s="33"/>
      <c r="D251" s="149" t="s">
        <v>167</v>
      </c>
      <c r="F251" s="150" t="s">
        <v>1676</v>
      </c>
      <c r="I251" s="147"/>
      <c r="L251" s="33"/>
      <c r="M251" s="148"/>
      <c r="T251" s="54"/>
      <c r="AT251" s="18" t="s">
        <v>167</v>
      </c>
      <c r="AU251" s="18" t="s">
        <v>84</v>
      </c>
    </row>
    <row r="252" spans="2:65" s="12" customFormat="1" ht="11.25">
      <c r="B252" s="151"/>
      <c r="D252" s="145" t="s">
        <v>169</v>
      </c>
      <c r="E252" s="152" t="s">
        <v>19</v>
      </c>
      <c r="F252" s="153" t="s">
        <v>1657</v>
      </c>
      <c r="H252" s="152" t="s">
        <v>19</v>
      </c>
      <c r="I252" s="154"/>
      <c r="L252" s="151"/>
      <c r="M252" s="155"/>
      <c r="T252" s="156"/>
      <c r="AT252" s="152" t="s">
        <v>169</v>
      </c>
      <c r="AU252" s="152" t="s">
        <v>84</v>
      </c>
      <c r="AV252" s="12" t="s">
        <v>82</v>
      </c>
      <c r="AW252" s="12" t="s">
        <v>36</v>
      </c>
      <c r="AX252" s="12" t="s">
        <v>75</v>
      </c>
      <c r="AY252" s="152" t="s">
        <v>157</v>
      </c>
    </row>
    <row r="253" spans="2:65" s="13" customFormat="1" ht="11.25">
      <c r="B253" s="157"/>
      <c r="D253" s="145" t="s">
        <v>169</v>
      </c>
      <c r="E253" s="158" t="s">
        <v>19</v>
      </c>
      <c r="F253" s="159" t="s">
        <v>1677</v>
      </c>
      <c r="H253" s="160">
        <v>49.92</v>
      </c>
      <c r="I253" s="161"/>
      <c r="L253" s="157"/>
      <c r="M253" s="162"/>
      <c r="T253" s="163"/>
      <c r="AT253" s="158" t="s">
        <v>169</v>
      </c>
      <c r="AU253" s="158" t="s">
        <v>84</v>
      </c>
      <c r="AV253" s="13" t="s">
        <v>84</v>
      </c>
      <c r="AW253" s="13" t="s">
        <v>36</v>
      </c>
      <c r="AX253" s="13" t="s">
        <v>75</v>
      </c>
      <c r="AY253" s="158" t="s">
        <v>157</v>
      </c>
    </row>
    <row r="254" spans="2:65" s="13" customFormat="1" ht="11.25">
      <c r="B254" s="157"/>
      <c r="D254" s="145" t="s">
        <v>169</v>
      </c>
      <c r="E254" s="158" t="s">
        <v>19</v>
      </c>
      <c r="F254" s="159" t="s">
        <v>1678</v>
      </c>
      <c r="H254" s="160">
        <v>13.23</v>
      </c>
      <c r="I254" s="161"/>
      <c r="L254" s="157"/>
      <c r="M254" s="162"/>
      <c r="T254" s="163"/>
      <c r="AT254" s="158" t="s">
        <v>169</v>
      </c>
      <c r="AU254" s="158" t="s">
        <v>84</v>
      </c>
      <c r="AV254" s="13" t="s">
        <v>84</v>
      </c>
      <c r="AW254" s="13" t="s">
        <v>36</v>
      </c>
      <c r="AX254" s="13" t="s">
        <v>75</v>
      </c>
      <c r="AY254" s="158" t="s">
        <v>157</v>
      </c>
    </row>
    <row r="255" spans="2:65" s="14" customFormat="1" ht="11.25">
      <c r="B255" s="164"/>
      <c r="D255" s="145" t="s">
        <v>169</v>
      </c>
      <c r="E255" s="165" t="s">
        <v>19</v>
      </c>
      <c r="F255" s="166" t="s">
        <v>173</v>
      </c>
      <c r="H255" s="167">
        <v>63.15</v>
      </c>
      <c r="I255" s="168"/>
      <c r="L255" s="164"/>
      <c r="M255" s="169"/>
      <c r="T255" s="170"/>
      <c r="AT255" s="165" t="s">
        <v>169</v>
      </c>
      <c r="AU255" s="165" t="s">
        <v>84</v>
      </c>
      <c r="AV255" s="14" t="s">
        <v>164</v>
      </c>
      <c r="AW255" s="14" t="s">
        <v>36</v>
      </c>
      <c r="AX255" s="14" t="s">
        <v>82</v>
      </c>
      <c r="AY255" s="165" t="s">
        <v>157</v>
      </c>
    </row>
    <row r="256" spans="2:65" s="1" customFormat="1" ht="21.75" customHeight="1">
      <c r="B256" s="33"/>
      <c r="C256" s="132" t="s">
        <v>283</v>
      </c>
      <c r="D256" s="132" t="s">
        <v>159</v>
      </c>
      <c r="E256" s="133" t="s">
        <v>1679</v>
      </c>
      <c r="F256" s="134" t="s">
        <v>1680</v>
      </c>
      <c r="G256" s="135" t="s">
        <v>210</v>
      </c>
      <c r="H256" s="136">
        <v>1220</v>
      </c>
      <c r="I256" s="137">
        <v>32.799999999999997</v>
      </c>
      <c r="J256" s="138">
        <f>ROUND(I256*H256,2)</f>
        <v>40016</v>
      </c>
      <c r="K256" s="134" t="s">
        <v>163</v>
      </c>
      <c r="L256" s="33"/>
      <c r="M256" s="139" t="s">
        <v>19</v>
      </c>
      <c r="N256" s="140" t="s">
        <v>46</v>
      </c>
      <c r="P256" s="141">
        <f>O256*H256</f>
        <v>0</v>
      </c>
      <c r="Q256" s="141">
        <v>0</v>
      </c>
      <c r="R256" s="141">
        <f>Q256*H256</f>
        <v>0</v>
      </c>
      <c r="S256" s="141">
        <v>0.01</v>
      </c>
      <c r="T256" s="142">
        <f>S256*H256</f>
        <v>12.200000000000001</v>
      </c>
      <c r="AR256" s="143" t="s">
        <v>164</v>
      </c>
      <c r="AT256" s="143" t="s">
        <v>159</v>
      </c>
      <c r="AU256" s="143" t="s">
        <v>84</v>
      </c>
      <c r="AY256" s="18" t="s">
        <v>157</v>
      </c>
      <c r="BE256" s="144">
        <f>IF(N256="základní",J256,0)</f>
        <v>40016</v>
      </c>
      <c r="BF256" s="144">
        <f>IF(N256="snížená",J256,0)</f>
        <v>0</v>
      </c>
      <c r="BG256" s="144">
        <f>IF(N256="zákl. přenesená",J256,0)</f>
        <v>0</v>
      </c>
      <c r="BH256" s="144">
        <f>IF(N256="sníž. přenesená",J256,0)</f>
        <v>0</v>
      </c>
      <c r="BI256" s="144">
        <f>IF(N256="nulová",J256,0)</f>
        <v>0</v>
      </c>
      <c r="BJ256" s="18" t="s">
        <v>82</v>
      </c>
      <c r="BK256" s="144">
        <f>ROUND(I256*H256,2)</f>
        <v>40016</v>
      </c>
      <c r="BL256" s="18" t="s">
        <v>164</v>
      </c>
      <c r="BM256" s="143" t="s">
        <v>1681</v>
      </c>
    </row>
    <row r="257" spans="2:65" s="1" customFormat="1" ht="19.5">
      <c r="B257" s="33"/>
      <c r="D257" s="145" t="s">
        <v>166</v>
      </c>
      <c r="F257" s="146" t="s">
        <v>1682</v>
      </c>
      <c r="I257" s="147"/>
      <c r="L257" s="33"/>
      <c r="M257" s="148"/>
      <c r="T257" s="54"/>
      <c r="AT257" s="18" t="s">
        <v>166</v>
      </c>
      <c r="AU257" s="18" t="s">
        <v>84</v>
      </c>
    </row>
    <row r="258" spans="2:65" s="1" customFormat="1" ht="11.25">
      <c r="B258" s="33"/>
      <c r="D258" s="149" t="s">
        <v>167</v>
      </c>
      <c r="F258" s="150" t="s">
        <v>1683</v>
      </c>
      <c r="I258" s="147"/>
      <c r="L258" s="33"/>
      <c r="M258" s="148"/>
      <c r="T258" s="54"/>
      <c r="AT258" s="18" t="s">
        <v>167</v>
      </c>
      <c r="AU258" s="18" t="s">
        <v>84</v>
      </c>
    </row>
    <row r="259" spans="2:65" s="12" customFormat="1" ht="11.25">
      <c r="B259" s="151"/>
      <c r="D259" s="145" t="s">
        <v>169</v>
      </c>
      <c r="E259" s="152" t="s">
        <v>19</v>
      </c>
      <c r="F259" s="153" t="s">
        <v>1592</v>
      </c>
      <c r="H259" s="152" t="s">
        <v>19</v>
      </c>
      <c r="I259" s="154"/>
      <c r="L259" s="151"/>
      <c r="M259" s="155"/>
      <c r="T259" s="156"/>
      <c r="AT259" s="152" t="s">
        <v>169</v>
      </c>
      <c r="AU259" s="152" t="s">
        <v>84</v>
      </c>
      <c r="AV259" s="12" t="s">
        <v>82</v>
      </c>
      <c r="AW259" s="12" t="s">
        <v>36</v>
      </c>
      <c r="AX259" s="12" t="s">
        <v>75</v>
      </c>
      <c r="AY259" s="152" t="s">
        <v>157</v>
      </c>
    </row>
    <row r="260" spans="2:65" s="13" customFormat="1" ht="11.25">
      <c r="B260" s="157"/>
      <c r="D260" s="145" t="s">
        <v>169</v>
      </c>
      <c r="E260" s="158" t="s">
        <v>19</v>
      </c>
      <c r="F260" s="159" t="s">
        <v>1593</v>
      </c>
      <c r="H260" s="160">
        <v>1220</v>
      </c>
      <c r="I260" s="161"/>
      <c r="L260" s="157"/>
      <c r="M260" s="162"/>
      <c r="T260" s="163"/>
      <c r="AT260" s="158" t="s">
        <v>169</v>
      </c>
      <c r="AU260" s="158" t="s">
        <v>84</v>
      </c>
      <c r="AV260" s="13" t="s">
        <v>84</v>
      </c>
      <c r="AW260" s="13" t="s">
        <v>36</v>
      </c>
      <c r="AX260" s="13" t="s">
        <v>82</v>
      </c>
      <c r="AY260" s="158" t="s">
        <v>157</v>
      </c>
    </row>
    <row r="261" spans="2:65" s="11" customFormat="1" ht="22.9" customHeight="1">
      <c r="B261" s="120"/>
      <c r="D261" s="121" t="s">
        <v>74</v>
      </c>
      <c r="E261" s="130" t="s">
        <v>878</v>
      </c>
      <c r="F261" s="130" t="s">
        <v>879</v>
      </c>
      <c r="I261" s="123"/>
      <c r="J261" s="131">
        <f>BK261</f>
        <v>66620.73</v>
      </c>
      <c r="L261" s="120"/>
      <c r="M261" s="125"/>
      <c r="P261" s="126">
        <f>SUM(P262:P277)</f>
        <v>0</v>
      </c>
      <c r="R261" s="126">
        <f>SUM(R262:R277)</f>
        <v>0</v>
      </c>
      <c r="T261" s="127">
        <f>SUM(T262:T277)</f>
        <v>0</v>
      </c>
      <c r="AR261" s="121" t="s">
        <v>82</v>
      </c>
      <c r="AT261" s="128" t="s">
        <v>74</v>
      </c>
      <c r="AU261" s="128" t="s">
        <v>82</v>
      </c>
      <c r="AY261" s="121" t="s">
        <v>157</v>
      </c>
      <c r="BK261" s="129">
        <f>SUM(BK262:BK277)</f>
        <v>66620.73</v>
      </c>
    </row>
    <row r="262" spans="2:65" s="1" customFormat="1" ht="21.75" customHeight="1">
      <c r="B262" s="33"/>
      <c r="C262" s="132" t="s">
        <v>292</v>
      </c>
      <c r="D262" s="132" t="s">
        <v>159</v>
      </c>
      <c r="E262" s="133" t="s">
        <v>1684</v>
      </c>
      <c r="F262" s="134" t="s">
        <v>1685</v>
      </c>
      <c r="G262" s="135" t="s">
        <v>198</v>
      </c>
      <c r="H262" s="136">
        <v>30.027999999999999</v>
      </c>
      <c r="I262" s="137">
        <v>1000</v>
      </c>
      <c r="J262" s="138">
        <f>ROUND(I262*H262,2)</f>
        <v>30028</v>
      </c>
      <c r="K262" s="134" t="s">
        <v>163</v>
      </c>
      <c r="L262" s="33"/>
      <c r="M262" s="139" t="s">
        <v>19</v>
      </c>
      <c r="N262" s="140" t="s">
        <v>46</v>
      </c>
      <c r="P262" s="141">
        <f>O262*H262</f>
        <v>0</v>
      </c>
      <c r="Q262" s="141">
        <v>0</v>
      </c>
      <c r="R262" s="141">
        <f>Q262*H262</f>
        <v>0</v>
      </c>
      <c r="S262" s="141">
        <v>0</v>
      </c>
      <c r="T262" s="142">
        <f>S262*H262</f>
        <v>0</v>
      </c>
      <c r="AR262" s="143" t="s">
        <v>164</v>
      </c>
      <c r="AT262" s="143" t="s">
        <v>159</v>
      </c>
      <c r="AU262" s="143" t="s">
        <v>84</v>
      </c>
      <c r="AY262" s="18" t="s">
        <v>157</v>
      </c>
      <c r="BE262" s="144">
        <f>IF(N262="základní",J262,0)</f>
        <v>30028</v>
      </c>
      <c r="BF262" s="144">
        <f>IF(N262="snížená",J262,0)</f>
        <v>0</v>
      </c>
      <c r="BG262" s="144">
        <f>IF(N262="zákl. přenesená",J262,0)</f>
        <v>0</v>
      </c>
      <c r="BH262" s="144">
        <f>IF(N262="sníž. přenesená",J262,0)</f>
        <v>0</v>
      </c>
      <c r="BI262" s="144">
        <f>IF(N262="nulová",J262,0)</f>
        <v>0</v>
      </c>
      <c r="BJ262" s="18" t="s">
        <v>82</v>
      </c>
      <c r="BK262" s="144">
        <f>ROUND(I262*H262,2)</f>
        <v>30028</v>
      </c>
      <c r="BL262" s="18" t="s">
        <v>164</v>
      </c>
      <c r="BM262" s="143" t="s">
        <v>1686</v>
      </c>
    </row>
    <row r="263" spans="2:65" s="1" customFormat="1" ht="19.5">
      <c r="B263" s="33"/>
      <c r="D263" s="145" t="s">
        <v>166</v>
      </c>
      <c r="F263" s="146" t="s">
        <v>1687</v>
      </c>
      <c r="I263" s="147"/>
      <c r="L263" s="33"/>
      <c r="M263" s="148"/>
      <c r="T263" s="54"/>
      <c r="AT263" s="18" t="s">
        <v>166</v>
      </c>
      <c r="AU263" s="18" t="s">
        <v>84</v>
      </c>
    </row>
    <row r="264" spans="2:65" s="1" customFormat="1" ht="11.25">
      <c r="B264" s="33"/>
      <c r="D264" s="149" t="s">
        <v>167</v>
      </c>
      <c r="F264" s="150" t="s">
        <v>1688</v>
      </c>
      <c r="I264" s="147"/>
      <c r="L264" s="33"/>
      <c r="M264" s="148"/>
      <c r="T264" s="54"/>
      <c r="AT264" s="18" t="s">
        <v>167</v>
      </c>
      <c r="AU264" s="18" t="s">
        <v>84</v>
      </c>
    </row>
    <row r="265" spans="2:65" s="1" customFormat="1" ht="16.5" customHeight="1">
      <c r="B265" s="33"/>
      <c r="C265" s="132" t="s">
        <v>300</v>
      </c>
      <c r="D265" s="132" t="s">
        <v>159</v>
      </c>
      <c r="E265" s="133" t="s">
        <v>900</v>
      </c>
      <c r="F265" s="134" t="s">
        <v>901</v>
      </c>
      <c r="G265" s="135" t="s">
        <v>198</v>
      </c>
      <c r="H265" s="136">
        <v>30.027999999999999</v>
      </c>
      <c r="I265" s="137">
        <v>200</v>
      </c>
      <c r="J265" s="138">
        <f>ROUND(I265*H265,2)</f>
        <v>6005.6</v>
      </c>
      <c r="K265" s="134" t="s">
        <v>163</v>
      </c>
      <c r="L265" s="33"/>
      <c r="M265" s="139" t="s">
        <v>19</v>
      </c>
      <c r="N265" s="140" t="s">
        <v>46</v>
      </c>
      <c r="P265" s="141">
        <f>O265*H265</f>
        <v>0</v>
      </c>
      <c r="Q265" s="141">
        <v>0</v>
      </c>
      <c r="R265" s="141">
        <f>Q265*H265</f>
        <v>0</v>
      </c>
      <c r="S265" s="141">
        <v>0</v>
      </c>
      <c r="T265" s="142">
        <f>S265*H265</f>
        <v>0</v>
      </c>
      <c r="AR265" s="143" t="s">
        <v>164</v>
      </c>
      <c r="AT265" s="143" t="s">
        <v>159</v>
      </c>
      <c r="AU265" s="143" t="s">
        <v>84</v>
      </c>
      <c r="AY265" s="18" t="s">
        <v>157</v>
      </c>
      <c r="BE265" s="144">
        <f>IF(N265="základní",J265,0)</f>
        <v>6005.6</v>
      </c>
      <c r="BF265" s="144">
        <f>IF(N265="snížená",J265,0)</f>
        <v>0</v>
      </c>
      <c r="BG265" s="144">
        <f>IF(N265="zákl. přenesená",J265,0)</f>
        <v>0</v>
      </c>
      <c r="BH265" s="144">
        <f>IF(N265="sníž. přenesená",J265,0)</f>
        <v>0</v>
      </c>
      <c r="BI265" s="144">
        <f>IF(N265="nulová",J265,0)</f>
        <v>0</v>
      </c>
      <c r="BJ265" s="18" t="s">
        <v>82</v>
      </c>
      <c r="BK265" s="144">
        <f>ROUND(I265*H265,2)</f>
        <v>6005.6</v>
      </c>
      <c r="BL265" s="18" t="s">
        <v>164</v>
      </c>
      <c r="BM265" s="143" t="s">
        <v>1689</v>
      </c>
    </row>
    <row r="266" spans="2:65" s="1" customFormat="1" ht="11.25">
      <c r="B266" s="33"/>
      <c r="D266" s="145" t="s">
        <v>166</v>
      </c>
      <c r="F266" s="146" t="s">
        <v>903</v>
      </c>
      <c r="I266" s="147"/>
      <c r="L266" s="33"/>
      <c r="M266" s="148"/>
      <c r="T266" s="54"/>
      <c r="AT266" s="18" t="s">
        <v>166</v>
      </c>
      <c r="AU266" s="18" t="s">
        <v>84</v>
      </c>
    </row>
    <row r="267" spans="2:65" s="1" customFormat="1" ht="11.25">
      <c r="B267" s="33"/>
      <c r="D267" s="149" t="s">
        <v>167</v>
      </c>
      <c r="F267" s="150" t="s">
        <v>904</v>
      </c>
      <c r="I267" s="147"/>
      <c r="L267" s="33"/>
      <c r="M267" s="148"/>
      <c r="T267" s="54"/>
      <c r="AT267" s="18" t="s">
        <v>167</v>
      </c>
      <c r="AU267" s="18" t="s">
        <v>84</v>
      </c>
    </row>
    <row r="268" spans="2:65" s="1" customFormat="1" ht="16.5" customHeight="1">
      <c r="B268" s="33"/>
      <c r="C268" s="132" t="s">
        <v>310</v>
      </c>
      <c r="D268" s="132" t="s">
        <v>159</v>
      </c>
      <c r="E268" s="133" t="s">
        <v>887</v>
      </c>
      <c r="F268" s="134" t="s">
        <v>888</v>
      </c>
      <c r="G268" s="135" t="s">
        <v>198</v>
      </c>
      <c r="H268" s="136">
        <v>30.027999999999999</v>
      </c>
      <c r="I268" s="137">
        <v>314</v>
      </c>
      <c r="J268" s="138">
        <f>ROUND(I268*H268,2)</f>
        <v>9428.7900000000009</v>
      </c>
      <c r="K268" s="134" t="s">
        <v>163</v>
      </c>
      <c r="L268" s="33"/>
      <c r="M268" s="139" t="s">
        <v>19</v>
      </c>
      <c r="N268" s="140" t="s">
        <v>46</v>
      </c>
      <c r="P268" s="141">
        <f>O268*H268</f>
        <v>0</v>
      </c>
      <c r="Q268" s="141">
        <v>0</v>
      </c>
      <c r="R268" s="141">
        <f>Q268*H268</f>
        <v>0</v>
      </c>
      <c r="S268" s="141">
        <v>0</v>
      </c>
      <c r="T268" s="142">
        <f>S268*H268</f>
        <v>0</v>
      </c>
      <c r="AR268" s="143" t="s">
        <v>164</v>
      </c>
      <c r="AT268" s="143" t="s">
        <v>159</v>
      </c>
      <c r="AU268" s="143" t="s">
        <v>84</v>
      </c>
      <c r="AY268" s="18" t="s">
        <v>157</v>
      </c>
      <c r="BE268" s="144">
        <f>IF(N268="základní",J268,0)</f>
        <v>9428.7900000000009</v>
      </c>
      <c r="BF268" s="144">
        <f>IF(N268="snížená",J268,0)</f>
        <v>0</v>
      </c>
      <c r="BG268" s="144">
        <f>IF(N268="zákl. přenesená",J268,0)</f>
        <v>0</v>
      </c>
      <c r="BH268" s="144">
        <f>IF(N268="sníž. přenesená",J268,0)</f>
        <v>0</v>
      </c>
      <c r="BI268" s="144">
        <f>IF(N268="nulová",J268,0)</f>
        <v>0</v>
      </c>
      <c r="BJ268" s="18" t="s">
        <v>82</v>
      </c>
      <c r="BK268" s="144">
        <f>ROUND(I268*H268,2)</f>
        <v>9428.7900000000009</v>
      </c>
      <c r="BL268" s="18" t="s">
        <v>164</v>
      </c>
      <c r="BM268" s="143" t="s">
        <v>1690</v>
      </c>
    </row>
    <row r="269" spans="2:65" s="1" customFormat="1" ht="11.25">
      <c r="B269" s="33"/>
      <c r="D269" s="145" t="s">
        <v>166</v>
      </c>
      <c r="F269" s="146" t="s">
        <v>890</v>
      </c>
      <c r="I269" s="147"/>
      <c r="L269" s="33"/>
      <c r="M269" s="148"/>
      <c r="T269" s="54"/>
      <c r="AT269" s="18" t="s">
        <v>166</v>
      </c>
      <c r="AU269" s="18" t="s">
        <v>84</v>
      </c>
    </row>
    <row r="270" spans="2:65" s="1" customFormat="1" ht="11.25">
      <c r="B270" s="33"/>
      <c r="D270" s="149" t="s">
        <v>167</v>
      </c>
      <c r="F270" s="150" t="s">
        <v>891</v>
      </c>
      <c r="I270" s="147"/>
      <c r="L270" s="33"/>
      <c r="M270" s="148"/>
      <c r="T270" s="54"/>
      <c r="AT270" s="18" t="s">
        <v>167</v>
      </c>
      <c r="AU270" s="18" t="s">
        <v>84</v>
      </c>
    </row>
    <row r="271" spans="2:65" s="1" customFormat="1" ht="16.5" customHeight="1">
      <c r="B271" s="33"/>
      <c r="C271" s="132" t="s">
        <v>343</v>
      </c>
      <c r="D271" s="132" t="s">
        <v>159</v>
      </c>
      <c r="E271" s="133" t="s">
        <v>893</v>
      </c>
      <c r="F271" s="134" t="s">
        <v>894</v>
      </c>
      <c r="G271" s="135" t="s">
        <v>198</v>
      </c>
      <c r="H271" s="136">
        <v>570.53200000000004</v>
      </c>
      <c r="I271" s="137">
        <v>13.7</v>
      </c>
      <c r="J271" s="138">
        <f>ROUND(I271*H271,2)</f>
        <v>7816.29</v>
      </c>
      <c r="K271" s="134" t="s">
        <v>163</v>
      </c>
      <c r="L271" s="33"/>
      <c r="M271" s="139" t="s">
        <v>19</v>
      </c>
      <c r="N271" s="140" t="s">
        <v>46</v>
      </c>
      <c r="P271" s="141">
        <f>O271*H271</f>
        <v>0</v>
      </c>
      <c r="Q271" s="141">
        <v>0</v>
      </c>
      <c r="R271" s="141">
        <f>Q271*H271</f>
        <v>0</v>
      </c>
      <c r="S271" s="141">
        <v>0</v>
      </c>
      <c r="T271" s="142">
        <f>S271*H271</f>
        <v>0</v>
      </c>
      <c r="AR271" s="143" t="s">
        <v>164</v>
      </c>
      <c r="AT271" s="143" t="s">
        <v>159</v>
      </c>
      <c r="AU271" s="143" t="s">
        <v>84</v>
      </c>
      <c r="AY271" s="18" t="s">
        <v>157</v>
      </c>
      <c r="BE271" s="144">
        <f>IF(N271="základní",J271,0)</f>
        <v>7816.29</v>
      </c>
      <c r="BF271" s="144">
        <f>IF(N271="snížená",J271,0)</f>
        <v>0</v>
      </c>
      <c r="BG271" s="144">
        <f>IF(N271="zákl. přenesená",J271,0)</f>
        <v>0</v>
      </c>
      <c r="BH271" s="144">
        <f>IF(N271="sníž. přenesená",J271,0)</f>
        <v>0</v>
      </c>
      <c r="BI271" s="144">
        <f>IF(N271="nulová",J271,0)</f>
        <v>0</v>
      </c>
      <c r="BJ271" s="18" t="s">
        <v>82</v>
      </c>
      <c r="BK271" s="144">
        <f>ROUND(I271*H271,2)</f>
        <v>7816.29</v>
      </c>
      <c r="BL271" s="18" t="s">
        <v>164</v>
      </c>
      <c r="BM271" s="143" t="s">
        <v>1691</v>
      </c>
    </row>
    <row r="272" spans="2:65" s="1" customFormat="1" ht="19.5">
      <c r="B272" s="33"/>
      <c r="D272" s="145" t="s">
        <v>166</v>
      </c>
      <c r="F272" s="146" t="s">
        <v>896</v>
      </c>
      <c r="I272" s="147"/>
      <c r="L272" s="33"/>
      <c r="M272" s="148"/>
      <c r="T272" s="54"/>
      <c r="AT272" s="18" t="s">
        <v>166</v>
      </c>
      <c r="AU272" s="18" t="s">
        <v>84</v>
      </c>
    </row>
    <row r="273" spans="2:65" s="1" customFormat="1" ht="11.25">
      <c r="B273" s="33"/>
      <c r="D273" s="149" t="s">
        <v>167</v>
      </c>
      <c r="F273" s="150" t="s">
        <v>897</v>
      </c>
      <c r="I273" s="147"/>
      <c r="L273" s="33"/>
      <c r="M273" s="148"/>
      <c r="T273" s="54"/>
      <c r="AT273" s="18" t="s">
        <v>167</v>
      </c>
      <c r="AU273" s="18" t="s">
        <v>84</v>
      </c>
    </row>
    <row r="274" spans="2:65" s="13" customFormat="1" ht="11.25">
      <c r="B274" s="157"/>
      <c r="D274" s="145" t="s">
        <v>169</v>
      </c>
      <c r="F274" s="159" t="s">
        <v>1692</v>
      </c>
      <c r="H274" s="160">
        <v>570.53200000000004</v>
      </c>
      <c r="I274" s="161"/>
      <c r="L274" s="157"/>
      <c r="M274" s="162"/>
      <c r="T274" s="163"/>
      <c r="AT274" s="158" t="s">
        <v>169</v>
      </c>
      <c r="AU274" s="158" t="s">
        <v>84</v>
      </c>
      <c r="AV274" s="13" t="s">
        <v>84</v>
      </c>
      <c r="AW274" s="13" t="s">
        <v>4</v>
      </c>
      <c r="AX274" s="13" t="s">
        <v>82</v>
      </c>
      <c r="AY274" s="158" t="s">
        <v>157</v>
      </c>
    </row>
    <row r="275" spans="2:65" s="1" customFormat="1" ht="21.75" customHeight="1">
      <c r="B275" s="33"/>
      <c r="C275" s="132" t="s">
        <v>7</v>
      </c>
      <c r="D275" s="132" t="s">
        <v>159</v>
      </c>
      <c r="E275" s="133" t="s">
        <v>1359</v>
      </c>
      <c r="F275" s="134" t="s">
        <v>1360</v>
      </c>
      <c r="G275" s="135" t="s">
        <v>198</v>
      </c>
      <c r="H275" s="136">
        <v>29.649000000000001</v>
      </c>
      <c r="I275" s="137">
        <v>450</v>
      </c>
      <c r="J275" s="138">
        <f>ROUND(I275*H275,2)</f>
        <v>13342.05</v>
      </c>
      <c r="K275" s="134" t="s">
        <v>163</v>
      </c>
      <c r="L275" s="33"/>
      <c r="M275" s="139" t="s">
        <v>19</v>
      </c>
      <c r="N275" s="140" t="s">
        <v>46</v>
      </c>
      <c r="P275" s="141">
        <f>O275*H275</f>
        <v>0</v>
      </c>
      <c r="Q275" s="141">
        <v>0</v>
      </c>
      <c r="R275" s="141">
        <f>Q275*H275</f>
        <v>0</v>
      </c>
      <c r="S275" s="141">
        <v>0</v>
      </c>
      <c r="T275" s="142">
        <f>S275*H275</f>
        <v>0</v>
      </c>
      <c r="AR275" s="143" t="s">
        <v>164</v>
      </c>
      <c r="AT275" s="143" t="s">
        <v>159</v>
      </c>
      <c r="AU275" s="143" t="s">
        <v>84</v>
      </c>
      <c r="AY275" s="18" t="s">
        <v>157</v>
      </c>
      <c r="BE275" s="144">
        <f>IF(N275="základní",J275,0)</f>
        <v>13342.05</v>
      </c>
      <c r="BF275" s="144">
        <f>IF(N275="snížená",J275,0)</f>
        <v>0</v>
      </c>
      <c r="BG275" s="144">
        <f>IF(N275="zákl. přenesená",J275,0)</f>
        <v>0</v>
      </c>
      <c r="BH275" s="144">
        <f>IF(N275="sníž. přenesená",J275,0)</f>
        <v>0</v>
      </c>
      <c r="BI275" s="144">
        <f>IF(N275="nulová",J275,0)</f>
        <v>0</v>
      </c>
      <c r="BJ275" s="18" t="s">
        <v>82</v>
      </c>
      <c r="BK275" s="144">
        <f>ROUND(I275*H275,2)</f>
        <v>13342.05</v>
      </c>
      <c r="BL275" s="18" t="s">
        <v>164</v>
      </c>
      <c r="BM275" s="143" t="s">
        <v>1693</v>
      </c>
    </row>
    <row r="276" spans="2:65" s="1" customFormat="1" ht="19.5">
      <c r="B276" s="33"/>
      <c r="D276" s="145" t="s">
        <v>166</v>
      </c>
      <c r="F276" s="146" t="s">
        <v>1362</v>
      </c>
      <c r="I276" s="147"/>
      <c r="L276" s="33"/>
      <c r="M276" s="148"/>
      <c r="T276" s="54"/>
      <c r="AT276" s="18" t="s">
        <v>166</v>
      </c>
      <c r="AU276" s="18" t="s">
        <v>84</v>
      </c>
    </row>
    <row r="277" spans="2:65" s="1" customFormat="1" ht="11.25">
      <c r="B277" s="33"/>
      <c r="D277" s="149" t="s">
        <v>167</v>
      </c>
      <c r="F277" s="150" t="s">
        <v>1363</v>
      </c>
      <c r="I277" s="147"/>
      <c r="L277" s="33"/>
      <c r="M277" s="148"/>
      <c r="T277" s="54"/>
      <c r="AT277" s="18" t="s">
        <v>167</v>
      </c>
      <c r="AU277" s="18" t="s">
        <v>84</v>
      </c>
    </row>
    <row r="278" spans="2:65" s="11" customFormat="1" ht="22.9" customHeight="1">
      <c r="B278" s="120"/>
      <c r="D278" s="121" t="s">
        <v>74</v>
      </c>
      <c r="E278" s="130" t="s">
        <v>910</v>
      </c>
      <c r="F278" s="130" t="s">
        <v>911</v>
      </c>
      <c r="I278" s="123"/>
      <c r="J278" s="131">
        <f>BK278</f>
        <v>11459.89</v>
      </c>
      <c r="L278" s="120"/>
      <c r="M278" s="125"/>
      <c r="P278" s="126">
        <f>SUM(P279:P281)</f>
        <v>0</v>
      </c>
      <c r="R278" s="126">
        <f>SUM(R279:R281)</f>
        <v>0</v>
      </c>
      <c r="T278" s="127">
        <f>SUM(T279:T281)</f>
        <v>0</v>
      </c>
      <c r="AR278" s="121" t="s">
        <v>82</v>
      </c>
      <c r="AT278" s="128" t="s">
        <v>74</v>
      </c>
      <c r="AU278" s="128" t="s">
        <v>82</v>
      </c>
      <c r="AY278" s="121" t="s">
        <v>157</v>
      </c>
      <c r="BK278" s="129">
        <f>SUM(BK279:BK281)</f>
        <v>11459.89</v>
      </c>
    </row>
    <row r="279" spans="2:65" s="1" customFormat="1" ht="16.5" customHeight="1">
      <c r="B279" s="33"/>
      <c r="C279" s="132" t="s">
        <v>354</v>
      </c>
      <c r="D279" s="132" t="s">
        <v>159</v>
      </c>
      <c r="E279" s="133" t="s">
        <v>1694</v>
      </c>
      <c r="F279" s="134" t="s">
        <v>1695</v>
      </c>
      <c r="G279" s="135" t="s">
        <v>198</v>
      </c>
      <c r="H279" s="136">
        <v>31.140999999999998</v>
      </c>
      <c r="I279" s="137">
        <v>368</v>
      </c>
      <c r="J279" s="138">
        <f>ROUND(I279*H279,2)</f>
        <v>11459.89</v>
      </c>
      <c r="K279" s="134" t="s">
        <v>163</v>
      </c>
      <c r="L279" s="33"/>
      <c r="M279" s="139" t="s">
        <v>19</v>
      </c>
      <c r="N279" s="140" t="s">
        <v>46</v>
      </c>
      <c r="P279" s="141">
        <f>O279*H279</f>
        <v>0</v>
      </c>
      <c r="Q279" s="141">
        <v>0</v>
      </c>
      <c r="R279" s="141">
        <f>Q279*H279</f>
        <v>0</v>
      </c>
      <c r="S279" s="141">
        <v>0</v>
      </c>
      <c r="T279" s="142">
        <f>S279*H279</f>
        <v>0</v>
      </c>
      <c r="AR279" s="143" t="s">
        <v>164</v>
      </c>
      <c r="AT279" s="143" t="s">
        <v>159</v>
      </c>
      <c r="AU279" s="143" t="s">
        <v>84</v>
      </c>
      <c r="AY279" s="18" t="s">
        <v>157</v>
      </c>
      <c r="BE279" s="144">
        <f>IF(N279="základní",J279,0)</f>
        <v>11459.89</v>
      </c>
      <c r="BF279" s="144">
        <f>IF(N279="snížená",J279,0)</f>
        <v>0</v>
      </c>
      <c r="BG279" s="144">
        <f>IF(N279="zákl. přenesená",J279,0)</f>
        <v>0</v>
      </c>
      <c r="BH279" s="144">
        <f>IF(N279="sníž. přenesená",J279,0)</f>
        <v>0</v>
      </c>
      <c r="BI279" s="144">
        <f>IF(N279="nulová",J279,0)</f>
        <v>0</v>
      </c>
      <c r="BJ279" s="18" t="s">
        <v>82</v>
      </c>
      <c r="BK279" s="144">
        <f>ROUND(I279*H279,2)</f>
        <v>11459.89</v>
      </c>
      <c r="BL279" s="18" t="s">
        <v>164</v>
      </c>
      <c r="BM279" s="143" t="s">
        <v>1696</v>
      </c>
    </row>
    <row r="280" spans="2:65" s="1" customFormat="1" ht="19.5">
      <c r="B280" s="33"/>
      <c r="D280" s="145" t="s">
        <v>166</v>
      </c>
      <c r="F280" s="146" t="s">
        <v>1697</v>
      </c>
      <c r="I280" s="147"/>
      <c r="L280" s="33"/>
      <c r="M280" s="148"/>
      <c r="T280" s="54"/>
      <c r="AT280" s="18" t="s">
        <v>166</v>
      </c>
      <c r="AU280" s="18" t="s">
        <v>84</v>
      </c>
    </row>
    <row r="281" spans="2:65" s="1" customFormat="1" ht="11.25">
      <c r="B281" s="33"/>
      <c r="D281" s="149" t="s">
        <v>167</v>
      </c>
      <c r="F281" s="150" t="s">
        <v>1698</v>
      </c>
      <c r="I281" s="147"/>
      <c r="L281" s="33"/>
      <c r="M281" s="148"/>
      <c r="T281" s="54"/>
      <c r="AT281" s="18" t="s">
        <v>167</v>
      </c>
      <c r="AU281" s="18" t="s">
        <v>84</v>
      </c>
    </row>
    <row r="282" spans="2:65" s="11" customFormat="1" ht="25.9" customHeight="1">
      <c r="B282" s="120"/>
      <c r="D282" s="121" t="s">
        <v>74</v>
      </c>
      <c r="E282" s="122" t="s">
        <v>917</v>
      </c>
      <c r="F282" s="122" t="s">
        <v>918</v>
      </c>
      <c r="I282" s="123"/>
      <c r="J282" s="124">
        <f>BK282</f>
        <v>3107532.53</v>
      </c>
      <c r="L282" s="120"/>
      <c r="M282" s="125"/>
      <c r="P282" s="126">
        <f>P283+P360+P385</f>
        <v>0</v>
      </c>
      <c r="R282" s="126">
        <f>R283+R360+R385</f>
        <v>2.2243967499999999</v>
      </c>
      <c r="T282" s="127">
        <f>T283+T360+T385</f>
        <v>0.37819999999999998</v>
      </c>
      <c r="AR282" s="121" t="s">
        <v>84</v>
      </c>
      <c r="AT282" s="128" t="s">
        <v>74</v>
      </c>
      <c r="AU282" s="128" t="s">
        <v>75</v>
      </c>
      <c r="AY282" s="121" t="s">
        <v>157</v>
      </c>
      <c r="BK282" s="129">
        <f>BK283+BK360+BK385</f>
        <v>3107532.53</v>
      </c>
    </row>
    <row r="283" spans="2:65" s="11" customFormat="1" ht="22.9" customHeight="1">
      <c r="B283" s="120"/>
      <c r="D283" s="121" t="s">
        <v>74</v>
      </c>
      <c r="E283" s="130" t="s">
        <v>1176</v>
      </c>
      <c r="F283" s="130" t="s">
        <v>1177</v>
      </c>
      <c r="I283" s="123"/>
      <c r="J283" s="131">
        <f>BK283</f>
        <v>2565304.5299999998</v>
      </c>
      <c r="L283" s="120"/>
      <c r="M283" s="125"/>
      <c r="P283" s="126">
        <f>SUM(P284:P359)</f>
        <v>0</v>
      </c>
      <c r="R283" s="126">
        <f>SUM(R284:R359)</f>
        <v>0.39439674999999996</v>
      </c>
      <c r="T283" s="127">
        <f>SUM(T284:T359)</f>
        <v>0</v>
      </c>
      <c r="AR283" s="121" t="s">
        <v>84</v>
      </c>
      <c r="AT283" s="128" t="s">
        <v>74</v>
      </c>
      <c r="AU283" s="128" t="s">
        <v>82</v>
      </c>
      <c r="AY283" s="121" t="s">
        <v>157</v>
      </c>
      <c r="BK283" s="129">
        <f>SUM(BK284:BK359)</f>
        <v>2565304.5299999998</v>
      </c>
    </row>
    <row r="284" spans="2:65" s="1" customFormat="1" ht="16.5" customHeight="1">
      <c r="B284" s="33"/>
      <c r="C284" s="132" t="s">
        <v>360</v>
      </c>
      <c r="D284" s="132" t="s">
        <v>159</v>
      </c>
      <c r="E284" s="133" t="s">
        <v>1699</v>
      </c>
      <c r="F284" s="134" t="s">
        <v>1700</v>
      </c>
      <c r="G284" s="135" t="s">
        <v>210</v>
      </c>
      <c r="H284" s="136">
        <v>22.725000000000001</v>
      </c>
      <c r="I284" s="137">
        <v>1123</v>
      </c>
      <c r="J284" s="138">
        <f>ROUND(I284*H284,2)</f>
        <v>25520.18</v>
      </c>
      <c r="K284" s="134" t="s">
        <v>163</v>
      </c>
      <c r="L284" s="33"/>
      <c r="M284" s="139" t="s">
        <v>19</v>
      </c>
      <c r="N284" s="140" t="s">
        <v>46</v>
      </c>
      <c r="P284" s="141">
        <f>O284*H284</f>
        <v>0</v>
      </c>
      <c r="Q284" s="141">
        <v>2.7E-4</v>
      </c>
      <c r="R284" s="141">
        <f>Q284*H284</f>
        <v>6.1357500000000006E-3</v>
      </c>
      <c r="S284" s="141">
        <v>0</v>
      </c>
      <c r="T284" s="142">
        <f>S284*H284</f>
        <v>0</v>
      </c>
      <c r="AR284" s="143" t="s">
        <v>283</v>
      </c>
      <c r="AT284" s="143" t="s">
        <v>159</v>
      </c>
      <c r="AU284" s="143" t="s">
        <v>84</v>
      </c>
      <c r="AY284" s="18" t="s">
        <v>157</v>
      </c>
      <c r="BE284" s="144">
        <f>IF(N284="základní",J284,0)</f>
        <v>25520.18</v>
      </c>
      <c r="BF284" s="144">
        <f>IF(N284="snížená",J284,0)</f>
        <v>0</v>
      </c>
      <c r="BG284" s="144">
        <f>IF(N284="zákl. přenesená",J284,0)</f>
        <v>0</v>
      </c>
      <c r="BH284" s="144">
        <f>IF(N284="sníž. přenesená",J284,0)</f>
        <v>0</v>
      </c>
      <c r="BI284" s="144">
        <f>IF(N284="nulová",J284,0)</f>
        <v>0</v>
      </c>
      <c r="BJ284" s="18" t="s">
        <v>82</v>
      </c>
      <c r="BK284" s="144">
        <f>ROUND(I284*H284,2)</f>
        <v>25520.18</v>
      </c>
      <c r="BL284" s="18" t="s">
        <v>283</v>
      </c>
      <c r="BM284" s="143" t="s">
        <v>1701</v>
      </c>
    </row>
    <row r="285" spans="2:65" s="1" customFormat="1" ht="11.25">
      <c r="B285" s="33"/>
      <c r="D285" s="145" t="s">
        <v>166</v>
      </c>
      <c r="F285" s="146" t="s">
        <v>1702</v>
      </c>
      <c r="I285" s="147"/>
      <c r="L285" s="33"/>
      <c r="M285" s="148"/>
      <c r="T285" s="54"/>
      <c r="AT285" s="18" t="s">
        <v>166</v>
      </c>
      <c r="AU285" s="18" t="s">
        <v>84</v>
      </c>
    </row>
    <row r="286" spans="2:65" s="1" customFormat="1" ht="11.25">
      <c r="B286" s="33"/>
      <c r="D286" s="149" t="s">
        <v>167</v>
      </c>
      <c r="F286" s="150" t="s">
        <v>1703</v>
      </c>
      <c r="I286" s="147"/>
      <c r="L286" s="33"/>
      <c r="M286" s="148"/>
      <c r="T286" s="54"/>
      <c r="AT286" s="18" t="s">
        <v>167</v>
      </c>
      <c r="AU286" s="18" t="s">
        <v>84</v>
      </c>
    </row>
    <row r="287" spans="2:65" s="12" customFormat="1" ht="11.25">
      <c r="B287" s="151"/>
      <c r="D287" s="145" t="s">
        <v>169</v>
      </c>
      <c r="E287" s="152" t="s">
        <v>19</v>
      </c>
      <c r="F287" s="153" t="s">
        <v>492</v>
      </c>
      <c r="H287" s="152" t="s">
        <v>19</v>
      </c>
      <c r="I287" s="154"/>
      <c r="L287" s="151"/>
      <c r="M287" s="155"/>
      <c r="T287" s="156"/>
      <c r="AT287" s="152" t="s">
        <v>169</v>
      </c>
      <c r="AU287" s="152" t="s">
        <v>84</v>
      </c>
      <c r="AV287" s="12" t="s">
        <v>82</v>
      </c>
      <c r="AW287" s="12" t="s">
        <v>36</v>
      </c>
      <c r="AX287" s="12" t="s">
        <v>75</v>
      </c>
      <c r="AY287" s="152" t="s">
        <v>157</v>
      </c>
    </row>
    <row r="288" spans="2:65" s="13" customFormat="1" ht="11.25">
      <c r="B288" s="157"/>
      <c r="D288" s="145" t="s">
        <v>169</v>
      </c>
      <c r="E288" s="158" t="s">
        <v>19</v>
      </c>
      <c r="F288" s="159" t="s">
        <v>1704</v>
      </c>
      <c r="H288" s="160">
        <v>2.88</v>
      </c>
      <c r="I288" s="161"/>
      <c r="L288" s="157"/>
      <c r="M288" s="162"/>
      <c r="T288" s="163"/>
      <c r="AT288" s="158" t="s">
        <v>169</v>
      </c>
      <c r="AU288" s="158" t="s">
        <v>84</v>
      </c>
      <c r="AV288" s="13" t="s">
        <v>84</v>
      </c>
      <c r="AW288" s="13" t="s">
        <v>36</v>
      </c>
      <c r="AX288" s="13" t="s">
        <v>75</v>
      </c>
      <c r="AY288" s="158" t="s">
        <v>157</v>
      </c>
    </row>
    <row r="289" spans="2:65" s="13" customFormat="1" ht="11.25">
      <c r="B289" s="157"/>
      <c r="D289" s="145" t="s">
        <v>169</v>
      </c>
      <c r="E289" s="158" t="s">
        <v>19</v>
      </c>
      <c r="F289" s="159" t="s">
        <v>1705</v>
      </c>
      <c r="H289" s="160">
        <v>2.0249999999999999</v>
      </c>
      <c r="I289" s="161"/>
      <c r="L289" s="157"/>
      <c r="M289" s="162"/>
      <c r="T289" s="163"/>
      <c r="AT289" s="158" t="s">
        <v>169</v>
      </c>
      <c r="AU289" s="158" t="s">
        <v>84</v>
      </c>
      <c r="AV289" s="13" t="s">
        <v>84</v>
      </c>
      <c r="AW289" s="13" t="s">
        <v>36</v>
      </c>
      <c r="AX289" s="13" t="s">
        <v>75</v>
      </c>
      <c r="AY289" s="158" t="s">
        <v>157</v>
      </c>
    </row>
    <row r="290" spans="2:65" s="13" customFormat="1" ht="11.25">
      <c r="B290" s="157"/>
      <c r="D290" s="145" t="s">
        <v>169</v>
      </c>
      <c r="E290" s="158" t="s">
        <v>19</v>
      </c>
      <c r="F290" s="159" t="s">
        <v>1706</v>
      </c>
      <c r="H290" s="160">
        <v>17.82</v>
      </c>
      <c r="I290" s="161"/>
      <c r="L290" s="157"/>
      <c r="M290" s="162"/>
      <c r="T290" s="163"/>
      <c r="AT290" s="158" t="s">
        <v>169</v>
      </c>
      <c r="AU290" s="158" t="s">
        <v>84</v>
      </c>
      <c r="AV290" s="13" t="s">
        <v>84</v>
      </c>
      <c r="AW290" s="13" t="s">
        <v>36</v>
      </c>
      <c r="AX290" s="13" t="s">
        <v>75</v>
      </c>
      <c r="AY290" s="158" t="s">
        <v>157</v>
      </c>
    </row>
    <row r="291" spans="2:65" s="14" customFormat="1" ht="11.25">
      <c r="B291" s="164"/>
      <c r="D291" s="145" t="s">
        <v>169</v>
      </c>
      <c r="E291" s="165" t="s">
        <v>19</v>
      </c>
      <c r="F291" s="166" t="s">
        <v>173</v>
      </c>
      <c r="H291" s="167">
        <v>22.725000000000001</v>
      </c>
      <c r="I291" s="168"/>
      <c r="L291" s="164"/>
      <c r="M291" s="169"/>
      <c r="T291" s="170"/>
      <c r="AT291" s="165" t="s">
        <v>169</v>
      </c>
      <c r="AU291" s="165" t="s">
        <v>84</v>
      </c>
      <c r="AV291" s="14" t="s">
        <v>164</v>
      </c>
      <c r="AW291" s="14" t="s">
        <v>36</v>
      </c>
      <c r="AX291" s="14" t="s">
        <v>82</v>
      </c>
      <c r="AY291" s="165" t="s">
        <v>157</v>
      </c>
    </row>
    <row r="292" spans="2:65" s="1" customFormat="1" ht="16.5" customHeight="1">
      <c r="B292" s="33"/>
      <c r="C292" s="132" t="s">
        <v>365</v>
      </c>
      <c r="D292" s="132" t="s">
        <v>159</v>
      </c>
      <c r="E292" s="133" t="s">
        <v>1707</v>
      </c>
      <c r="F292" s="134" t="s">
        <v>1708</v>
      </c>
      <c r="G292" s="135" t="s">
        <v>210</v>
      </c>
      <c r="H292" s="136">
        <v>190.35</v>
      </c>
      <c r="I292" s="137">
        <v>1030</v>
      </c>
      <c r="J292" s="138">
        <f>ROUND(I292*H292,2)</f>
        <v>196060.5</v>
      </c>
      <c r="K292" s="134" t="s">
        <v>163</v>
      </c>
      <c r="L292" s="33"/>
      <c r="M292" s="139" t="s">
        <v>19</v>
      </c>
      <c r="N292" s="140" t="s">
        <v>46</v>
      </c>
      <c r="P292" s="141">
        <f>O292*H292</f>
        <v>0</v>
      </c>
      <c r="Q292" s="141">
        <v>2.5999999999999998E-4</v>
      </c>
      <c r="R292" s="141">
        <f>Q292*H292</f>
        <v>4.9490999999999993E-2</v>
      </c>
      <c r="S292" s="141">
        <v>0</v>
      </c>
      <c r="T292" s="142">
        <f>S292*H292</f>
        <v>0</v>
      </c>
      <c r="AR292" s="143" t="s">
        <v>283</v>
      </c>
      <c r="AT292" s="143" t="s">
        <v>159</v>
      </c>
      <c r="AU292" s="143" t="s">
        <v>84</v>
      </c>
      <c r="AY292" s="18" t="s">
        <v>157</v>
      </c>
      <c r="BE292" s="144">
        <f>IF(N292="základní",J292,0)</f>
        <v>196060.5</v>
      </c>
      <c r="BF292" s="144">
        <f>IF(N292="snížená",J292,0)</f>
        <v>0</v>
      </c>
      <c r="BG292" s="144">
        <f>IF(N292="zákl. přenesená",J292,0)</f>
        <v>0</v>
      </c>
      <c r="BH292" s="144">
        <f>IF(N292="sníž. přenesená",J292,0)</f>
        <v>0</v>
      </c>
      <c r="BI292" s="144">
        <f>IF(N292="nulová",J292,0)</f>
        <v>0</v>
      </c>
      <c r="BJ292" s="18" t="s">
        <v>82</v>
      </c>
      <c r="BK292" s="144">
        <f>ROUND(I292*H292,2)</f>
        <v>196060.5</v>
      </c>
      <c r="BL292" s="18" t="s">
        <v>283</v>
      </c>
      <c r="BM292" s="143" t="s">
        <v>1709</v>
      </c>
    </row>
    <row r="293" spans="2:65" s="1" customFormat="1" ht="11.25">
      <c r="B293" s="33"/>
      <c r="D293" s="145" t="s">
        <v>166</v>
      </c>
      <c r="F293" s="146" t="s">
        <v>1710</v>
      </c>
      <c r="I293" s="147"/>
      <c r="L293" s="33"/>
      <c r="M293" s="148"/>
      <c r="T293" s="54"/>
      <c r="AT293" s="18" t="s">
        <v>166</v>
      </c>
      <c r="AU293" s="18" t="s">
        <v>84</v>
      </c>
    </row>
    <row r="294" spans="2:65" s="1" customFormat="1" ht="11.25">
      <c r="B294" s="33"/>
      <c r="D294" s="149" t="s">
        <v>167</v>
      </c>
      <c r="F294" s="150" t="s">
        <v>1711</v>
      </c>
      <c r="I294" s="147"/>
      <c r="L294" s="33"/>
      <c r="M294" s="148"/>
      <c r="T294" s="54"/>
      <c r="AT294" s="18" t="s">
        <v>167</v>
      </c>
      <c r="AU294" s="18" t="s">
        <v>84</v>
      </c>
    </row>
    <row r="295" spans="2:65" s="12" customFormat="1" ht="11.25">
      <c r="B295" s="151"/>
      <c r="D295" s="145" t="s">
        <v>169</v>
      </c>
      <c r="E295" s="152" t="s">
        <v>19</v>
      </c>
      <c r="F295" s="153" t="s">
        <v>492</v>
      </c>
      <c r="H295" s="152" t="s">
        <v>19</v>
      </c>
      <c r="I295" s="154"/>
      <c r="L295" s="151"/>
      <c r="M295" s="155"/>
      <c r="T295" s="156"/>
      <c r="AT295" s="152" t="s">
        <v>169</v>
      </c>
      <c r="AU295" s="152" t="s">
        <v>84</v>
      </c>
      <c r="AV295" s="12" t="s">
        <v>82</v>
      </c>
      <c r="AW295" s="12" t="s">
        <v>36</v>
      </c>
      <c r="AX295" s="12" t="s">
        <v>75</v>
      </c>
      <c r="AY295" s="152" t="s">
        <v>157</v>
      </c>
    </row>
    <row r="296" spans="2:65" s="13" customFormat="1" ht="11.25">
      <c r="B296" s="157"/>
      <c r="D296" s="145" t="s">
        <v>169</v>
      </c>
      <c r="E296" s="158" t="s">
        <v>19</v>
      </c>
      <c r="F296" s="159" t="s">
        <v>1712</v>
      </c>
      <c r="H296" s="160">
        <v>178.2</v>
      </c>
      <c r="I296" s="161"/>
      <c r="L296" s="157"/>
      <c r="M296" s="162"/>
      <c r="T296" s="163"/>
      <c r="AT296" s="158" t="s">
        <v>169</v>
      </c>
      <c r="AU296" s="158" t="s">
        <v>84</v>
      </c>
      <c r="AV296" s="13" t="s">
        <v>84</v>
      </c>
      <c r="AW296" s="13" t="s">
        <v>36</v>
      </c>
      <c r="AX296" s="13" t="s">
        <v>75</v>
      </c>
      <c r="AY296" s="158" t="s">
        <v>157</v>
      </c>
    </row>
    <row r="297" spans="2:65" s="13" customFormat="1" ht="11.25">
      <c r="B297" s="157"/>
      <c r="D297" s="145" t="s">
        <v>169</v>
      </c>
      <c r="E297" s="158" t="s">
        <v>19</v>
      </c>
      <c r="F297" s="159" t="s">
        <v>1713</v>
      </c>
      <c r="H297" s="160">
        <v>12.15</v>
      </c>
      <c r="I297" s="161"/>
      <c r="L297" s="157"/>
      <c r="M297" s="162"/>
      <c r="T297" s="163"/>
      <c r="AT297" s="158" t="s">
        <v>169</v>
      </c>
      <c r="AU297" s="158" t="s">
        <v>84</v>
      </c>
      <c r="AV297" s="13" t="s">
        <v>84</v>
      </c>
      <c r="AW297" s="13" t="s">
        <v>36</v>
      </c>
      <c r="AX297" s="13" t="s">
        <v>75</v>
      </c>
      <c r="AY297" s="158" t="s">
        <v>157</v>
      </c>
    </row>
    <row r="298" spans="2:65" s="14" customFormat="1" ht="11.25">
      <c r="B298" s="164"/>
      <c r="D298" s="145" t="s">
        <v>169</v>
      </c>
      <c r="E298" s="165" t="s">
        <v>19</v>
      </c>
      <c r="F298" s="166" t="s">
        <v>173</v>
      </c>
      <c r="H298" s="167">
        <v>190.35</v>
      </c>
      <c r="I298" s="168"/>
      <c r="L298" s="164"/>
      <c r="M298" s="169"/>
      <c r="T298" s="170"/>
      <c r="AT298" s="165" t="s">
        <v>169</v>
      </c>
      <c r="AU298" s="165" t="s">
        <v>84</v>
      </c>
      <c r="AV298" s="14" t="s">
        <v>164</v>
      </c>
      <c r="AW298" s="14" t="s">
        <v>36</v>
      </c>
      <c r="AX298" s="14" t="s">
        <v>82</v>
      </c>
      <c r="AY298" s="165" t="s">
        <v>157</v>
      </c>
    </row>
    <row r="299" spans="2:65" s="1" customFormat="1" ht="16.5" customHeight="1">
      <c r="B299" s="33"/>
      <c r="C299" s="132" t="s">
        <v>370</v>
      </c>
      <c r="D299" s="132" t="s">
        <v>159</v>
      </c>
      <c r="E299" s="133" t="s">
        <v>1714</v>
      </c>
      <c r="F299" s="134" t="s">
        <v>1715</v>
      </c>
      <c r="G299" s="135" t="s">
        <v>673</v>
      </c>
      <c r="H299" s="136">
        <v>3</v>
      </c>
      <c r="I299" s="137">
        <v>3067</v>
      </c>
      <c r="J299" s="138">
        <f>ROUND(I299*H299,2)</f>
        <v>9201</v>
      </c>
      <c r="K299" s="134" t="s">
        <v>163</v>
      </c>
      <c r="L299" s="33"/>
      <c r="M299" s="139" t="s">
        <v>19</v>
      </c>
      <c r="N299" s="140" t="s">
        <v>46</v>
      </c>
      <c r="P299" s="141">
        <f>O299*H299</f>
        <v>0</v>
      </c>
      <c r="Q299" s="141">
        <v>2.7E-4</v>
      </c>
      <c r="R299" s="141">
        <f>Q299*H299</f>
        <v>8.0999999999999996E-4</v>
      </c>
      <c r="S299" s="141">
        <v>0</v>
      </c>
      <c r="T299" s="142">
        <f>S299*H299</f>
        <v>0</v>
      </c>
      <c r="AR299" s="143" t="s">
        <v>283</v>
      </c>
      <c r="AT299" s="143" t="s">
        <v>159</v>
      </c>
      <c r="AU299" s="143" t="s">
        <v>84</v>
      </c>
      <c r="AY299" s="18" t="s">
        <v>157</v>
      </c>
      <c r="BE299" s="144">
        <f>IF(N299="základní",J299,0)</f>
        <v>9201</v>
      </c>
      <c r="BF299" s="144">
        <f>IF(N299="snížená",J299,0)</f>
        <v>0</v>
      </c>
      <c r="BG299" s="144">
        <f>IF(N299="zákl. přenesená",J299,0)</f>
        <v>0</v>
      </c>
      <c r="BH299" s="144">
        <f>IF(N299="sníž. přenesená",J299,0)</f>
        <v>0</v>
      </c>
      <c r="BI299" s="144">
        <f>IF(N299="nulová",J299,0)</f>
        <v>0</v>
      </c>
      <c r="BJ299" s="18" t="s">
        <v>82</v>
      </c>
      <c r="BK299" s="144">
        <f>ROUND(I299*H299,2)</f>
        <v>9201</v>
      </c>
      <c r="BL299" s="18" t="s">
        <v>283</v>
      </c>
      <c r="BM299" s="143" t="s">
        <v>1716</v>
      </c>
    </row>
    <row r="300" spans="2:65" s="1" customFormat="1" ht="11.25">
      <c r="B300" s="33"/>
      <c r="D300" s="145" t="s">
        <v>166</v>
      </c>
      <c r="F300" s="146" t="s">
        <v>1717</v>
      </c>
      <c r="I300" s="147"/>
      <c r="L300" s="33"/>
      <c r="M300" s="148"/>
      <c r="T300" s="54"/>
      <c r="AT300" s="18" t="s">
        <v>166</v>
      </c>
      <c r="AU300" s="18" t="s">
        <v>84</v>
      </c>
    </row>
    <row r="301" spans="2:65" s="1" customFormat="1" ht="11.25">
      <c r="B301" s="33"/>
      <c r="D301" s="149" t="s">
        <v>167</v>
      </c>
      <c r="F301" s="150" t="s">
        <v>1718</v>
      </c>
      <c r="I301" s="147"/>
      <c r="L301" s="33"/>
      <c r="M301" s="148"/>
      <c r="T301" s="54"/>
      <c r="AT301" s="18" t="s">
        <v>167</v>
      </c>
      <c r="AU301" s="18" t="s">
        <v>84</v>
      </c>
    </row>
    <row r="302" spans="2:65" s="12" customFormat="1" ht="11.25">
      <c r="B302" s="151"/>
      <c r="D302" s="145" t="s">
        <v>169</v>
      </c>
      <c r="E302" s="152" t="s">
        <v>19</v>
      </c>
      <c r="F302" s="153" t="s">
        <v>492</v>
      </c>
      <c r="H302" s="152" t="s">
        <v>19</v>
      </c>
      <c r="I302" s="154"/>
      <c r="L302" s="151"/>
      <c r="M302" s="155"/>
      <c r="T302" s="156"/>
      <c r="AT302" s="152" t="s">
        <v>169</v>
      </c>
      <c r="AU302" s="152" t="s">
        <v>84</v>
      </c>
      <c r="AV302" s="12" t="s">
        <v>82</v>
      </c>
      <c r="AW302" s="12" t="s">
        <v>36</v>
      </c>
      <c r="AX302" s="12" t="s">
        <v>75</v>
      </c>
      <c r="AY302" s="152" t="s">
        <v>157</v>
      </c>
    </row>
    <row r="303" spans="2:65" s="13" customFormat="1" ht="11.25">
      <c r="B303" s="157"/>
      <c r="D303" s="145" t="s">
        <v>169</v>
      </c>
      <c r="E303" s="158" t="s">
        <v>19</v>
      </c>
      <c r="F303" s="159" t="s">
        <v>1719</v>
      </c>
      <c r="H303" s="160">
        <v>3</v>
      </c>
      <c r="I303" s="161"/>
      <c r="L303" s="157"/>
      <c r="M303" s="162"/>
      <c r="T303" s="163"/>
      <c r="AT303" s="158" t="s">
        <v>169</v>
      </c>
      <c r="AU303" s="158" t="s">
        <v>84</v>
      </c>
      <c r="AV303" s="13" t="s">
        <v>84</v>
      </c>
      <c r="AW303" s="13" t="s">
        <v>36</v>
      </c>
      <c r="AX303" s="13" t="s">
        <v>75</v>
      </c>
      <c r="AY303" s="158" t="s">
        <v>157</v>
      </c>
    </row>
    <row r="304" spans="2:65" s="14" customFormat="1" ht="11.25">
      <c r="B304" s="164"/>
      <c r="D304" s="145" t="s">
        <v>169</v>
      </c>
      <c r="E304" s="165" t="s">
        <v>19</v>
      </c>
      <c r="F304" s="166" t="s">
        <v>173</v>
      </c>
      <c r="H304" s="167">
        <v>3</v>
      </c>
      <c r="I304" s="168"/>
      <c r="L304" s="164"/>
      <c r="M304" s="169"/>
      <c r="T304" s="170"/>
      <c r="AT304" s="165" t="s">
        <v>169</v>
      </c>
      <c r="AU304" s="165" t="s">
        <v>84</v>
      </c>
      <c r="AV304" s="14" t="s">
        <v>164</v>
      </c>
      <c r="AW304" s="14" t="s">
        <v>36</v>
      </c>
      <c r="AX304" s="14" t="s">
        <v>82</v>
      </c>
      <c r="AY304" s="165" t="s">
        <v>157</v>
      </c>
    </row>
    <row r="305" spans="2:65" s="1" customFormat="1" ht="16.5" customHeight="1">
      <c r="B305" s="33"/>
      <c r="C305" s="132" t="s">
        <v>382</v>
      </c>
      <c r="D305" s="132" t="s">
        <v>159</v>
      </c>
      <c r="E305" s="133" t="s">
        <v>1720</v>
      </c>
      <c r="F305" s="134" t="s">
        <v>1721</v>
      </c>
      <c r="G305" s="135" t="s">
        <v>673</v>
      </c>
      <c r="H305" s="136">
        <v>8</v>
      </c>
      <c r="I305" s="137">
        <v>3301</v>
      </c>
      <c r="J305" s="138">
        <f>ROUND(I305*H305,2)</f>
        <v>26408</v>
      </c>
      <c r="K305" s="134" t="s">
        <v>163</v>
      </c>
      <c r="L305" s="33"/>
      <c r="M305" s="139" t="s">
        <v>19</v>
      </c>
      <c r="N305" s="140" t="s">
        <v>46</v>
      </c>
      <c r="P305" s="141">
        <f>O305*H305</f>
        <v>0</v>
      </c>
      <c r="Q305" s="141">
        <v>2.5999999999999998E-4</v>
      </c>
      <c r="R305" s="141">
        <f>Q305*H305</f>
        <v>2.0799999999999998E-3</v>
      </c>
      <c r="S305" s="141">
        <v>0</v>
      </c>
      <c r="T305" s="142">
        <f>S305*H305</f>
        <v>0</v>
      </c>
      <c r="AR305" s="143" t="s">
        <v>283</v>
      </c>
      <c r="AT305" s="143" t="s">
        <v>159</v>
      </c>
      <c r="AU305" s="143" t="s">
        <v>84</v>
      </c>
      <c r="AY305" s="18" t="s">
        <v>157</v>
      </c>
      <c r="BE305" s="144">
        <f>IF(N305="základní",J305,0)</f>
        <v>26408</v>
      </c>
      <c r="BF305" s="144">
        <f>IF(N305="snížená",J305,0)</f>
        <v>0</v>
      </c>
      <c r="BG305" s="144">
        <f>IF(N305="zákl. přenesená",J305,0)</f>
        <v>0</v>
      </c>
      <c r="BH305" s="144">
        <f>IF(N305="sníž. přenesená",J305,0)</f>
        <v>0</v>
      </c>
      <c r="BI305" s="144">
        <f>IF(N305="nulová",J305,0)</f>
        <v>0</v>
      </c>
      <c r="BJ305" s="18" t="s">
        <v>82</v>
      </c>
      <c r="BK305" s="144">
        <f>ROUND(I305*H305,2)</f>
        <v>26408</v>
      </c>
      <c r="BL305" s="18" t="s">
        <v>283</v>
      </c>
      <c r="BM305" s="143" t="s">
        <v>1722</v>
      </c>
    </row>
    <row r="306" spans="2:65" s="1" customFormat="1" ht="11.25">
      <c r="B306" s="33"/>
      <c r="D306" s="145" t="s">
        <v>166</v>
      </c>
      <c r="F306" s="146" t="s">
        <v>1723</v>
      </c>
      <c r="I306" s="147"/>
      <c r="L306" s="33"/>
      <c r="M306" s="148"/>
      <c r="T306" s="54"/>
      <c r="AT306" s="18" t="s">
        <v>166</v>
      </c>
      <c r="AU306" s="18" t="s">
        <v>84</v>
      </c>
    </row>
    <row r="307" spans="2:65" s="1" customFormat="1" ht="11.25">
      <c r="B307" s="33"/>
      <c r="D307" s="149" t="s">
        <v>167</v>
      </c>
      <c r="F307" s="150" t="s">
        <v>1724</v>
      </c>
      <c r="I307" s="147"/>
      <c r="L307" s="33"/>
      <c r="M307" s="148"/>
      <c r="T307" s="54"/>
      <c r="AT307" s="18" t="s">
        <v>167</v>
      </c>
      <c r="AU307" s="18" t="s">
        <v>84</v>
      </c>
    </row>
    <row r="308" spans="2:65" s="12" customFormat="1" ht="11.25">
      <c r="B308" s="151"/>
      <c r="D308" s="145" t="s">
        <v>169</v>
      </c>
      <c r="E308" s="152" t="s">
        <v>19</v>
      </c>
      <c r="F308" s="153" t="s">
        <v>492</v>
      </c>
      <c r="H308" s="152" t="s">
        <v>19</v>
      </c>
      <c r="I308" s="154"/>
      <c r="L308" s="151"/>
      <c r="M308" s="155"/>
      <c r="T308" s="156"/>
      <c r="AT308" s="152" t="s">
        <v>169</v>
      </c>
      <c r="AU308" s="152" t="s">
        <v>84</v>
      </c>
      <c r="AV308" s="12" t="s">
        <v>82</v>
      </c>
      <c r="AW308" s="12" t="s">
        <v>36</v>
      </c>
      <c r="AX308" s="12" t="s">
        <v>75</v>
      </c>
      <c r="AY308" s="152" t="s">
        <v>157</v>
      </c>
    </row>
    <row r="309" spans="2:65" s="13" customFormat="1" ht="11.25">
      <c r="B309" s="157"/>
      <c r="D309" s="145" t="s">
        <v>169</v>
      </c>
      <c r="E309" s="158" t="s">
        <v>19</v>
      </c>
      <c r="F309" s="159" t="s">
        <v>1725</v>
      </c>
      <c r="H309" s="160">
        <v>8</v>
      </c>
      <c r="I309" s="161"/>
      <c r="L309" s="157"/>
      <c r="M309" s="162"/>
      <c r="T309" s="163"/>
      <c r="AT309" s="158" t="s">
        <v>169</v>
      </c>
      <c r="AU309" s="158" t="s">
        <v>84</v>
      </c>
      <c r="AV309" s="13" t="s">
        <v>84</v>
      </c>
      <c r="AW309" s="13" t="s">
        <v>36</v>
      </c>
      <c r="AX309" s="13" t="s">
        <v>75</v>
      </c>
      <c r="AY309" s="158" t="s">
        <v>157</v>
      </c>
    </row>
    <row r="310" spans="2:65" s="14" customFormat="1" ht="11.25">
      <c r="B310" s="164"/>
      <c r="D310" s="145" t="s">
        <v>169</v>
      </c>
      <c r="E310" s="165" t="s">
        <v>19</v>
      </c>
      <c r="F310" s="166" t="s">
        <v>173</v>
      </c>
      <c r="H310" s="167">
        <v>8</v>
      </c>
      <c r="I310" s="168"/>
      <c r="L310" s="164"/>
      <c r="M310" s="169"/>
      <c r="T310" s="170"/>
      <c r="AT310" s="165" t="s">
        <v>169</v>
      </c>
      <c r="AU310" s="165" t="s">
        <v>84</v>
      </c>
      <c r="AV310" s="14" t="s">
        <v>164</v>
      </c>
      <c r="AW310" s="14" t="s">
        <v>36</v>
      </c>
      <c r="AX310" s="14" t="s">
        <v>82</v>
      </c>
      <c r="AY310" s="165" t="s">
        <v>157</v>
      </c>
    </row>
    <row r="311" spans="2:65" s="1" customFormat="1" ht="16.5" customHeight="1">
      <c r="B311" s="33"/>
      <c r="C311" s="132" t="s">
        <v>388</v>
      </c>
      <c r="D311" s="132" t="s">
        <v>159</v>
      </c>
      <c r="E311" s="133" t="s">
        <v>1726</v>
      </c>
      <c r="F311" s="134" t="s">
        <v>1727</v>
      </c>
      <c r="G311" s="135" t="s">
        <v>673</v>
      </c>
      <c r="H311" s="136">
        <v>117</v>
      </c>
      <c r="I311" s="137">
        <v>311</v>
      </c>
      <c r="J311" s="138">
        <f>ROUND(I311*H311,2)</f>
        <v>36387</v>
      </c>
      <c r="K311" s="134" t="s">
        <v>163</v>
      </c>
      <c r="L311" s="33"/>
      <c r="M311" s="139" t="s">
        <v>19</v>
      </c>
      <c r="N311" s="140" t="s">
        <v>46</v>
      </c>
      <c r="P311" s="141">
        <f>O311*H311</f>
        <v>0</v>
      </c>
      <c r="Q311" s="141">
        <v>0</v>
      </c>
      <c r="R311" s="141">
        <f>Q311*H311</f>
        <v>0</v>
      </c>
      <c r="S311" s="141">
        <v>0</v>
      </c>
      <c r="T311" s="142">
        <f>S311*H311</f>
        <v>0</v>
      </c>
      <c r="AR311" s="143" t="s">
        <v>283</v>
      </c>
      <c r="AT311" s="143" t="s">
        <v>159</v>
      </c>
      <c r="AU311" s="143" t="s">
        <v>84</v>
      </c>
      <c r="AY311" s="18" t="s">
        <v>157</v>
      </c>
      <c r="BE311" s="144">
        <f>IF(N311="základní",J311,0)</f>
        <v>36387</v>
      </c>
      <c r="BF311" s="144">
        <f>IF(N311="snížená",J311,0)</f>
        <v>0</v>
      </c>
      <c r="BG311" s="144">
        <f>IF(N311="zákl. přenesená",J311,0)</f>
        <v>0</v>
      </c>
      <c r="BH311" s="144">
        <f>IF(N311="sníž. přenesená",J311,0)</f>
        <v>0</v>
      </c>
      <c r="BI311" s="144">
        <f>IF(N311="nulová",J311,0)</f>
        <v>0</v>
      </c>
      <c r="BJ311" s="18" t="s">
        <v>82</v>
      </c>
      <c r="BK311" s="144">
        <f>ROUND(I311*H311,2)</f>
        <v>36387</v>
      </c>
      <c r="BL311" s="18" t="s">
        <v>283</v>
      </c>
      <c r="BM311" s="143" t="s">
        <v>1728</v>
      </c>
    </row>
    <row r="312" spans="2:65" s="1" customFormat="1" ht="11.25">
      <c r="B312" s="33"/>
      <c r="D312" s="145" t="s">
        <v>166</v>
      </c>
      <c r="F312" s="146" t="s">
        <v>1729</v>
      </c>
      <c r="I312" s="147"/>
      <c r="L312" s="33"/>
      <c r="M312" s="148"/>
      <c r="T312" s="54"/>
      <c r="AT312" s="18" t="s">
        <v>166</v>
      </c>
      <c r="AU312" s="18" t="s">
        <v>84</v>
      </c>
    </row>
    <row r="313" spans="2:65" s="1" customFormat="1" ht="11.25">
      <c r="B313" s="33"/>
      <c r="D313" s="149" t="s">
        <v>167</v>
      </c>
      <c r="F313" s="150" t="s">
        <v>1730</v>
      </c>
      <c r="I313" s="147"/>
      <c r="L313" s="33"/>
      <c r="M313" s="148"/>
      <c r="T313" s="54"/>
      <c r="AT313" s="18" t="s">
        <v>167</v>
      </c>
      <c r="AU313" s="18" t="s">
        <v>84</v>
      </c>
    </row>
    <row r="314" spans="2:65" s="12" customFormat="1" ht="11.25">
      <c r="B314" s="151"/>
      <c r="D314" s="145" t="s">
        <v>169</v>
      </c>
      <c r="E314" s="152" t="s">
        <v>19</v>
      </c>
      <c r="F314" s="153" t="s">
        <v>492</v>
      </c>
      <c r="H314" s="152" t="s">
        <v>19</v>
      </c>
      <c r="I314" s="154"/>
      <c r="L314" s="151"/>
      <c r="M314" s="155"/>
      <c r="T314" s="156"/>
      <c r="AT314" s="152" t="s">
        <v>169</v>
      </c>
      <c r="AU314" s="152" t="s">
        <v>84</v>
      </c>
      <c r="AV314" s="12" t="s">
        <v>82</v>
      </c>
      <c r="AW314" s="12" t="s">
        <v>36</v>
      </c>
      <c r="AX314" s="12" t="s">
        <v>75</v>
      </c>
      <c r="AY314" s="152" t="s">
        <v>157</v>
      </c>
    </row>
    <row r="315" spans="2:65" s="13" customFormat="1" ht="11.25">
      <c r="B315" s="157"/>
      <c r="D315" s="145" t="s">
        <v>169</v>
      </c>
      <c r="E315" s="158" t="s">
        <v>19</v>
      </c>
      <c r="F315" s="159" t="s">
        <v>1651</v>
      </c>
      <c r="H315" s="160">
        <v>117</v>
      </c>
      <c r="I315" s="161"/>
      <c r="L315" s="157"/>
      <c r="M315" s="162"/>
      <c r="T315" s="163"/>
      <c r="AT315" s="158" t="s">
        <v>169</v>
      </c>
      <c r="AU315" s="158" t="s">
        <v>84</v>
      </c>
      <c r="AV315" s="13" t="s">
        <v>84</v>
      </c>
      <c r="AW315" s="13" t="s">
        <v>36</v>
      </c>
      <c r="AX315" s="13" t="s">
        <v>82</v>
      </c>
      <c r="AY315" s="158" t="s">
        <v>157</v>
      </c>
    </row>
    <row r="316" spans="2:65" s="1" customFormat="1" ht="16.5" customHeight="1">
      <c r="B316" s="33"/>
      <c r="C316" s="171" t="s">
        <v>394</v>
      </c>
      <c r="D316" s="171" t="s">
        <v>228</v>
      </c>
      <c r="E316" s="172" t="s">
        <v>1731</v>
      </c>
      <c r="F316" s="173" t="s">
        <v>1732</v>
      </c>
      <c r="G316" s="174" t="s">
        <v>673</v>
      </c>
      <c r="H316" s="175">
        <v>88</v>
      </c>
      <c r="I316" s="176">
        <v>15417</v>
      </c>
      <c r="J316" s="177">
        <f>ROUND(I316*H316,2)</f>
        <v>1356696</v>
      </c>
      <c r="K316" s="173" t="s">
        <v>280</v>
      </c>
      <c r="L316" s="178"/>
      <c r="M316" s="179" t="s">
        <v>19</v>
      </c>
      <c r="N316" s="180" t="s">
        <v>46</v>
      </c>
      <c r="P316" s="141">
        <f>O316*H316</f>
        <v>0</v>
      </c>
      <c r="Q316" s="141">
        <v>0</v>
      </c>
      <c r="R316" s="141">
        <f>Q316*H316</f>
        <v>0</v>
      </c>
      <c r="S316" s="141">
        <v>0</v>
      </c>
      <c r="T316" s="142">
        <f>S316*H316</f>
        <v>0</v>
      </c>
      <c r="AR316" s="143" t="s">
        <v>419</v>
      </c>
      <c r="AT316" s="143" t="s">
        <v>228</v>
      </c>
      <c r="AU316" s="143" t="s">
        <v>84</v>
      </c>
      <c r="AY316" s="18" t="s">
        <v>157</v>
      </c>
      <c r="BE316" s="144">
        <f>IF(N316="základní",J316,0)</f>
        <v>1356696</v>
      </c>
      <c r="BF316" s="144">
        <f>IF(N316="snížená",J316,0)</f>
        <v>0</v>
      </c>
      <c r="BG316" s="144">
        <f>IF(N316="zákl. přenesená",J316,0)</f>
        <v>0</v>
      </c>
      <c r="BH316" s="144">
        <f>IF(N316="sníž. přenesená",J316,0)</f>
        <v>0</v>
      </c>
      <c r="BI316" s="144">
        <f>IF(N316="nulová",J316,0)</f>
        <v>0</v>
      </c>
      <c r="BJ316" s="18" t="s">
        <v>82</v>
      </c>
      <c r="BK316" s="144">
        <f>ROUND(I316*H316,2)</f>
        <v>1356696</v>
      </c>
      <c r="BL316" s="18" t="s">
        <v>283</v>
      </c>
      <c r="BM316" s="143" t="s">
        <v>1733</v>
      </c>
    </row>
    <row r="317" spans="2:65" s="1" customFormat="1" ht="11.25">
      <c r="B317" s="33"/>
      <c r="D317" s="145" t="s">
        <v>166</v>
      </c>
      <c r="F317" s="146" t="s">
        <v>1732</v>
      </c>
      <c r="I317" s="147"/>
      <c r="L317" s="33"/>
      <c r="M317" s="148"/>
      <c r="T317" s="54"/>
      <c r="AT317" s="18" t="s">
        <v>166</v>
      </c>
      <c r="AU317" s="18" t="s">
        <v>84</v>
      </c>
    </row>
    <row r="318" spans="2:65" s="1" customFormat="1" ht="16.5" customHeight="1">
      <c r="B318" s="33"/>
      <c r="C318" s="171" t="s">
        <v>399</v>
      </c>
      <c r="D318" s="171" t="s">
        <v>228</v>
      </c>
      <c r="E318" s="172" t="s">
        <v>1734</v>
      </c>
      <c r="F318" s="173" t="s">
        <v>1735</v>
      </c>
      <c r="G318" s="174" t="s">
        <v>673</v>
      </c>
      <c r="H318" s="175">
        <v>9</v>
      </c>
      <c r="I318" s="176">
        <v>9871</v>
      </c>
      <c r="J318" s="177">
        <f>ROUND(I318*H318,2)</f>
        <v>88839</v>
      </c>
      <c r="K318" s="173" t="s">
        <v>280</v>
      </c>
      <c r="L318" s="178"/>
      <c r="M318" s="179" t="s">
        <v>19</v>
      </c>
      <c r="N318" s="180" t="s">
        <v>46</v>
      </c>
      <c r="P318" s="141">
        <f>O318*H318</f>
        <v>0</v>
      </c>
      <c r="Q318" s="141">
        <v>0</v>
      </c>
      <c r="R318" s="141">
        <f>Q318*H318</f>
        <v>0</v>
      </c>
      <c r="S318" s="141">
        <v>0</v>
      </c>
      <c r="T318" s="142">
        <f>S318*H318</f>
        <v>0</v>
      </c>
      <c r="AR318" s="143" t="s">
        <v>419</v>
      </c>
      <c r="AT318" s="143" t="s">
        <v>228</v>
      </c>
      <c r="AU318" s="143" t="s">
        <v>84</v>
      </c>
      <c r="AY318" s="18" t="s">
        <v>157</v>
      </c>
      <c r="BE318" s="144">
        <f>IF(N318="základní",J318,0)</f>
        <v>88839</v>
      </c>
      <c r="BF318" s="144">
        <f>IF(N318="snížená",J318,0)</f>
        <v>0</v>
      </c>
      <c r="BG318" s="144">
        <f>IF(N318="zákl. přenesená",J318,0)</f>
        <v>0</v>
      </c>
      <c r="BH318" s="144">
        <f>IF(N318="sníž. přenesená",J318,0)</f>
        <v>0</v>
      </c>
      <c r="BI318" s="144">
        <f>IF(N318="nulová",J318,0)</f>
        <v>0</v>
      </c>
      <c r="BJ318" s="18" t="s">
        <v>82</v>
      </c>
      <c r="BK318" s="144">
        <f>ROUND(I318*H318,2)</f>
        <v>88839</v>
      </c>
      <c r="BL318" s="18" t="s">
        <v>283</v>
      </c>
      <c r="BM318" s="143" t="s">
        <v>1736</v>
      </c>
    </row>
    <row r="319" spans="2:65" s="1" customFormat="1" ht="11.25">
      <c r="B319" s="33"/>
      <c r="D319" s="145" t="s">
        <v>166</v>
      </c>
      <c r="F319" s="146" t="s">
        <v>1735</v>
      </c>
      <c r="I319" s="147"/>
      <c r="L319" s="33"/>
      <c r="M319" s="148"/>
      <c r="T319" s="54"/>
      <c r="AT319" s="18" t="s">
        <v>166</v>
      </c>
      <c r="AU319" s="18" t="s">
        <v>84</v>
      </c>
    </row>
    <row r="320" spans="2:65" s="1" customFormat="1" ht="16.5" customHeight="1">
      <c r="B320" s="33"/>
      <c r="C320" s="171" t="s">
        <v>404</v>
      </c>
      <c r="D320" s="171" t="s">
        <v>228</v>
      </c>
      <c r="E320" s="172" t="s">
        <v>1737</v>
      </c>
      <c r="F320" s="173" t="s">
        <v>1738</v>
      </c>
      <c r="G320" s="174" t="s">
        <v>673</v>
      </c>
      <c r="H320" s="175">
        <v>8</v>
      </c>
      <c r="I320" s="176">
        <v>43149</v>
      </c>
      <c r="J320" s="177">
        <f>ROUND(I320*H320,2)</f>
        <v>345192</v>
      </c>
      <c r="K320" s="173" t="s">
        <v>280</v>
      </c>
      <c r="L320" s="178"/>
      <c r="M320" s="179" t="s">
        <v>19</v>
      </c>
      <c r="N320" s="180" t="s">
        <v>46</v>
      </c>
      <c r="P320" s="141">
        <f>O320*H320</f>
        <v>0</v>
      </c>
      <c r="Q320" s="141">
        <v>0</v>
      </c>
      <c r="R320" s="141">
        <f>Q320*H320</f>
        <v>0</v>
      </c>
      <c r="S320" s="141">
        <v>0</v>
      </c>
      <c r="T320" s="142">
        <f>S320*H320</f>
        <v>0</v>
      </c>
      <c r="AR320" s="143" t="s">
        <v>419</v>
      </c>
      <c r="AT320" s="143" t="s">
        <v>228</v>
      </c>
      <c r="AU320" s="143" t="s">
        <v>84</v>
      </c>
      <c r="AY320" s="18" t="s">
        <v>157</v>
      </c>
      <c r="BE320" s="144">
        <f>IF(N320="základní",J320,0)</f>
        <v>345192</v>
      </c>
      <c r="BF320" s="144">
        <f>IF(N320="snížená",J320,0)</f>
        <v>0</v>
      </c>
      <c r="BG320" s="144">
        <f>IF(N320="zákl. přenesená",J320,0)</f>
        <v>0</v>
      </c>
      <c r="BH320" s="144">
        <f>IF(N320="sníž. přenesená",J320,0)</f>
        <v>0</v>
      </c>
      <c r="BI320" s="144">
        <f>IF(N320="nulová",J320,0)</f>
        <v>0</v>
      </c>
      <c r="BJ320" s="18" t="s">
        <v>82</v>
      </c>
      <c r="BK320" s="144">
        <f>ROUND(I320*H320,2)</f>
        <v>345192</v>
      </c>
      <c r="BL320" s="18" t="s">
        <v>283</v>
      </c>
      <c r="BM320" s="143" t="s">
        <v>1739</v>
      </c>
    </row>
    <row r="321" spans="2:65" s="1" customFormat="1" ht="11.25">
      <c r="B321" s="33"/>
      <c r="D321" s="145" t="s">
        <v>166</v>
      </c>
      <c r="F321" s="146" t="s">
        <v>1738</v>
      </c>
      <c r="I321" s="147"/>
      <c r="L321" s="33"/>
      <c r="M321" s="148"/>
      <c r="T321" s="54"/>
      <c r="AT321" s="18" t="s">
        <v>166</v>
      </c>
      <c r="AU321" s="18" t="s">
        <v>84</v>
      </c>
    </row>
    <row r="322" spans="2:65" s="1" customFormat="1" ht="16.5" customHeight="1">
      <c r="B322" s="33"/>
      <c r="C322" s="171" t="s">
        <v>409</v>
      </c>
      <c r="D322" s="171" t="s">
        <v>228</v>
      </c>
      <c r="E322" s="172" t="s">
        <v>1740</v>
      </c>
      <c r="F322" s="173" t="s">
        <v>1741</v>
      </c>
      <c r="G322" s="174" t="s">
        <v>673</v>
      </c>
      <c r="H322" s="175">
        <v>3</v>
      </c>
      <c r="I322" s="176">
        <v>33649</v>
      </c>
      <c r="J322" s="177">
        <f>ROUND(I322*H322,2)</f>
        <v>100947</v>
      </c>
      <c r="K322" s="173" t="s">
        <v>280</v>
      </c>
      <c r="L322" s="178"/>
      <c r="M322" s="179" t="s">
        <v>19</v>
      </c>
      <c r="N322" s="180" t="s">
        <v>46</v>
      </c>
      <c r="P322" s="141">
        <f>O322*H322</f>
        <v>0</v>
      </c>
      <c r="Q322" s="141">
        <v>0</v>
      </c>
      <c r="R322" s="141">
        <f>Q322*H322</f>
        <v>0</v>
      </c>
      <c r="S322" s="141">
        <v>0</v>
      </c>
      <c r="T322" s="142">
        <f>S322*H322</f>
        <v>0</v>
      </c>
      <c r="AR322" s="143" t="s">
        <v>419</v>
      </c>
      <c r="AT322" s="143" t="s">
        <v>228</v>
      </c>
      <c r="AU322" s="143" t="s">
        <v>84</v>
      </c>
      <c r="AY322" s="18" t="s">
        <v>157</v>
      </c>
      <c r="BE322" s="144">
        <f>IF(N322="základní",J322,0)</f>
        <v>100947</v>
      </c>
      <c r="BF322" s="144">
        <f>IF(N322="snížená",J322,0)</f>
        <v>0</v>
      </c>
      <c r="BG322" s="144">
        <f>IF(N322="zákl. přenesená",J322,0)</f>
        <v>0</v>
      </c>
      <c r="BH322" s="144">
        <f>IF(N322="sníž. přenesená",J322,0)</f>
        <v>0</v>
      </c>
      <c r="BI322" s="144">
        <f>IF(N322="nulová",J322,0)</f>
        <v>0</v>
      </c>
      <c r="BJ322" s="18" t="s">
        <v>82</v>
      </c>
      <c r="BK322" s="144">
        <f>ROUND(I322*H322,2)</f>
        <v>100947</v>
      </c>
      <c r="BL322" s="18" t="s">
        <v>283</v>
      </c>
      <c r="BM322" s="143" t="s">
        <v>1742</v>
      </c>
    </row>
    <row r="323" spans="2:65" s="1" customFormat="1" ht="11.25">
      <c r="B323" s="33"/>
      <c r="D323" s="145" t="s">
        <v>166</v>
      </c>
      <c r="F323" s="146" t="s">
        <v>1741</v>
      </c>
      <c r="I323" s="147"/>
      <c r="L323" s="33"/>
      <c r="M323" s="148"/>
      <c r="T323" s="54"/>
      <c r="AT323" s="18" t="s">
        <v>166</v>
      </c>
      <c r="AU323" s="18" t="s">
        <v>84</v>
      </c>
    </row>
    <row r="324" spans="2:65" s="1" customFormat="1" ht="16.5" customHeight="1">
      <c r="B324" s="33"/>
      <c r="C324" s="171" t="s">
        <v>419</v>
      </c>
      <c r="D324" s="171" t="s">
        <v>228</v>
      </c>
      <c r="E324" s="172" t="s">
        <v>1743</v>
      </c>
      <c r="F324" s="173" t="s">
        <v>1744</v>
      </c>
      <c r="G324" s="174" t="s">
        <v>673</v>
      </c>
      <c r="H324" s="175">
        <v>8</v>
      </c>
      <c r="I324" s="176">
        <v>5084</v>
      </c>
      <c r="J324" s="177">
        <f>ROUND(I324*H324,2)</f>
        <v>40672</v>
      </c>
      <c r="K324" s="173" t="s">
        <v>280</v>
      </c>
      <c r="L324" s="178"/>
      <c r="M324" s="179" t="s">
        <v>19</v>
      </c>
      <c r="N324" s="180" t="s">
        <v>46</v>
      </c>
      <c r="P324" s="141">
        <f>O324*H324</f>
        <v>0</v>
      </c>
      <c r="Q324" s="141">
        <v>0</v>
      </c>
      <c r="R324" s="141">
        <f>Q324*H324</f>
        <v>0</v>
      </c>
      <c r="S324" s="141">
        <v>0</v>
      </c>
      <c r="T324" s="142">
        <f>S324*H324</f>
        <v>0</v>
      </c>
      <c r="AR324" s="143" t="s">
        <v>419</v>
      </c>
      <c r="AT324" s="143" t="s">
        <v>228</v>
      </c>
      <c r="AU324" s="143" t="s">
        <v>84</v>
      </c>
      <c r="AY324" s="18" t="s">
        <v>157</v>
      </c>
      <c r="BE324" s="144">
        <f>IF(N324="základní",J324,0)</f>
        <v>40672</v>
      </c>
      <c r="BF324" s="144">
        <f>IF(N324="snížená",J324,0)</f>
        <v>0</v>
      </c>
      <c r="BG324" s="144">
        <f>IF(N324="zákl. přenesená",J324,0)</f>
        <v>0</v>
      </c>
      <c r="BH324" s="144">
        <f>IF(N324="sníž. přenesená",J324,0)</f>
        <v>0</v>
      </c>
      <c r="BI324" s="144">
        <f>IF(N324="nulová",J324,0)</f>
        <v>0</v>
      </c>
      <c r="BJ324" s="18" t="s">
        <v>82</v>
      </c>
      <c r="BK324" s="144">
        <f>ROUND(I324*H324,2)</f>
        <v>40672</v>
      </c>
      <c r="BL324" s="18" t="s">
        <v>283</v>
      </c>
      <c r="BM324" s="143" t="s">
        <v>1745</v>
      </c>
    </row>
    <row r="325" spans="2:65" s="1" customFormat="1" ht="11.25">
      <c r="B325" s="33"/>
      <c r="D325" s="145" t="s">
        <v>166</v>
      </c>
      <c r="F325" s="146" t="s">
        <v>1744</v>
      </c>
      <c r="I325" s="147"/>
      <c r="L325" s="33"/>
      <c r="M325" s="148"/>
      <c r="T325" s="54"/>
      <c r="AT325" s="18" t="s">
        <v>166</v>
      </c>
      <c r="AU325" s="18" t="s">
        <v>84</v>
      </c>
    </row>
    <row r="326" spans="2:65" s="1" customFormat="1" ht="16.5" customHeight="1">
      <c r="B326" s="33"/>
      <c r="C326" s="171" t="s">
        <v>427</v>
      </c>
      <c r="D326" s="171" t="s">
        <v>228</v>
      </c>
      <c r="E326" s="172" t="s">
        <v>1746</v>
      </c>
      <c r="F326" s="173" t="s">
        <v>1747</v>
      </c>
      <c r="G326" s="174" t="s">
        <v>673</v>
      </c>
      <c r="H326" s="175">
        <v>1</v>
      </c>
      <c r="I326" s="176">
        <v>19964</v>
      </c>
      <c r="J326" s="177">
        <f>ROUND(I326*H326,2)</f>
        <v>19964</v>
      </c>
      <c r="K326" s="173" t="s">
        <v>280</v>
      </c>
      <c r="L326" s="178"/>
      <c r="M326" s="179" t="s">
        <v>19</v>
      </c>
      <c r="N326" s="180" t="s">
        <v>46</v>
      </c>
      <c r="P326" s="141">
        <f>O326*H326</f>
        <v>0</v>
      </c>
      <c r="Q326" s="141">
        <v>0</v>
      </c>
      <c r="R326" s="141">
        <f>Q326*H326</f>
        <v>0</v>
      </c>
      <c r="S326" s="141">
        <v>0</v>
      </c>
      <c r="T326" s="142">
        <f>S326*H326</f>
        <v>0</v>
      </c>
      <c r="AR326" s="143" t="s">
        <v>419</v>
      </c>
      <c r="AT326" s="143" t="s">
        <v>228</v>
      </c>
      <c r="AU326" s="143" t="s">
        <v>84</v>
      </c>
      <c r="AY326" s="18" t="s">
        <v>157</v>
      </c>
      <c r="BE326" s="144">
        <f>IF(N326="základní",J326,0)</f>
        <v>19964</v>
      </c>
      <c r="BF326" s="144">
        <f>IF(N326="snížená",J326,0)</f>
        <v>0</v>
      </c>
      <c r="BG326" s="144">
        <f>IF(N326="zákl. přenesená",J326,0)</f>
        <v>0</v>
      </c>
      <c r="BH326" s="144">
        <f>IF(N326="sníž. přenesená",J326,0)</f>
        <v>0</v>
      </c>
      <c r="BI326" s="144">
        <f>IF(N326="nulová",J326,0)</f>
        <v>0</v>
      </c>
      <c r="BJ326" s="18" t="s">
        <v>82</v>
      </c>
      <c r="BK326" s="144">
        <f>ROUND(I326*H326,2)</f>
        <v>19964</v>
      </c>
      <c r="BL326" s="18" t="s">
        <v>283</v>
      </c>
      <c r="BM326" s="143" t="s">
        <v>1748</v>
      </c>
    </row>
    <row r="327" spans="2:65" s="1" customFormat="1" ht="11.25">
      <c r="B327" s="33"/>
      <c r="D327" s="145" t="s">
        <v>166</v>
      </c>
      <c r="F327" s="146" t="s">
        <v>1747</v>
      </c>
      <c r="I327" s="147"/>
      <c r="L327" s="33"/>
      <c r="M327" s="148"/>
      <c r="T327" s="54"/>
      <c r="AT327" s="18" t="s">
        <v>166</v>
      </c>
      <c r="AU327" s="18" t="s">
        <v>84</v>
      </c>
    </row>
    <row r="328" spans="2:65" s="1" customFormat="1" ht="16.5" customHeight="1">
      <c r="B328" s="33"/>
      <c r="C328" s="171" t="s">
        <v>432</v>
      </c>
      <c r="D328" s="171" t="s">
        <v>228</v>
      </c>
      <c r="E328" s="172" t="s">
        <v>1749</v>
      </c>
      <c r="F328" s="173" t="s">
        <v>1750</v>
      </c>
      <c r="G328" s="174" t="s">
        <v>673</v>
      </c>
      <c r="H328" s="175">
        <v>11</v>
      </c>
      <c r="I328" s="176">
        <v>13449</v>
      </c>
      <c r="J328" s="177">
        <f>ROUND(I328*H328,2)</f>
        <v>147939</v>
      </c>
      <c r="K328" s="173" t="s">
        <v>280</v>
      </c>
      <c r="L328" s="178"/>
      <c r="M328" s="179" t="s">
        <v>19</v>
      </c>
      <c r="N328" s="180" t="s">
        <v>46</v>
      </c>
      <c r="P328" s="141">
        <f>O328*H328</f>
        <v>0</v>
      </c>
      <c r="Q328" s="141">
        <v>0</v>
      </c>
      <c r="R328" s="141">
        <f>Q328*H328</f>
        <v>0</v>
      </c>
      <c r="S328" s="141">
        <v>0</v>
      </c>
      <c r="T328" s="142">
        <f>S328*H328</f>
        <v>0</v>
      </c>
      <c r="AR328" s="143" t="s">
        <v>419</v>
      </c>
      <c r="AT328" s="143" t="s">
        <v>228</v>
      </c>
      <c r="AU328" s="143" t="s">
        <v>84</v>
      </c>
      <c r="AY328" s="18" t="s">
        <v>157</v>
      </c>
      <c r="BE328" s="144">
        <f>IF(N328="základní",J328,0)</f>
        <v>147939</v>
      </c>
      <c r="BF328" s="144">
        <f>IF(N328="snížená",J328,0)</f>
        <v>0</v>
      </c>
      <c r="BG328" s="144">
        <f>IF(N328="zákl. přenesená",J328,0)</f>
        <v>0</v>
      </c>
      <c r="BH328" s="144">
        <f>IF(N328="sníž. přenesená",J328,0)</f>
        <v>0</v>
      </c>
      <c r="BI328" s="144">
        <f>IF(N328="nulová",J328,0)</f>
        <v>0</v>
      </c>
      <c r="BJ328" s="18" t="s">
        <v>82</v>
      </c>
      <c r="BK328" s="144">
        <f>ROUND(I328*H328,2)</f>
        <v>147939</v>
      </c>
      <c r="BL328" s="18" t="s">
        <v>283</v>
      </c>
      <c r="BM328" s="143" t="s">
        <v>1751</v>
      </c>
    </row>
    <row r="329" spans="2:65" s="1" customFormat="1" ht="11.25">
      <c r="B329" s="33"/>
      <c r="D329" s="145" t="s">
        <v>166</v>
      </c>
      <c r="F329" s="146" t="s">
        <v>1750</v>
      </c>
      <c r="I329" s="147"/>
      <c r="L329" s="33"/>
      <c r="M329" s="148"/>
      <c r="T329" s="54"/>
      <c r="AT329" s="18" t="s">
        <v>166</v>
      </c>
      <c r="AU329" s="18" t="s">
        <v>84</v>
      </c>
    </row>
    <row r="330" spans="2:65" s="1" customFormat="1" ht="16.5" customHeight="1">
      <c r="B330" s="33"/>
      <c r="C330" s="171" t="s">
        <v>437</v>
      </c>
      <c r="D330" s="171" t="s">
        <v>228</v>
      </c>
      <c r="E330" s="172" t="s">
        <v>1752</v>
      </c>
      <c r="F330" s="173" t="s">
        <v>1753</v>
      </c>
      <c r="G330" s="174" t="s">
        <v>412</v>
      </c>
      <c r="H330" s="175">
        <v>148.80000000000001</v>
      </c>
      <c r="I330" s="176">
        <v>290</v>
      </c>
      <c r="J330" s="177">
        <f>ROUND(I330*H330,2)</f>
        <v>43152</v>
      </c>
      <c r="K330" s="173" t="s">
        <v>163</v>
      </c>
      <c r="L330" s="178"/>
      <c r="M330" s="179" t="s">
        <v>19</v>
      </c>
      <c r="N330" s="180" t="s">
        <v>46</v>
      </c>
      <c r="P330" s="141">
        <f>O330*H330</f>
        <v>0</v>
      </c>
      <c r="Q330" s="141">
        <v>2.0999999999999999E-3</v>
      </c>
      <c r="R330" s="141">
        <f>Q330*H330</f>
        <v>0.31247999999999998</v>
      </c>
      <c r="S330" s="141">
        <v>0</v>
      </c>
      <c r="T330" s="142">
        <f>S330*H330</f>
        <v>0</v>
      </c>
      <c r="AR330" s="143" t="s">
        <v>419</v>
      </c>
      <c r="AT330" s="143" t="s">
        <v>228</v>
      </c>
      <c r="AU330" s="143" t="s">
        <v>84</v>
      </c>
      <c r="AY330" s="18" t="s">
        <v>157</v>
      </c>
      <c r="BE330" s="144">
        <f>IF(N330="základní",J330,0)</f>
        <v>43152</v>
      </c>
      <c r="BF330" s="144">
        <f>IF(N330="snížená",J330,0)</f>
        <v>0</v>
      </c>
      <c r="BG330" s="144">
        <f>IF(N330="zákl. přenesená",J330,0)</f>
        <v>0</v>
      </c>
      <c r="BH330" s="144">
        <f>IF(N330="sníž. přenesená",J330,0)</f>
        <v>0</v>
      </c>
      <c r="BI330" s="144">
        <f>IF(N330="nulová",J330,0)</f>
        <v>0</v>
      </c>
      <c r="BJ330" s="18" t="s">
        <v>82</v>
      </c>
      <c r="BK330" s="144">
        <f>ROUND(I330*H330,2)</f>
        <v>43152</v>
      </c>
      <c r="BL330" s="18" t="s">
        <v>283</v>
      </c>
      <c r="BM330" s="143" t="s">
        <v>1754</v>
      </c>
    </row>
    <row r="331" spans="2:65" s="1" customFormat="1" ht="11.25">
      <c r="B331" s="33"/>
      <c r="D331" s="145" t="s">
        <v>166</v>
      </c>
      <c r="F331" s="146" t="s">
        <v>1753</v>
      </c>
      <c r="I331" s="147"/>
      <c r="L331" s="33"/>
      <c r="M331" s="148"/>
      <c r="T331" s="54"/>
      <c r="AT331" s="18" t="s">
        <v>166</v>
      </c>
      <c r="AU331" s="18" t="s">
        <v>84</v>
      </c>
    </row>
    <row r="332" spans="2:65" s="12" customFormat="1" ht="11.25">
      <c r="B332" s="151"/>
      <c r="D332" s="145" t="s">
        <v>169</v>
      </c>
      <c r="E332" s="152" t="s">
        <v>19</v>
      </c>
      <c r="F332" s="153" t="s">
        <v>492</v>
      </c>
      <c r="H332" s="152" t="s">
        <v>19</v>
      </c>
      <c r="I332" s="154"/>
      <c r="L332" s="151"/>
      <c r="M332" s="155"/>
      <c r="T332" s="156"/>
      <c r="AT332" s="152" t="s">
        <v>169</v>
      </c>
      <c r="AU332" s="152" t="s">
        <v>84</v>
      </c>
      <c r="AV332" s="12" t="s">
        <v>82</v>
      </c>
      <c r="AW332" s="12" t="s">
        <v>36</v>
      </c>
      <c r="AX332" s="12" t="s">
        <v>75</v>
      </c>
      <c r="AY332" s="152" t="s">
        <v>157</v>
      </c>
    </row>
    <row r="333" spans="2:65" s="13" customFormat="1" ht="11.25">
      <c r="B333" s="157"/>
      <c r="D333" s="145" t="s">
        <v>169</v>
      </c>
      <c r="E333" s="158" t="s">
        <v>19</v>
      </c>
      <c r="F333" s="159" t="s">
        <v>1755</v>
      </c>
      <c r="H333" s="160">
        <v>118.8</v>
      </c>
      <c r="I333" s="161"/>
      <c r="L333" s="157"/>
      <c r="M333" s="162"/>
      <c r="T333" s="163"/>
      <c r="AT333" s="158" t="s">
        <v>169</v>
      </c>
      <c r="AU333" s="158" t="s">
        <v>84</v>
      </c>
      <c r="AV333" s="13" t="s">
        <v>84</v>
      </c>
      <c r="AW333" s="13" t="s">
        <v>36</v>
      </c>
      <c r="AX333" s="13" t="s">
        <v>75</v>
      </c>
      <c r="AY333" s="158" t="s">
        <v>157</v>
      </c>
    </row>
    <row r="334" spans="2:65" s="13" customFormat="1" ht="11.25">
      <c r="B334" s="157"/>
      <c r="D334" s="145" t="s">
        <v>169</v>
      </c>
      <c r="E334" s="158" t="s">
        <v>19</v>
      </c>
      <c r="F334" s="159" t="s">
        <v>1756</v>
      </c>
      <c r="H334" s="160">
        <v>8.1</v>
      </c>
      <c r="I334" s="161"/>
      <c r="L334" s="157"/>
      <c r="M334" s="162"/>
      <c r="T334" s="163"/>
      <c r="AT334" s="158" t="s">
        <v>169</v>
      </c>
      <c r="AU334" s="158" t="s">
        <v>84</v>
      </c>
      <c r="AV334" s="13" t="s">
        <v>84</v>
      </c>
      <c r="AW334" s="13" t="s">
        <v>36</v>
      </c>
      <c r="AX334" s="13" t="s">
        <v>75</v>
      </c>
      <c r="AY334" s="158" t="s">
        <v>157</v>
      </c>
    </row>
    <row r="335" spans="2:65" s="13" customFormat="1" ht="11.25">
      <c r="B335" s="157"/>
      <c r="D335" s="145" t="s">
        <v>169</v>
      </c>
      <c r="E335" s="158" t="s">
        <v>19</v>
      </c>
      <c r="F335" s="159" t="s">
        <v>1757</v>
      </c>
      <c r="H335" s="160">
        <v>4.8</v>
      </c>
      <c r="I335" s="161"/>
      <c r="L335" s="157"/>
      <c r="M335" s="162"/>
      <c r="T335" s="163"/>
      <c r="AT335" s="158" t="s">
        <v>169</v>
      </c>
      <c r="AU335" s="158" t="s">
        <v>84</v>
      </c>
      <c r="AV335" s="13" t="s">
        <v>84</v>
      </c>
      <c r="AW335" s="13" t="s">
        <v>36</v>
      </c>
      <c r="AX335" s="13" t="s">
        <v>75</v>
      </c>
      <c r="AY335" s="158" t="s">
        <v>157</v>
      </c>
    </row>
    <row r="336" spans="2:65" s="13" customFormat="1" ht="11.25">
      <c r="B336" s="157"/>
      <c r="D336" s="145" t="s">
        <v>169</v>
      </c>
      <c r="E336" s="158" t="s">
        <v>19</v>
      </c>
      <c r="F336" s="159" t="s">
        <v>1758</v>
      </c>
      <c r="H336" s="160">
        <v>2.25</v>
      </c>
      <c r="I336" s="161"/>
      <c r="L336" s="157"/>
      <c r="M336" s="162"/>
      <c r="T336" s="163"/>
      <c r="AT336" s="158" t="s">
        <v>169</v>
      </c>
      <c r="AU336" s="158" t="s">
        <v>84</v>
      </c>
      <c r="AV336" s="13" t="s">
        <v>84</v>
      </c>
      <c r="AW336" s="13" t="s">
        <v>36</v>
      </c>
      <c r="AX336" s="13" t="s">
        <v>75</v>
      </c>
      <c r="AY336" s="158" t="s">
        <v>157</v>
      </c>
    </row>
    <row r="337" spans="2:65" s="13" customFormat="1" ht="11.25">
      <c r="B337" s="157"/>
      <c r="D337" s="145" t="s">
        <v>169</v>
      </c>
      <c r="E337" s="158" t="s">
        <v>19</v>
      </c>
      <c r="F337" s="159" t="s">
        <v>1759</v>
      </c>
      <c r="H337" s="160">
        <v>14.85</v>
      </c>
      <c r="I337" s="161"/>
      <c r="L337" s="157"/>
      <c r="M337" s="162"/>
      <c r="T337" s="163"/>
      <c r="AT337" s="158" t="s">
        <v>169</v>
      </c>
      <c r="AU337" s="158" t="s">
        <v>84</v>
      </c>
      <c r="AV337" s="13" t="s">
        <v>84</v>
      </c>
      <c r="AW337" s="13" t="s">
        <v>36</v>
      </c>
      <c r="AX337" s="13" t="s">
        <v>75</v>
      </c>
      <c r="AY337" s="158" t="s">
        <v>157</v>
      </c>
    </row>
    <row r="338" spans="2:65" s="14" customFormat="1" ht="11.25">
      <c r="B338" s="164"/>
      <c r="D338" s="145" t="s">
        <v>169</v>
      </c>
      <c r="E338" s="165" t="s">
        <v>19</v>
      </c>
      <c r="F338" s="166" t="s">
        <v>173</v>
      </c>
      <c r="H338" s="167">
        <v>148.80000000000001</v>
      </c>
      <c r="I338" s="168"/>
      <c r="L338" s="164"/>
      <c r="M338" s="169"/>
      <c r="T338" s="170"/>
      <c r="AT338" s="165" t="s">
        <v>169</v>
      </c>
      <c r="AU338" s="165" t="s">
        <v>84</v>
      </c>
      <c r="AV338" s="14" t="s">
        <v>164</v>
      </c>
      <c r="AW338" s="14" t="s">
        <v>36</v>
      </c>
      <c r="AX338" s="14" t="s">
        <v>82</v>
      </c>
      <c r="AY338" s="165" t="s">
        <v>157</v>
      </c>
    </row>
    <row r="339" spans="2:65" s="1" customFormat="1" ht="16.5" customHeight="1">
      <c r="B339" s="33"/>
      <c r="C339" s="171" t="s">
        <v>450</v>
      </c>
      <c r="D339" s="171" t="s">
        <v>228</v>
      </c>
      <c r="E339" s="172" t="s">
        <v>1760</v>
      </c>
      <c r="F339" s="173" t="s">
        <v>1761</v>
      </c>
      <c r="G339" s="174" t="s">
        <v>1762</v>
      </c>
      <c r="H339" s="175">
        <v>117</v>
      </c>
      <c r="I339" s="176">
        <v>41</v>
      </c>
      <c r="J339" s="177">
        <f>ROUND(I339*H339,2)</f>
        <v>4797</v>
      </c>
      <c r="K339" s="173" t="s">
        <v>163</v>
      </c>
      <c r="L339" s="178"/>
      <c r="M339" s="179" t="s">
        <v>19</v>
      </c>
      <c r="N339" s="180" t="s">
        <v>46</v>
      </c>
      <c r="P339" s="141">
        <f>O339*H339</f>
        <v>0</v>
      </c>
      <c r="Q339" s="141">
        <v>2.0000000000000001E-4</v>
      </c>
      <c r="R339" s="141">
        <f>Q339*H339</f>
        <v>2.3400000000000001E-2</v>
      </c>
      <c r="S339" s="141">
        <v>0</v>
      </c>
      <c r="T339" s="142">
        <f>S339*H339</f>
        <v>0</v>
      </c>
      <c r="AR339" s="143" t="s">
        <v>419</v>
      </c>
      <c r="AT339" s="143" t="s">
        <v>228</v>
      </c>
      <c r="AU339" s="143" t="s">
        <v>84</v>
      </c>
      <c r="AY339" s="18" t="s">
        <v>157</v>
      </c>
      <c r="BE339" s="144">
        <f>IF(N339="základní",J339,0)</f>
        <v>4797</v>
      </c>
      <c r="BF339" s="144">
        <f>IF(N339="snížená",J339,0)</f>
        <v>0</v>
      </c>
      <c r="BG339" s="144">
        <f>IF(N339="zákl. přenesená",J339,0)</f>
        <v>0</v>
      </c>
      <c r="BH339" s="144">
        <f>IF(N339="sníž. přenesená",J339,0)</f>
        <v>0</v>
      </c>
      <c r="BI339" s="144">
        <f>IF(N339="nulová",J339,0)</f>
        <v>0</v>
      </c>
      <c r="BJ339" s="18" t="s">
        <v>82</v>
      </c>
      <c r="BK339" s="144">
        <f>ROUND(I339*H339,2)</f>
        <v>4797</v>
      </c>
      <c r="BL339" s="18" t="s">
        <v>283</v>
      </c>
      <c r="BM339" s="143" t="s">
        <v>1763</v>
      </c>
    </row>
    <row r="340" spans="2:65" s="1" customFormat="1" ht="11.25">
      <c r="B340" s="33"/>
      <c r="D340" s="145" t="s">
        <v>166</v>
      </c>
      <c r="F340" s="146" t="s">
        <v>1761</v>
      </c>
      <c r="I340" s="147"/>
      <c r="L340" s="33"/>
      <c r="M340" s="148"/>
      <c r="T340" s="54"/>
      <c r="AT340" s="18" t="s">
        <v>166</v>
      </c>
      <c r="AU340" s="18" t="s">
        <v>84</v>
      </c>
    </row>
    <row r="341" spans="2:65" s="13" customFormat="1" ht="11.25">
      <c r="B341" s="157"/>
      <c r="D341" s="145" t="s">
        <v>169</v>
      </c>
      <c r="E341" s="158" t="s">
        <v>19</v>
      </c>
      <c r="F341" s="159" t="s">
        <v>1651</v>
      </c>
      <c r="H341" s="160">
        <v>117</v>
      </c>
      <c r="I341" s="161"/>
      <c r="L341" s="157"/>
      <c r="M341" s="162"/>
      <c r="T341" s="163"/>
      <c r="AT341" s="158" t="s">
        <v>169</v>
      </c>
      <c r="AU341" s="158" t="s">
        <v>84</v>
      </c>
      <c r="AV341" s="13" t="s">
        <v>84</v>
      </c>
      <c r="AW341" s="13" t="s">
        <v>36</v>
      </c>
      <c r="AX341" s="13" t="s">
        <v>82</v>
      </c>
      <c r="AY341" s="158" t="s">
        <v>157</v>
      </c>
    </row>
    <row r="342" spans="2:65" s="1" customFormat="1" ht="24.2" customHeight="1">
      <c r="B342" s="33"/>
      <c r="C342" s="132" t="s">
        <v>462</v>
      </c>
      <c r="D342" s="132" t="s">
        <v>159</v>
      </c>
      <c r="E342" s="133" t="s">
        <v>1178</v>
      </c>
      <c r="F342" s="134" t="s">
        <v>1764</v>
      </c>
      <c r="G342" s="135" t="s">
        <v>1765</v>
      </c>
      <c r="H342" s="136">
        <v>580.9</v>
      </c>
      <c r="I342" s="137">
        <v>193</v>
      </c>
      <c r="J342" s="138">
        <f>ROUND(I342*H342,2)</f>
        <v>112113.7</v>
      </c>
      <c r="K342" s="134" t="s">
        <v>280</v>
      </c>
      <c r="L342" s="33"/>
      <c r="M342" s="139" t="s">
        <v>19</v>
      </c>
      <c r="N342" s="140" t="s">
        <v>46</v>
      </c>
      <c r="P342" s="141">
        <f>O342*H342</f>
        <v>0</v>
      </c>
      <c r="Q342" s="141">
        <v>0</v>
      </c>
      <c r="R342" s="141">
        <f>Q342*H342</f>
        <v>0</v>
      </c>
      <c r="S342" s="141">
        <v>0</v>
      </c>
      <c r="T342" s="142">
        <f>S342*H342</f>
        <v>0</v>
      </c>
      <c r="AR342" s="143" t="s">
        <v>283</v>
      </c>
      <c r="AT342" s="143" t="s">
        <v>159</v>
      </c>
      <c r="AU342" s="143" t="s">
        <v>84</v>
      </c>
      <c r="AY342" s="18" t="s">
        <v>157</v>
      </c>
      <c r="BE342" s="144">
        <f>IF(N342="základní",J342,0)</f>
        <v>112113.7</v>
      </c>
      <c r="BF342" s="144">
        <f>IF(N342="snížená",J342,0)</f>
        <v>0</v>
      </c>
      <c r="BG342" s="144">
        <f>IF(N342="zákl. přenesená",J342,0)</f>
        <v>0</v>
      </c>
      <c r="BH342" s="144">
        <f>IF(N342="sníž. přenesená",J342,0)</f>
        <v>0</v>
      </c>
      <c r="BI342" s="144">
        <f>IF(N342="nulová",J342,0)</f>
        <v>0</v>
      </c>
      <c r="BJ342" s="18" t="s">
        <v>82</v>
      </c>
      <c r="BK342" s="144">
        <f>ROUND(I342*H342,2)</f>
        <v>112113.7</v>
      </c>
      <c r="BL342" s="18" t="s">
        <v>283</v>
      </c>
      <c r="BM342" s="143" t="s">
        <v>1766</v>
      </c>
    </row>
    <row r="343" spans="2:65" s="1" customFormat="1" ht="11.25">
      <c r="B343" s="33"/>
      <c r="D343" s="145" t="s">
        <v>166</v>
      </c>
      <c r="F343" s="146" t="s">
        <v>1764</v>
      </c>
      <c r="I343" s="147"/>
      <c r="L343" s="33"/>
      <c r="M343" s="148"/>
      <c r="T343" s="54"/>
      <c r="AT343" s="18" t="s">
        <v>166</v>
      </c>
      <c r="AU343" s="18" t="s">
        <v>84</v>
      </c>
    </row>
    <row r="344" spans="2:65" s="12" customFormat="1" ht="11.25">
      <c r="B344" s="151"/>
      <c r="D344" s="145" t="s">
        <v>169</v>
      </c>
      <c r="E344" s="152" t="s">
        <v>19</v>
      </c>
      <c r="F344" s="153" t="s">
        <v>492</v>
      </c>
      <c r="H344" s="152" t="s">
        <v>19</v>
      </c>
      <c r="I344" s="154"/>
      <c r="L344" s="151"/>
      <c r="M344" s="155"/>
      <c r="T344" s="156"/>
      <c r="AT344" s="152" t="s">
        <v>169</v>
      </c>
      <c r="AU344" s="152" t="s">
        <v>84</v>
      </c>
      <c r="AV344" s="12" t="s">
        <v>82</v>
      </c>
      <c r="AW344" s="12" t="s">
        <v>36</v>
      </c>
      <c r="AX344" s="12" t="s">
        <v>75</v>
      </c>
      <c r="AY344" s="152" t="s">
        <v>157</v>
      </c>
    </row>
    <row r="345" spans="2:65" s="13" customFormat="1" ht="11.25">
      <c r="B345" s="157"/>
      <c r="D345" s="145" t="s">
        <v>169</v>
      </c>
      <c r="E345" s="158" t="s">
        <v>19</v>
      </c>
      <c r="F345" s="159" t="s">
        <v>1614</v>
      </c>
      <c r="H345" s="160">
        <v>382.8</v>
      </c>
      <c r="I345" s="161"/>
      <c r="L345" s="157"/>
      <c r="M345" s="162"/>
      <c r="T345" s="163"/>
      <c r="AT345" s="158" t="s">
        <v>169</v>
      </c>
      <c r="AU345" s="158" t="s">
        <v>84</v>
      </c>
      <c r="AV345" s="13" t="s">
        <v>84</v>
      </c>
      <c r="AW345" s="13" t="s">
        <v>36</v>
      </c>
      <c r="AX345" s="13" t="s">
        <v>75</v>
      </c>
      <c r="AY345" s="158" t="s">
        <v>157</v>
      </c>
    </row>
    <row r="346" spans="2:65" s="13" customFormat="1" ht="11.25">
      <c r="B346" s="157"/>
      <c r="D346" s="145" t="s">
        <v>169</v>
      </c>
      <c r="E346" s="158" t="s">
        <v>19</v>
      </c>
      <c r="F346" s="159" t="s">
        <v>1615</v>
      </c>
      <c r="H346" s="160">
        <v>35.1</v>
      </c>
      <c r="I346" s="161"/>
      <c r="L346" s="157"/>
      <c r="M346" s="162"/>
      <c r="T346" s="163"/>
      <c r="AT346" s="158" t="s">
        <v>169</v>
      </c>
      <c r="AU346" s="158" t="s">
        <v>84</v>
      </c>
      <c r="AV346" s="13" t="s">
        <v>84</v>
      </c>
      <c r="AW346" s="13" t="s">
        <v>36</v>
      </c>
      <c r="AX346" s="13" t="s">
        <v>75</v>
      </c>
      <c r="AY346" s="158" t="s">
        <v>157</v>
      </c>
    </row>
    <row r="347" spans="2:65" s="13" customFormat="1" ht="11.25">
      <c r="B347" s="157"/>
      <c r="D347" s="145" t="s">
        <v>169</v>
      </c>
      <c r="E347" s="158" t="s">
        <v>19</v>
      </c>
      <c r="F347" s="159" t="s">
        <v>1616</v>
      </c>
      <c r="H347" s="160">
        <v>60.8</v>
      </c>
      <c r="I347" s="161"/>
      <c r="L347" s="157"/>
      <c r="M347" s="162"/>
      <c r="T347" s="163"/>
      <c r="AT347" s="158" t="s">
        <v>169</v>
      </c>
      <c r="AU347" s="158" t="s">
        <v>84</v>
      </c>
      <c r="AV347" s="13" t="s">
        <v>84</v>
      </c>
      <c r="AW347" s="13" t="s">
        <v>36</v>
      </c>
      <c r="AX347" s="13" t="s">
        <v>75</v>
      </c>
      <c r="AY347" s="158" t="s">
        <v>157</v>
      </c>
    </row>
    <row r="348" spans="2:65" s="13" customFormat="1" ht="11.25">
      <c r="B348" s="157"/>
      <c r="D348" s="145" t="s">
        <v>169</v>
      </c>
      <c r="E348" s="158" t="s">
        <v>19</v>
      </c>
      <c r="F348" s="159" t="s">
        <v>1617</v>
      </c>
      <c r="H348" s="160">
        <v>18.899999999999999</v>
      </c>
      <c r="I348" s="161"/>
      <c r="L348" s="157"/>
      <c r="M348" s="162"/>
      <c r="T348" s="163"/>
      <c r="AT348" s="158" t="s">
        <v>169</v>
      </c>
      <c r="AU348" s="158" t="s">
        <v>84</v>
      </c>
      <c r="AV348" s="13" t="s">
        <v>84</v>
      </c>
      <c r="AW348" s="13" t="s">
        <v>36</v>
      </c>
      <c r="AX348" s="13" t="s">
        <v>75</v>
      </c>
      <c r="AY348" s="158" t="s">
        <v>157</v>
      </c>
    </row>
    <row r="349" spans="2:65" s="13" customFormat="1" ht="11.25">
      <c r="B349" s="157"/>
      <c r="D349" s="145" t="s">
        <v>169</v>
      </c>
      <c r="E349" s="158" t="s">
        <v>19</v>
      </c>
      <c r="F349" s="159" t="s">
        <v>1618</v>
      </c>
      <c r="H349" s="160">
        <v>14.4</v>
      </c>
      <c r="I349" s="161"/>
      <c r="L349" s="157"/>
      <c r="M349" s="162"/>
      <c r="T349" s="163"/>
      <c r="AT349" s="158" t="s">
        <v>169</v>
      </c>
      <c r="AU349" s="158" t="s">
        <v>84</v>
      </c>
      <c r="AV349" s="13" t="s">
        <v>84</v>
      </c>
      <c r="AW349" s="13" t="s">
        <v>36</v>
      </c>
      <c r="AX349" s="13" t="s">
        <v>75</v>
      </c>
      <c r="AY349" s="158" t="s">
        <v>157</v>
      </c>
    </row>
    <row r="350" spans="2:65" s="13" customFormat="1" ht="11.25">
      <c r="B350" s="157"/>
      <c r="D350" s="145" t="s">
        <v>169</v>
      </c>
      <c r="E350" s="158" t="s">
        <v>19</v>
      </c>
      <c r="F350" s="159" t="s">
        <v>1619</v>
      </c>
      <c r="H350" s="160">
        <v>4.05</v>
      </c>
      <c r="I350" s="161"/>
      <c r="L350" s="157"/>
      <c r="M350" s="162"/>
      <c r="T350" s="163"/>
      <c r="AT350" s="158" t="s">
        <v>169</v>
      </c>
      <c r="AU350" s="158" t="s">
        <v>84</v>
      </c>
      <c r="AV350" s="13" t="s">
        <v>84</v>
      </c>
      <c r="AW350" s="13" t="s">
        <v>36</v>
      </c>
      <c r="AX350" s="13" t="s">
        <v>75</v>
      </c>
      <c r="AY350" s="158" t="s">
        <v>157</v>
      </c>
    </row>
    <row r="351" spans="2:65" s="13" customFormat="1" ht="11.25">
      <c r="B351" s="157"/>
      <c r="D351" s="145" t="s">
        <v>169</v>
      </c>
      <c r="E351" s="158" t="s">
        <v>19</v>
      </c>
      <c r="F351" s="159" t="s">
        <v>1620</v>
      </c>
      <c r="H351" s="160">
        <v>41.25</v>
      </c>
      <c r="I351" s="161"/>
      <c r="L351" s="157"/>
      <c r="M351" s="162"/>
      <c r="T351" s="163"/>
      <c r="AT351" s="158" t="s">
        <v>169</v>
      </c>
      <c r="AU351" s="158" t="s">
        <v>84</v>
      </c>
      <c r="AV351" s="13" t="s">
        <v>84</v>
      </c>
      <c r="AW351" s="13" t="s">
        <v>36</v>
      </c>
      <c r="AX351" s="13" t="s">
        <v>75</v>
      </c>
      <c r="AY351" s="158" t="s">
        <v>157</v>
      </c>
    </row>
    <row r="352" spans="2:65" s="13" customFormat="1" ht="11.25">
      <c r="B352" s="157"/>
      <c r="D352" s="145" t="s">
        <v>169</v>
      </c>
      <c r="E352" s="158" t="s">
        <v>19</v>
      </c>
      <c r="F352" s="159" t="s">
        <v>1621</v>
      </c>
      <c r="H352" s="160">
        <v>7.5</v>
      </c>
      <c r="I352" s="161"/>
      <c r="L352" s="157"/>
      <c r="M352" s="162"/>
      <c r="T352" s="163"/>
      <c r="AT352" s="158" t="s">
        <v>169</v>
      </c>
      <c r="AU352" s="158" t="s">
        <v>84</v>
      </c>
      <c r="AV352" s="13" t="s">
        <v>84</v>
      </c>
      <c r="AW352" s="13" t="s">
        <v>36</v>
      </c>
      <c r="AX352" s="13" t="s">
        <v>75</v>
      </c>
      <c r="AY352" s="158" t="s">
        <v>157</v>
      </c>
    </row>
    <row r="353" spans="2:65" s="13" customFormat="1" ht="11.25">
      <c r="B353" s="157"/>
      <c r="D353" s="145" t="s">
        <v>169</v>
      </c>
      <c r="E353" s="158" t="s">
        <v>19</v>
      </c>
      <c r="F353" s="159" t="s">
        <v>1622</v>
      </c>
      <c r="H353" s="160">
        <v>5.35</v>
      </c>
      <c r="I353" s="161"/>
      <c r="L353" s="157"/>
      <c r="M353" s="162"/>
      <c r="T353" s="163"/>
      <c r="AT353" s="158" t="s">
        <v>169</v>
      </c>
      <c r="AU353" s="158" t="s">
        <v>84</v>
      </c>
      <c r="AV353" s="13" t="s">
        <v>84</v>
      </c>
      <c r="AW353" s="13" t="s">
        <v>36</v>
      </c>
      <c r="AX353" s="13" t="s">
        <v>75</v>
      </c>
      <c r="AY353" s="158" t="s">
        <v>157</v>
      </c>
    </row>
    <row r="354" spans="2:65" s="13" customFormat="1" ht="11.25">
      <c r="B354" s="157"/>
      <c r="D354" s="145" t="s">
        <v>169</v>
      </c>
      <c r="E354" s="158" t="s">
        <v>19</v>
      </c>
      <c r="F354" s="159" t="s">
        <v>1623</v>
      </c>
      <c r="H354" s="160">
        <v>5.55</v>
      </c>
      <c r="I354" s="161"/>
      <c r="L354" s="157"/>
      <c r="M354" s="162"/>
      <c r="T354" s="163"/>
      <c r="AT354" s="158" t="s">
        <v>169</v>
      </c>
      <c r="AU354" s="158" t="s">
        <v>84</v>
      </c>
      <c r="AV354" s="13" t="s">
        <v>84</v>
      </c>
      <c r="AW354" s="13" t="s">
        <v>36</v>
      </c>
      <c r="AX354" s="13" t="s">
        <v>75</v>
      </c>
      <c r="AY354" s="158" t="s">
        <v>157</v>
      </c>
    </row>
    <row r="355" spans="2:65" s="13" customFormat="1" ht="11.25">
      <c r="B355" s="157"/>
      <c r="D355" s="145" t="s">
        <v>169</v>
      </c>
      <c r="E355" s="158" t="s">
        <v>19</v>
      </c>
      <c r="F355" s="159" t="s">
        <v>1624</v>
      </c>
      <c r="H355" s="160">
        <v>5.2</v>
      </c>
      <c r="I355" s="161"/>
      <c r="L355" s="157"/>
      <c r="M355" s="162"/>
      <c r="T355" s="163"/>
      <c r="AT355" s="158" t="s">
        <v>169</v>
      </c>
      <c r="AU355" s="158" t="s">
        <v>84</v>
      </c>
      <c r="AV355" s="13" t="s">
        <v>84</v>
      </c>
      <c r="AW355" s="13" t="s">
        <v>36</v>
      </c>
      <c r="AX355" s="13" t="s">
        <v>75</v>
      </c>
      <c r="AY355" s="158" t="s">
        <v>157</v>
      </c>
    </row>
    <row r="356" spans="2:65" s="14" customFormat="1" ht="11.25">
      <c r="B356" s="164"/>
      <c r="D356" s="145" t="s">
        <v>169</v>
      </c>
      <c r="E356" s="165" t="s">
        <v>19</v>
      </c>
      <c r="F356" s="166" t="s">
        <v>173</v>
      </c>
      <c r="H356" s="167">
        <v>580.9</v>
      </c>
      <c r="I356" s="168"/>
      <c r="L356" s="164"/>
      <c r="M356" s="169"/>
      <c r="T356" s="170"/>
      <c r="AT356" s="165" t="s">
        <v>169</v>
      </c>
      <c r="AU356" s="165" t="s">
        <v>84</v>
      </c>
      <c r="AV356" s="14" t="s">
        <v>164</v>
      </c>
      <c r="AW356" s="14" t="s">
        <v>36</v>
      </c>
      <c r="AX356" s="14" t="s">
        <v>82</v>
      </c>
      <c r="AY356" s="165" t="s">
        <v>157</v>
      </c>
    </row>
    <row r="357" spans="2:65" s="1" customFormat="1" ht="16.5" customHeight="1">
      <c r="B357" s="33"/>
      <c r="C357" s="132" t="s">
        <v>468</v>
      </c>
      <c r="D357" s="132" t="s">
        <v>159</v>
      </c>
      <c r="E357" s="133" t="s">
        <v>1767</v>
      </c>
      <c r="F357" s="134" t="s">
        <v>1768</v>
      </c>
      <c r="G357" s="135" t="s">
        <v>198</v>
      </c>
      <c r="H357" s="136">
        <v>0.39400000000000002</v>
      </c>
      <c r="I357" s="137">
        <v>28975</v>
      </c>
      <c r="J357" s="138">
        <f>ROUND(I357*H357,2)</f>
        <v>11416.15</v>
      </c>
      <c r="K357" s="134" t="s">
        <v>163</v>
      </c>
      <c r="L357" s="33"/>
      <c r="M357" s="139" t="s">
        <v>19</v>
      </c>
      <c r="N357" s="140" t="s">
        <v>46</v>
      </c>
      <c r="P357" s="141">
        <f>O357*H357</f>
        <v>0</v>
      </c>
      <c r="Q357" s="141">
        <v>0</v>
      </c>
      <c r="R357" s="141">
        <f>Q357*H357</f>
        <v>0</v>
      </c>
      <c r="S357" s="141">
        <v>0</v>
      </c>
      <c r="T357" s="142">
        <f>S357*H357</f>
        <v>0</v>
      </c>
      <c r="AR357" s="143" t="s">
        <v>283</v>
      </c>
      <c r="AT357" s="143" t="s">
        <v>159</v>
      </c>
      <c r="AU357" s="143" t="s">
        <v>84</v>
      </c>
      <c r="AY357" s="18" t="s">
        <v>157</v>
      </c>
      <c r="BE357" s="144">
        <f>IF(N357="základní",J357,0)</f>
        <v>11416.15</v>
      </c>
      <c r="BF357" s="144">
        <f>IF(N357="snížená",J357,0)</f>
        <v>0</v>
      </c>
      <c r="BG357" s="144">
        <f>IF(N357="zákl. přenesená",J357,0)</f>
        <v>0</v>
      </c>
      <c r="BH357" s="144">
        <f>IF(N357="sníž. přenesená",J357,0)</f>
        <v>0</v>
      </c>
      <c r="BI357" s="144">
        <f>IF(N357="nulová",J357,0)</f>
        <v>0</v>
      </c>
      <c r="BJ357" s="18" t="s">
        <v>82</v>
      </c>
      <c r="BK357" s="144">
        <f>ROUND(I357*H357,2)</f>
        <v>11416.15</v>
      </c>
      <c r="BL357" s="18" t="s">
        <v>283</v>
      </c>
      <c r="BM357" s="143" t="s">
        <v>1769</v>
      </c>
    </row>
    <row r="358" spans="2:65" s="1" customFormat="1" ht="19.5">
      <c r="B358" s="33"/>
      <c r="D358" s="145" t="s">
        <v>166</v>
      </c>
      <c r="F358" s="146" t="s">
        <v>1770</v>
      </c>
      <c r="I358" s="147"/>
      <c r="L358" s="33"/>
      <c r="M358" s="148"/>
      <c r="T358" s="54"/>
      <c r="AT358" s="18" t="s">
        <v>166</v>
      </c>
      <c r="AU358" s="18" t="s">
        <v>84</v>
      </c>
    </row>
    <row r="359" spans="2:65" s="1" customFormat="1" ht="11.25">
      <c r="B359" s="33"/>
      <c r="D359" s="149" t="s">
        <v>167</v>
      </c>
      <c r="F359" s="150" t="s">
        <v>1771</v>
      </c>
      <c r="I359" s="147"/>
      <c r="L359" s="33"/>
      <c r="M359" s="148"/>
      <c r="T359" s="54"/>
      <c r="AT359" s="18" t="s">
        <v>167</v>
      </c>
      <c r="AU359" s="18" t="s">
        <v>84</v>
      </c>
    </row>
    <row r="360" spans="2:65" s="11" customFormat="1" ht="22.9" customHeight="1">
      <c r="B360" s="120"/>
      <c r="D360" s="121" t="s">
        <v>74</v>
      </c>
      <c r="E360" s="130" t="s">
        <v>1412</v>
      </c>
      <c r="F360" s="130" t="s">
        <v>1413</v>
      </c>
      <c r="I360" s="123"/>
      <c r="J360" s="131">
        <f>BK360</f>
        <v>377528</v>
      </c>
      <c r="L360" s="120"/>
      <c r="M360" s="125"/>
      <c r="P360" s="126">
        <f>SUM(P361:P384)</f>
        <v>0</v>
      </c>
      <c r="R360" s="126">
        <f>SUM(R361:R384)</f>
        <v>0</v>
      </c>
      <c r="T360" s="127">
        <f>SUM(T361:T384)</f>
        <v>0</v>
      </c>
      <c r="AR360" s="121" t="s">
        <v>84</v>
      </c>
      <c r="AT360" s="128" t="s">
        <v>74</v>
      </c>
      <c r="AU360" s="128" t="s">
        <v>82</v>
      </c>
      <c r="AY360" s="121" t="s">
        <v>157</v>
      </c>
      <c r="BK360" s="129">
        <f>SUM(BK361:BK384)</f>
        <v>377528</v>
      </c>
    </row>
    <row r="361" spans="2:65" s="1" customFormat="1" ht="21.75" customHeight="1">
      <c r="B361" s="33"/>
      <c r="C361" s="132" t="s">
        <v>474</v>
      </c>
      <c r="D361" s="132" t="s">
        <v>159</v>
      </c>
      <c r="E361" s="133" t="s">
        <v>1772</v>
      </c>
      <c r="F361" s="134" t="s">
        <v>1773</v>
      </c>
      <c r="G361" s="135" t="s">
        <v>673</v>
      </c>
      <c r="H361" s="136">
        <v>1</v>
      </c>
      <c r="I361" s="137">
        <v>7886</v>
      </c>
      <c r="J361" s="138">
        <f>ROUND(I361*H361,2)</f>
        <v>7886</v>
      </c>
      <c r="K361" s="134" t="s">
        <v>163</v>
      </c>
      <c r="L361" s="33"/>
      <c r="M361" s="139" t="s">
        <v>19</v>
      </c>
      <c r="N361" s="140" t="s">
        <v>46</v>
      </c>
      <c r="P361" s="141">
        <f>O361*H361</f>
        <v>0</v>
      </c>
      <c r="Q361" s="141">
        <v>0</v>
      </c>
      <c r="R361" s="141">
        <f>Q361*H361</f>
        <v>0</v>
      </c>
      <c r="S361" s="141">
        <v>0</v>
      </c>
      <c r="T361" s="142">
        <f>S361*H361</f>
        <v>0</v>
      </c>
      <c r="AR361" s="143" t="s">
        <v>283</v>
      </c>
      <c r="AT361" s="143" t="s">
        <v>159</v>
      </c>
      <c r="AU361" s="143" t="s">
        <v>84</v>
      </c>
      <c r="AY361" s="18" t="s">
        <v>157</v>
      </c>
      <c r="BE361" s="144">
        <f>IF(N361="základní",J361,0)</f>
        <v>7886</v>
      </c>
      <c r="BF361" s="144">
        <f>IF(N361="snížená",J361,0)</f>
        <v>0</v>
      </c>
      <c r="BG361" s="144">
        <f>IF(N361="zákl. přenesená",J361,0)</f>
        <v>0</v>
      </c>
      <c r="BH361" s="144">
        <f>IF(N361="sníž. přenesená",J361,0)</f>
        <v>0</v>
      </c>
      <c r="BI361" s="144">
        <f>IF(N361="nulová",J361,0)</f>
        <v>0</v>
      </c>
      <c r="BJ361" s="18" t="s">
        <v>82</v>
      </c>
      <c r="BK361" s="144">
        <f>ROUND(I361*H361,2)</f>
        <v>7886</v>
      </c>
      <c r="BL361" s="18" t="s">
        <v>283</v>
      </c>
      <c r="BM361" s="143" t="s">
        <v>1774</v>
      </c>
    </row>
    <row r="362" spans="2:65" s="1" customFormat="1" ht="11.25">
      <c r="B362" s="33"/>
      <c r="D362" s="145" t="s">
        <v>166</v>
      </c>
      <c r="F362" s="146" t="s">
        <v>1775</v>
      </c>
      <c r="I362" s="147"/>
      <c r="L362" s="33"/>
      <c r="M362" s="148"/>
      <c r="T362" s="54"/>
      <c r="AT362" s="18" t="s">
        <v>166</v>
      </c>
      <c r="AU362" s="18" t="s">
        <v>84</v>
      </c>
    </row>
    <row r="363" spans="2:65" s="1" customFormat="1" ht="11.25">
      <c r="B363" s="33"/>
      <c r="D363" s="149" t="s">
        <v>167</v>
      </c>
      <c r="F363" s="150" t="s">
        <v>1776</v>
      </c>
      <c r="I363" s="147"/>
      <c r="L363" s="33"/>
      <c r="M363" s="148"/>
      <c r="T363" s="54"/>
      <c r="AT363" s="18" t="s">
        <v>167</v>
      </c>
      <c r="AU363" s="18" t="s">
        <v>84</v>
      </c>
    </row>
    <row r="364" spans="2:65" s="12" customFormat="1" ht="11.25">
      <c r="B364" s="151"/>
      <c r="D364" s="145" t="s">
        <v>169</v>
      </c>
      <c r="E364" s="152" t="s">
        <v>19</v>
      </c>
      <c r="F364" s="153" t="s">
        <v>492</v>
      </c>
      <c r="H364" s="152" t="s">
        <v>19</v>
      </c>
      <c r="I364" s="154"/>
      <c r="L364" s="151"/>
      <c r="M364" s="155"/>
      <c r="T364" s="156"/>
      <c r="AT364" s="152" t="s">
        <v>169</v>
      </c>
      <c r="AU364" s="152" t="s">
        <v>84</v>
      </c>
      <c r="AV364" s="12" t="s">
        <v>82</v>
      </c>
      <c r="AW364" s="12" t="s">
        <v>36</v>
      </c>
      <c r="AX364" s="12" t="s">
        <v>75</v>
      </c>
      <c r="AY364" s="152" t="s">
        <v>157</v>
      </c>
    </row>
    <row r="365" spans="2:65" s="13" customFormat="1" ht="11.25">
      <c r="B365" s="157"/>
      <c r="D365" s="145" t="s">
        <v>169</v>
      </c>
      <c r="E365" s="158" t="s">
        <v>19</v>
      </c>
      <c r="F365" s="159" t="s">
        <v>1777</v>
      </c>
      <c r="H365" s="160">
        <v>1</v>
      </c>
      <c r="I365" s="161"/>
      <c r="L365" s="157"/>
      <c r="M365" s="162"/>
      <c r="T365" s="163"/>
      <c r="AT365" s="158" t="s">
        <v>169</v>
      </c>
      <c r="AU365" s="158" t="s">
        <v>84</v>
      </c>
      <c r="AV365" s="13" t="s">
        <v>84</v>
      </c>
      <c r="AW365" s="13" t="s">
        <v>36</v>
      </c>
      <c r="AX365" s="13" t="s">
        <v>82</v>
      </c>
      <c r="AY365" s="158" t="s">
        <v>157</v>
      </c>
    </row>
    <row r="366" spans="2:65" s="1" customFormat="1" ht="16.5" customHeight="1">
      <c r="B366" s="33"/>
      <c r="C366" s="132" t="s">
        <v>488</v>
      </c>
      <c r="D366" s="132" t="s">
        <v>159</v>
      </c>
      <c r="E366" s="133" t="s">
        <v>1778</v>
      </c>
      <c r="F366" s="134" t="s">
        <v>1779</v>
      </c>
      <c r="G366" s="135" t="s">
        <v>673</v>
      </c>
      <c r="H366" s="136">
        <v>3</v>
      </c>
      <c r="I366" s="137">
        <v>3418</v>
      </c>
      <c r="J366" s="138">
        <f>ROUND(I366*H366,2)</f>
        <v>10254</v>
      </c>
      <c r="K366" s="134" t="s">
        <v>163</v>
      </c>
      <c r="L366" s="33"/>
      <c r="M366" s="139" t="s">
        <v>19</v>
      </c>
      <c r="N366" s="140" t="s">
        <v>46</v>
      </c>
      <c r="P366" s="141">
        <f>O366*H366</f>
        <v>0</v>
      </c>
      <c r="Q366" s="141">
        <v>0</v>
      </c>
      <c r="R366" s="141">
        <f>Q366*H366</f>
        <v>0</v>
      </c>
      <c r="S366" s="141">
        <v>0</v>
      </c>
      <c r="T366" s="142">
        <f>S366*H366</f>
        <v>0</v>
      </c>
      <c r="AR366" s="143" t="s">
        <v>283</v>
      </c>
      <c r="AT366" s="143" t="s">
        <v>159</v>
      </c>
      <c r="AU366" s="143" t="s">
        <v>84</v>
      </c>
      <c r="AY366" s="18" t="s">
        <v>157</v>
      </c>
      <c r="BE366" s="144">
        <f>IF(N366="základní",J366,0)</f>
        <v>10254</v>
      </c>
      <c r="BF366" s="144">
        <f>IF(N366="snížená",J366,0)</f>
        <v>0</v>
      </c>
      <c r="BG366" s="144">
        <f>IF(N366="zákl. přenesená",J366,0)</f>
        <v>0</v>
      </c>
      <c r="BH366" s="144">
        <f>IF(N366="sníž. přenesená",J366,0)</f>
        <v>0</v>
      </c>
      <c r="BI366" s="144">
        <f>IF(N366="nulová",J366,0)</f>
        <v>0</v>
      </c>
      <c r="BJ366" s="18" t="s">
        <v>82</v>
      </c>
      <c r="BK366" s="144">
        <f>ROUND(I366*H366,2)</f>
        <v>10254</v>
      </c>
      <c r="BL366" s="18" t="s">
        <v>283</v>
      </c>
      <c r="BM366" s="143" t="s">
        <v>1780</v>
      </c>
    </row>
    <row r="367" spans="2:65" s="1" customFormat="1" ht="11.25">
      <c r="B367" s="33"/>
      <c r="D367" s="145" t="s">
        <v>166</v>
      </c>
      <c r="F367" s="146" t="s">
        <v>1781</v>
      </c>
      <c r="I367" s="147"/>
      <c r="L367" s="33"/>
      <c r="M367" s="148"/>
      <c r="T367" s="54"/>
      <c r="AT367" s="18" t="s">
        <v>166</v>
      </c>
      <c r="AU367" s="18" t="s">
        <v>84</v>
      </c>
    </row>
    <row r="368" spans="2:65" s="1" customFormat="1" ht="11.25">
      <c r="B368" s="33"/>
      <c r="D368" s="149" t="s">
        <v>167</v>
      </c>
      <c r="F368" s="150" t="s">
        <v>1782</v>
      </c>
      <c r="I368" s="147"/>
      <c r="L368" s="33"/>
      <c r="M368" s="148"/>
      <c r="T368" s="54"/>
      <c r="AT368" s="18" t="s">
        <v>167</v>
      </c>
      <c r="AU368" s="18" t="s">
        <v>84</v>
      </c>
    </row>
    <row r="369" spans="2:65" s="12" customFormat="1" ht="11.25">
      <c r="B369" s="151"/>
      <c r="D369" s="145" t="s">
        <v>169</v>
      </c>
      <c r="E369" s="152" t="s">
        <v>19</v>
      </c>
      <c r="F369" s="153" t="s">
        <v>492</v>
      </c>
      <c r="H369" s="152" t="s">
        <v>19</v>
      </c>
      <c r="I369" s="154"/>
      <c r="L369" s="151"/>
      <c r="M369" s="155"/>
      <c r="T369" s="156"/>
      <c r="AT369" s="152" t="s">
        <v>169</v>
      </c>
      <c r="AU369" s="152" t="s">
        <v>84</v>
      </c>
      <c r="AV369" s="12" t="s">
        <v>82</v>
      </c>
      <c r="AW369" s="12" t="s">
        <v>36</v>
      </c>
      <c r="AX369" s="12" t="s">
        <v>75</v>
      </c>
      <c r="AY369" s="152" t="s">
        <v>157</v>
      </c>
    </row>
    <row r="370" spans="2:65" s="13" customFormat="1" ht="11.25">
      <c r="B370" s="157"/>
      <c r="D370" s="145" t="s">
        <v>169</v>
      </c>
      <c r="E370" s="158" t="s">
        <v>19</v>
      </c>
      <c r="F370" s="159" t="s">
        <v>1783</v>
      </c>
      <c r="H370" s="160">
        <v>1</v>
      </c>
      <c r="I370" s="161"/>
      <c r="L370" s="157"/>
      <c r="M370" s="162"/>
      <c r="T370" s="163"/>
      <c r="AT370" s="158" t="s">
        <v>169</v>
      </c>
      <c r="AU370" s="158" t="s">
        <v>84</v>
      </c>
      <c r="AV370" s="13" t="s">
        <v>84</v>
      </c>
      <c r="AW370" s="13" t="s">
        <v>36</v>
      </c>
      <c r="AX370" s="13" t="s">
        <v>75</v>
      </c>
      <c r="AY370" s="158" t="s">
        <v>157</v>
      </c>
    </row>
    <row r="371" spans="2:65" s="13" customFormat="1" ht="11.25">
      <c r="B371" s="157"/>
      <c r="D371" s="145" t="s">
        <v>169</v>
      </c>
      <c r="E371" s="158" t="s">
        <v>19</v>
      </c>
      <c r="F371" s="159" t="s">
        <v>1784</v>
      </c>
      <c r="H371" s="160">
        <v>1</v>
      </c>
      <c r="I371" s="161"/>
      <c r="L371" s="157"/>
      <c r="M371" s="162"/>
      <c r="T371" s="163"/>
      <c r="AT371" s="158" t="s">
        <v>169</v>
      </c>
      <c r="AU371" s="158" t="s">
        <v>84</v>
      </c>
      <c r="AV371" s="13" t="s">
        <v>84</v>
      </c>
      <c r="AW371" s="13" t="s">
        <v>36</v>
      </c>
      <c r="AX371" s="13" t="s">
        <v>75</v>
      </c>
      <c r="AY371" s="158" t="s">
        <v>157</v>
      </c>
    </row>
    <row r="372" spans="2:65" s="13" customFormat="1" ht="11.25">
      <c r="B372" s="157"/>
      <c r="D372" s="145" t="s">
        <v>169</v>
      </c>
      <c r="E372" s="158" t="s">
        <v>19</v>
      </c>
      <c r="F372" s="159" t="s">
        <v>1785</v>
      </c>
      <c r="H372" s="160">
        <v>1</v>
      </c>
      <c r="I372" s="161"/>
      <c r="L372" s="157"/>
      <c r="M372" s="162"/>
      <c r="T372" s="163"/>
      <c r="AT372" s="158" t="s">
        <v>169</v>
      </c>
      <c r="AU372" s="158" t="s">
        <v>84</v>
      </c>
      <c r="AV372" s="13" t="s">
        <v>84</v>
      </c>
      <c r="AW372" s="13" t="s">
        <v>36</v>
      </c>
      <c r="AX372" s="13" t="s">
        <v>75</v>
      </c>
      <c r="AY372" s="158" t="s">
        <v>157</v>
      </c>
    </row>
    <row r="373" spans="2:65" s="14" customFormat="1" ht="11.25">
      <c r="B373" s="164"/>
      <c r="D373" s="145" t="s">
        <v>169</v>
      </c>
      <c r="E373" s="165" t="s">
        <v>19</v>
      </c>
      <c r="F373" s="166" t="s">
        <v>173</v>
      </c>
      <c r="H373" s="167">
        <v>3</v>
      </c>
      <c r="I373" s="168"/>
      <c r="L373" s="164"/>
      <c r="M373" s="169"/>
      <c r="T373" s="170"/>
      <c r="AT373" s="165" t="s">
        <v>169</v>
      </c>
      <c r="AU373" s="165" t="s">
        <v>84</v>
      </c>
      <c r="AV373" s="14" t="s">
        <v>164</v>
      </c>
      <c r="AW373" s="14" t="s">
        <v>36</v>
      </c>
      <c r="AX373" s="14" t="s">
        <v>82</v>
      </c>
      <c r="AY373" s="165" t="s">
        <v>157</v>
      </c>
    </row>
    <row r="374" spans="2:65" s="1" customFormat="1" ht="21.75" customHeight="1">
      <c r="B374" s="33"/>
      <c r="C374" s="171" t="s">
        <v>500</v>
      </c>
      <c r="D374" s="171" t="s">
        <v>228</v>
      </c>
      <c r="E374" s="172" t="s">
        <v>1786</v>
      </c>
      <c r="F374" s="173" t="s">
        <v>1787</v>
      </c>
      <c r="G374" s="174" t="s">
        <v>673</v>
      </c>
      <c r="H374" s="175">
        <v>1</v>
      </c>
      <c r="I374" s="176">
        <v>120326</v>
      </c>
      <c r="J374" s="177">
        <f>ROUND(I374*H374,2)</f>
        <v>120326</v>
      </c>
      <c r="K374" s="173" t="s">
        <v>280</v>
      </c>
      <c r="L374" s="178"/>
      <c r="M374" s="179" t="s">
        <v>19</v>
      </c>
      <c r="N374" s="180" t="s">
        <v>46</v>
      </c>
      <c r="P374" s="141">
        <f>O374*H374</f>
        <v>0</v>
      </c>
      <c r="Q374" s="141">
        <v>0</v>
      </c>
      <c r="R374" s="141">
        <f>Q374*H374</f>
        <v>0</v>
      </c>
      <c r="S374" s="141">
        <v>0</v>
      </c>
      <c r="T374" s="142">
        <f>S374*H374</f>
        <v>0</v>
      </c>
      <c r="AR374" s="143" t="s">
        <v>419</v>
      </c>
      <c r="AT374" s="143" t="s">
        <v>228</v>
      </c>
      <c r="AU374" s="143" t="s">
        <v>84</v>
      </c>
      <c r="AY374" s="18" t="s">
        <v>157</v>
      </c>
      <c r="BE374" s="144">
        <f>IF(N374="základní",J374,0)</f>
        <v>120326</v>
      </c>
      <c r="BF374" s="144">
        <f>IF(N374="snížená",J374,0)</f>
        <v>0</v>
      </c>
      <c r="BG374" s="144">
        <f>IF(N374="zákl. přenesená",J374,0)</f>
        <v>0</v>
      </c>
      <c r="BH374" s="144">
        <f>IF(N374="sníž. přenesená",J374,0)</f>
        <v>0</v>
      </c>
      <c r="BI374" s="144">
        <f>IF(N374="nulová",J374,0)</f>
        <v>0</v>
      </c>
      <c r="BJ374" s="18" t="s">
        <v>82</v>
      </c>
      <c r="BK374" s="144">
        <f>ROUND(I374*H374,2)</f>
        <v>120326</v>
      </c>
      <c r="BL374" s="18" t="s">
        <v>283</v>
      </c>
      <c r="BM374" s="143" t="s">
        <v>1788</v>
      </c>
    </row>
    <row r="375" spans="2:65" s="1" customFormat="1" ht="11.25">
      <c r="B375" s="33"/>
      <c r="D375" s="145" t="s">
        <v>166</v>
      </c>
      <c r="F375" s="146" t="s">
        <v>1787</v>
      </c>
      <c r="I375" s="147"/>
      <c r="L375" s="33"/>
      <c r="M375" s="148"/>
      <c r="T375" s="54"/>
      <c r="AT375" s="18" t="s">
        <v>166</v>
      </c>
      <c r="AU375" s="18" t="s">
        <v>84</v>
      </c>
    </row>
    <row r="376" spans="2:65" s="1" customFormat="1" ht="16.5" customHeight="1">
      <c r="B376" s="33"/>
      <c r="C376" s="171" t="s">
        <v>505</v>
      </c>
      <c r="D376" s="171" t="s">
        <v>228</v>
      </c>
      <c r="E376" s="172" t="s">
        <v>1789</v>
      </c>
      <c r="F376" s="173" t="s">
        <v>1790</v>
      </c>
      <c r="G376" s="174" t="s">
        <v>673</v>
      </c>
      <c r="H376" s="175">
        <v>1</v>
      </c>
      <c r="I376" s="176">
        <v>82050</v>
      </c>
      <c r="J376" s="177">
        <f>ROUND(I376*H376,2)</f>
        <v>82050</v>
      </c>
      <c r="K376" s="173" t="s">
        <v>280</v>
      </c>
      <c r="L376" s="178"/>
      <c r="M376" s="179" t="s">
        <v>19</v>
      </c>
      <c r="N376" s="180" t="s">
        <v>46</v>
      </c>
      <c r="P376" s="141">
        <f>O376*H376</f>
        <v>0</v>
      </c>
      <c r="Q376" s="141">
        <v>0</v>
      </c>
      <c r="R376" s="141">
        <f>Q376*H376</f>
        <v>0</v>
      </c>
      <c r="S376" s="141">
        <v>0</v>
      </c>
      <c r="T376" s="142">
        <f>S376*H376</f>
        <v>0</v>
      </c>
      <c r="AR376" s="143" t="s">
        <v>419</v>
      </c>
      <c r="AT376" s="143" t="s">
        <v>228</v>
      </c>
      <c r="AU376" s="143" t="s">
        <v>84</v>
      </c>
      <c r="AY376" s="18" t="s">
        <v>157</v>
      </c>
      <c r="BE376" s="144">
        <f>IF(N376="základní",J376,0)</f>
        <v>82050</v>
      </c>
      <c r="BF376" s="144">
        <f>IF(N376="snížená",J376,0)</f>
        <v>0</v>
      </c>
      <c r="BG376" s="144">
        <f>IF(N376="zákl. přenesená",J376,0)</f>
        <v>0</v>
      </c>
      <c r="BH376" s="144">
        <f>IF(N376="sníž. přenesená",J376,0)</f>
        <v>0</v>
      </c>
      <c r="BI376" s="144">
        <f>IF(N376="nulová",J376,0)</f>
        <v>0</v>
      </c>
      <c r="BJ376" s="18" t="s">
        <v>82</v>
      </c>
      <c r="BK376" s="144">
        <f>ROUND(I376*H376,2)</f>
        <v>82050</v>
      </c>
      <c r="BL376" s="18" t="s">
        <v>283</v>
      </c>
      <c r="BM376" s="143" t="s">
        <v>1791</v>
      </c>
    </row>
    <row r="377" spans="2:65" s="1" customFormat="1" ht="11.25">
      <c r="B377" s="33"/>
      <c r="D377" s="145" t="s">
        <v>166</v>
      </c>
      <c r="F377" s="146" t="s">
        <v>1790</v>
      </c>
      <c r="I377" s="147"/>
      <c r="L377" s="33"/>
      <c r="M377" s="148"/>
      <c r="T377" s="54"/>
      <c r="AT377" s="18" t="s">
        <v>166</v>
      </c>
      <c r="AU377" s="18" t="s">
        <v>84</v>
      </c>
    </row>
    <row r="378" spans="2:65" s="1" customFormat="1" ht="16.5" customHeight="1">
      <c r="B378" s="33"/>
      <c r="C378" s="171" t="s">
        <v>517</v>
      </c>
      <c r="D378" s="171" t="s">
        <v>228</v>
      </c>
      <c r="E378" s="172" t="s">
        <v>1792</v>
      </c>
      <c r="F378" s="173" t="s">
        <v>1793</v>
      </c>
      <c r="G378" s="174" t="s">
        <v>673</v>
      </c>
      <c r="H378" s="175">
        <v>1</v>
      </c>
      <c r="I378" s="176">
        <v>62248</v>
      </c>
      <c r="J378" s="177">
        <f>ROUND(I378*H378,2)</f>
        <v>62248</v>
      </c>
      <c r="K378" s="173" t="s">
        <v>280</v>
      </c>
      <c r="L378" s="178"/>
      <c r="M378" s="179" t="s">
        <v>19</v>
      </c>
      <c r="N378" s="180" t="s">
        <v>46</v>
      </c>
      <c r="P378" s="141">
        <f>O378*H378</f>
        <v>0</v>
      </c>
      <c r="Q378" s="141">
        <v>0</v>
      </c>
      <c r="R378" s="141">
        <f>Q378*H378</f>
        <v>0</v>
      </c>
      <c r="S378" s="141">
        <v>0</v>
      </c>
      <c r="T378" s="142">
        <f>S378*H378</f>
        <v>0</v>
      </c>
      <c r="AR378" s="143" t="s">
        <v>419</v>
      </c>
      <c r="AT378" s="143" t="s">
        <v>228</v>
      </c>
      <c r="AU378" s="143" t="s">
        <v>84</v>
      </c>
      <c r="AY378" s="18" t="s">
        <v>157</v>
      </c>
      <c r="BE378" s="144">
        <f>IF(N378="základní",J378,0)</f>
        <v>62248</v>
      </c>
      <c r="BF378" s="144">
        <f>IF(N378="snížená",J378,0)</f>
        <v>0</v>
      </c>
      <c r="BG378" s="144">
        <f>IF(N378="zákl. přenesená",J378,0)</f>
        <v>0</v>
      </c>
      <c r="BH378" s="144">
        <f>IF(N378="sníž. přenesená",J378,0)</f>
        <v>0</v>
      </c>
      <c r="BI378" s="144">
        <f>IF(N378="nulová",J378,0)</f>
        <v>0</v>
      </c>
      <c r="BJ378" s="18" t="s">
        <v>82</v>
      </c>
      <c r="BK378" s="144">
        <f>ROUND(I378*H378,2)</f>
        <v>62248</v>
      </c>
      <c r="BL378" s="18" t="s">
        <v>283</v>
      </c>
      <c r="BM378" s="143" t="s">
        <v>1794</v>
      </c>
    </row>
    <row r="379" spans="2:65" s="1" customFormat="1" ht="11.25">
      <c r="B379" s="33"/>
      <c r="D379" s="145" t="s">
        <v>166</v>
      </c>
      <c r="F379" s="146" t="s">
        <v>1793</v>
      </c>
      <c r="I379" s="147"/>
      <c r="L379" s="33"/>
      <c r="M379" s="148"/>
      <c r="T379" s="54"/>
      <c r="AT379" s="18" t="s">
        <v>166</v>
      </c>
      <c r="AU379" s="18" t="s">
        <v>84</v>
      </c>
    </row>
    <row r="380" spans="2:65" s="1" customFormat="1" ht="16.5" customHeight="1">
      <c r="B380" s="33"/>
      <c r="C380" s="171" t="s">
        <v>529</v>
      </c>
      <c r="D380" s="171" t="s">
        <v>228</v>
      </c>
      <c r="E380" s="172" t="s">
        <v>1795</v>
      </c>
      <c r="F380" s="173" t="s">
        <v>1796</v>
      </c>
      <c r="G380" s="174" t="s">
        <v>673</v>
      </c>
      <c r="H380" s="175">
        <v>1</v>
      </c>
      <c r="I380" s="176">
        <v>61044</v>
      </c>
      <c r="J380" s="177">
        <f>ROUND(I380*H380,2)</f>
        <v>61044</v>
      </c>
      <c r="K380" s="173" t="s">
        <v>280</v>
      </c>
      <c r="L380" s="178"/>
      <c r="M380" s="179" t="s">
        <v>19</v>
      </c>
      <c r="N380" s="180" t="s">
        <v>46</v>
      </c>
      <c r="P380" s="141">
        <f>O380*H380</f>
        <v>0</v>
      </c>
      <c r="Q380" s="141">
        <v>0</v>
      </c>
      <c r="R380" s="141">
        <f>Q380*H380</f>
        <v>0</v>
      </c>
      <c r="S380" s="141">
        <v>0</v>
      </c>
      <c r="T380" s="142">
        <f>S380*H380</f>
        <v>0</v>
      </c>
      <c r="AR380" s="143" t="s">
        <v>419</v>
      </c>
      <c r="AT380" s="143" t="s">
        <v>228</v>
      </c>
      <c r="AU380" s="143" t="s">
        <v>84</v>
      </c>
      <c r="AY380" s="18" t="s">
        <v>157</v>
      </c>
      <c r="BE380" s="144">
        <f>IF(N380="základní",J380,0)</f>
        <v>61044</v>
      </c>
      <c r="BF380" s="144">
        <f>IF(N380="snížená",J380,0)</f>
        <v>0</v>
      </c>
      <c r="BG380" s="144">
        <f>IF(N380="zákl. přenesená",J380,0)</f>
        <v>0</v>
      </c>
      <c r="BH380" s="144">
        <f>IF(N380="sníž. přenesená",J380,0)</f>
        <v>0</v>
      </c>
      <c r="BI380" s="144">
        <f>IF(N380="nulová",J380,0)</f>
        <v>0</v>
      </c>
      <c r="BJ380" s="18" t="s">
        <v>82</v>
      </c>
      <c r="BK380" s="144">
        <f>ROUND(I380*H380,2)</f>
        <v>61044</v>
      </c>
      <c r="BL380" s="18" t="s">
        <v>283</v>
      </c>
      <c r="BM380" s="143" t="s">
        <v>1797</v>
      </c>
    </row>
    <row r="381" spans="2:65" s="1" customFormat="1" ht="11.25">
      <c r="B381" s="33"/>
      <c r="D381" s="145" t="s">
        <v>166</v>
      </c>
      <c r="F381" s="146" t="s">
        <v>1796</v>
      </c>
      <c r="I381" s="147"/>
      <c r="L381" s="33"/>
      <c r="M381" s="148"/>
      <c r="T381" s="54"/>
      <c r="AT381" s="18" t="s">
        <v>166</v>
      </c>
      <c r="AU381" s="18" t="s">
        <v>84</v>
      </c>
    </row>
    <row r="382" spans="2:65" s="1" customFormat="1" ht="16.5" customHeight="1">
      <c r="B382" s="33"/>
      <c r="C382" s="132" t="s">
        <v>550</v>
      </c>
      <c r="D382" s="132" t="s">
        <v>159</v>
      </c>
      <c r="E382" s="133" t="s">
        <v>1428</v>
      </c>
      <c r="F382" s="134" t="s">
        <v>1429</v>
      </c>
      <c r="G382" s="135" t="s">
        <v>198</v>
      </c>
      <c r="H382" s="136">
        <v>5.62</v>
      </c>
      <c r="I382" s="137">
        <v>6000</v>
      </c>
      <c r="J382" s="138">
        <f>ROUND(I382*H382,2)</f>
        <v>33720</v>
      </c>
      <c r="K382" s="134" t="s">
        <v>163</v>
      </c>
      <c r="L382" s="33"/>
      <c r="M382" s="139" t="s">
        <v>19</v>
      </c>
      <c r="N382" s="140" t="s">
        <v>46</v>
      </c>
      <c r="P382" s="141">
        <f>O382*H382</f>
        <v>0</v>
      </c>
      <c r="Q382" s="141">
        <v>0</v>
      </c>
      <c r="R382" s="141">
        <f>Q382*H382</f>
        <v>0</v>
      </c>
      <c r="S382" s="141">
        <v>0</v>
      </c>
      <c r="T382" s="142">
        <f>S382*H382</f>
        <v>0</v>
      </c>
      <c r="AR382" s="143" t="s">
        <v>283</v>
      </c>
      <c r="AT382" s="143" t="s">
        <v>159</v>
      </c>
      <c r="AU382" s="143" t="s">
        <v>84</v>
      </c>
      <c r="AY382" s="18" t="s">
        <v>157</v>
      </c>
      <c r="BE382" s="144">
        <f>IF(N382="základní",J382,0)</f>
        <v>33720</v>
      </c>
      <c r="BF382" s="144">
        <f>IF(N382="snížená",J382,0)</f>
        <v>0</v>
      </c>
      <c r="BG382" s="144">
        <f>IF(N382="zákl. přenesená",J382,0)</f>
        <v>0</v>
      </c>
      <c r="BH382" s="144">
        <f>IF(N382="sníž. přenesená",J382,0)</f>
        <v>0</v>
      </c>
      <c r="BI382" s="144">
        <f>IF(N382="nulová",J382,0)</f>
        <v>0</v>
      </c>
      <c r="BJ382" s="18" t="s">
        <v>82</v>
      </c>
      <c r="BK382" s="144">
        <f>ROUND(I382*H382,2)</f>
        <v>33720</v>
      </c>
      <c r="BL382" s="18" t="s">
        <v>283</v>
      </c>
      <c r="BM382" s="143" t="s">
        <v>1798</v>
      </c>
    </row>
    <row r="383" spans="2:65" s="1" customFormat="1" ht="19.5">
      <c r="B383" s="33"/>
      <c r="D383" s="145" t="s">
        <v>166</v>
      </c>
      <c r="F383" s="146" t="s">
        <v>1431</v>
      </c>
      <c r="I383" s="147"/>
      <c r="L383" s="33"/>
      <c r="M383" s="148"/>
      <c r="T383" s="54"/>
      <c r="AT383" s="18" t="s">
        <v>166</v>
      </c>
      <c r="AU383" s="18" t="s">
        <v>84</v>
      </c>
    </row>
    <row r="384" spans="2:65" s="1" customFormat="1" ht="11.25">
      <c r="B384" s="33"/>
      <c r="D384" s="149" t="s">
        <v>167</v>
      </c>
      <c r="F384" s="150" t="s">
        <v>1432</v>
      </c>
      <c r="I384" s="147"/>
      <c r="L384" s="33"/>
      <c r="M384" s="148"/>
      <c r="T384" s="54"/>
      <c r="AT384" s="18" t="s">
        <v>167</v>
      </c>
      <c r="AU384" s="18" t="s">
        <v>84</v>
      </c>
    </row>
    <row r="385" spans="2:65" s="11" customFormat="1" ht="22.9" customHeight="1">
      <c r="B385" s="120"/>
      <c r="D385" s="121" t="s">
        <v>74</v>
      </c>
      <c r="E385" s="130" t="s">
        <v>1799</v>
      </c>
      <c r="F385" s="130" t="s">
        <v>1800</v>
      </c>
      <c r="I385" s="123"/>
      <c r="J385" s="131">
        <f>BK385</f>
        <v>164700</v>
      </c>
      <c r="L385" s="120"/>
      <c r="M385" s="125"/>
      <c r="P385" s="126">
        <f>SUM(P386:P400)</f>
        <v>0</v>
      </c>
      <c r="R385" s="126">
        <f>SUM(R386:R400)</f>
        <v>1.83</v>
      </c>
      <c r="T385" s="127">
        <f>SUM(T386:T400)</f>
        <v>0.37819999999999998</v>
      </c>
      <c r="AR385" s="121" t="s">
        <v>84</v>
      </c>
      <c r="AT385" s="128" t="s">
        <v>74</v>
      </c>
      <c r="AU385" s="128" t="s">
        <v>82</v>
      </c>
      <c r="AY385" s="121" t="s">
        <v>157</v>
      </c>
      <c r="BK385" s="129">
        <f>SUM(BK386:BK400)</f>
        <v>164700</v>
      </c>
    </row>
    <row r="386" spans="2:65" s="1" customFormat="1" ht="16.5" customHeight="1">
      <c r="B386" s="33"/>
      <c r="C386" s="132" t="s">
        <v>538</v>
      </c>
      <c r="D386" s="132" t="s">
        <v>159</v>
      </c>
      <c r="E386" s="133" t="s">
        <v>1801</v>
      </c>
      <c r="F386" s="134" t="s">
        <v>1802</v>
      </c>
      <c r="G386" s="135" t="s">
        <v>210</v>
      </c>
      <c r="H386" s="136">
        <v>1220</v>
      </c>
      <c r="I386" s="137">
        <v>35</v>
      </c>
      <c r="J386" s="138">
        <f>ROUND(I386*H386,2)</f>
        <v>42700</v>
      </c>
      <c r="K386" s="134" t="s">
        <v>163</v>
      </c>
      <c r="L386" s="33"/>
      <c r="M386" s="139" t="s">
        <v>19</v>
      </c>
      <c r="N386" s="140" t="s">
        <v>46</v>
      </c>
      <c r="P386" s="141">
        <f>O386*H386</f>
        <v>0</v>
      </c>
      <c r="Q386" s="141">
        <v>1E-3</v>
      </c>
      <c r="R386" s="141">
        <f>Q386*H386</f>
        <v>1.22</v>
      </c>
      <c r="S386" s="141">
        <v>3.1E-4</v>
      </c>
      <c r="T386" s="142">
        <f>S386*H386</f>
        <v>0.37819999999999998</v>
      </c>
      <c r="AR386" s="143" t="s">
        <v>283</v>
      </c>
      <c r="AT386" s="143" t="s">
        <v>159</v>
      </c>
      <c r="AU386" s="143" t="s">
        <v>84</v>
      </c>
      <c r="AY386" s="18" t="s">
        <v>157</v>
      </c>
      <c r="BE386" s="144">
        <f>IF(N386="základní",J386,0)</f>
        <v>42700</v>
      </c>
      <c r="BF386" s="144">
        <f>IF(N386="snížená",J386,0)</f>
        <v>0</v>
      </c>
      <c r="BG386" s="144">
        <f>IF(N386="zákl. přenesená",J386,0)</f>
        <v>0</v>
      </c>
      <c r="BH386" s="144">
        <f>IF(N386="sníž. přenesená",J386,0)</f>
        <v>0</v>
      </c>
      <c r="BI386" s="144">
        <f>IF(N386="nulová",J386,0)</f>
        <v>0</v>
      </c>
      <c r="BJ386" s="18" t="s">
        <v>82</v>
      </c>
      <c r="BK386" s="144">
        <f>ROUND(I386*H386,2)</f>
        <v>42700</v>
      </c>
      <c r="BL386" s="18" t="s">
        <v>283</v>
      </c>
      <c r="BM386" s="143" t="s">
        <v>1803</v>
      </c>
    </row>
    <row r="387" spans="2:65" s="1" customFormat="1" ht="11.25">
      <c r="B387" s="33"/>
      <c r="D387" s="145" t="s">
        <v>166</v>
      </c>
      <c r="F387" s="146" t="s">
        <v>1804</v>
      </c>
      <c r="I387" s="147"/>
      <c r="L387" s="33"/>
      <c r="M387" s="148"/>
      <c r="T387" s="54"/>
      <c r="AT387" s="18" t="s">
        <v>166</v>
      </c>
      <c r="AU387" s="18" t="s">
        <v>84</v>
      </c>
    </row>
    <row r="388" spans="2:65" s="1" customFormat="1" ht="11.25">
      <c r="B388" s="33"/>
      <c r="D388" s="149" t="s">
        <v>167</v>
      </c>
      <c r="F388" s="150" t="s">
        <v>1805</v>
      </c>
      <c r="I388" s="147"/>
      <c r="L388" s="33"/>
      <c r="M388" s="148"/>
      <c r="T388" s="54"/>
      <c r="AT388" s="18" t="s">
        <v>167</v>
      </c>
      <c r="AU388" s="18" t="s">
        <v>84</v>
      </c>
    </row>
    <row r="389" spans="2:65" s="12" customFormat="1" ht="11.25">
      <c r="B389" s="151"/>
      <c r="D389" s="145" t="s">
        <v>169</v>
      </c>
      <c r="E389" s="152" t="s">
        <v>19</v>
      </c>
      <c r="F389" s="153" t="s">
        <v>1592</v>
      </c>
      <c r="H389" s="152" t="s">
        <v>19</v>
      </c>
      <c r="I389" s="154"/>
      <c r="L389" s="151"/>
      <c r="M389" s="155"/>
      <c r="T389" s="156"/>
      <c r="AT389" s="152" t="s">
        <v>169</v>
      </c>
      <c r="AU389" s="152" t="s">
        <v>84</v>
      </c>
      <c r="AV389" s="12" t="s">
        <v>82</v>
      </c>
      <c r="AW389" s="12" t="s">
        <v>36</v>
      </c>
      <c r="AX389" s="12" t="s">
        <v>75</v>
      </c>
      <c r="AY389" s="152" t="s">
        <v>157</v>
      </c>
    </row>
    <row r="390" spans="2:65" s="13" customFormat="1" ht="11.25">
      <c r="B390" s="157"/>
      <c r="D390" s="145" t="s">
        <v>169</v>
      </c>
      <c r="E390" s="158" t="s">
        <v>19</v>
      </c>
      <c r="F390" s="159" t="s">
        <v>1593</v>
      </c>
      <c r="H390" s="160">
        <v>1220</v>
      </c>
      <c r="I390" s="161"/>
      <c r="L390" s="157"/>
      <c r="M390" s="162"/>
      <c r="T390" s="163"/>
      <c r="AT390" s="158" t="s">
        <v>169</v>
      </c>
      <c r="AU390" s="158" t="s">
        <v>84</v>
      </c>
      <c r="AV390" s="13" t="s">
        <v>84</v>
      </c>
      <c r="AW390" s="13" t="s">
        <v>36</v>
      </c>
      <c r="AX390" s="13" t="s">
        <v>82</v>
      </c>
      <c r="AY390" s="158" t="s">
        <v>157</v>
      </c>
    </row>
    <row r="391" spans="2:65" s="1" customFormat="1" ht="16.5" customHeight="1">
      <c r="B391" s="33"/>
      <c r="C391" s="132" t="s">
        <v>544</v>
      </c>
      <c r="D391" s="132" t="s">
        <v>159</v>
      </c>
      <c r="E391" s="133" t="s">
        <v>1806</v>
      </c>
      <c r="F391" s="134" t="s">
        <v>1807</v>
      </c>
      <c r="G391" s="135" t="s">
        <v>210</v>
      </c>
      <c r="H391" s="136">
        <v>1220</v>
      </c>
      <c r="I391" s="137">
        <v>25</v>
      </c>
      <c r="J391" s="138">
        <f>ROUND(I391*H391,2)</f>
        <v>30500</v>
      </c>
      <c r="K391" s="134" t="s">
        <v>163</v>
      </c>
      <c r="L391" s="33"/>
      <c r="M391" s="139" t="s">
        <v>19</v>
      </c>
      <c r="N391" s="140" t="s">
        <v>46</v>
      </c>
      <c r="P391" s="141">
        <f>O391*H391</f>
        <v>0</v>
      </c>
      <c r="Q391" s="141">
        <v>2.1000000000000001E-4</v>
      </c>
      <c r="R391" s="141">
        <f>Q391*H391</f>
        <v>0.25619999999999998</v>
      </c>
      <c r="S391" s="141">
        <v>0</v>
      </c>
      <c r="T391" s="142">
        <f>S391*H391</f>
        <v>0</v>
      </c>
      <c r="AR391" s="143" t="s">
        <v>283</v>
      </c>
      <c r="AT391" s="143" t="s">
        <v>159</v>
      </c>
      <c r="AU391" s="143" t="s">
        <v>84</v>
      </c>
      <c r="AY391" s="18" t="s">
        <v>157</v>
      </c>
      <c r="BE391" s="144">
        <f>IF(N391="základní",J391,0)</f>
        <v>30500</v>
      </c>
      <c r="BF391" s="144">
        <f>IF(N391="snížená",J391,0)</f>
        <v>0</v>
      </c>
      <c r="BG391" s="144">
        <f>IF(N391="zákl. přenesená",J391,0)</f>
        <v>0</v>
      </c>
      <c r="BH391" s="144">
        <f>IF(N391="sníž. přenesená",J391,0)</f>
        <v>0</v>
      </c>
      <c r="BI391" s="144">
        <f>IF(N391="nulová",J391,0)</f>
        <v>0</v>
      </c>
      <c r="BJ391" s="18" t="s">
        <v>82</v>
      </c>
      <c r="BK391" s="144">
        <f>ROUND(I391*H391,2)</f>
        <v>30500</v>
      </c>
      <c r="BL391" s="18" t="s">
        <v>283</v>
      </c>
      <c r="BM391" s="143" t="s">
        <v>1808</v>
      </c>
    </row>
    <row r="392" spans="2:65" s="1" customFormat="1" ht="11.25">
      <c r="B392" s="33"/>
      <c r="D392" s="145" t="s">
        <v>166</v>
      </c>
      <c r="F392" s="146" t="s">
        <v>1809</v>
      </c>
      <c r="I392" s="147"/>
      <c r="L392" s="33"/>
      <c r="M392" s="148"/>
      <c r="T392" s="54"/>
      <c r="AT392" s="18" t="s">
        <v>166</v>
      </c>
      <c r="AU392" s="18" t="s">
        <v>84</v>
      </c>
    </row>
    <row r="393" spans="2:65" s="1" customFormat="1" ht="11.25">
      <c r="B393" s="33"/>
      <c r="D393" s="149" t="s">
        <v>167</v>
      </c>
      <c r="F393" s="150" t="s">
        <v>1810</v>
      </c>
      <c r="I393" s="147"/>
      <c r="L393" s="33"/>
      <c r="M393" s="148"/>
      <c r="T393" s="54"/>
      <c r="AT393" s="18" t="s">
        <v>167</v>
      </c>
      <c r="AU393" s="18" t="s">
        <v>84</v>
      </c>
    </row>
    <row r="394" spans="2:65" s="12" customFormat="1" ht="11.25">
      <c r="B394" s="151"/>
      <c r="D394" s="145" t="s">
        <v>169</v>
      </c>
      <c r="E394" s="152" t="s">
        <v>19</v>
      </c>
      <c r="F394" s="153" t="s">
        <v>1592</v>
      </c>
      <c r="H394" s="152" t="s">
        <v>19</v>
      </c>
      <c r="I394" s="154"/>
      <c r="L394" s="151"/>
      <c r="M394" s="155"/>
      <c r="T394" s="156"/>
      <c r="AT394" s="152" t="s">
        <v>169</v>
      </c>
      <c r="AU394" s="152" t="s">
        <v>84</v>
      </c>
      <c r="AV394" s="12" t="s">
        <v>82</v>
      </c>
      <c r="AW394" s="12" t="s">
        <v>36</v>
      </c>
      <c r="AX394" s="12" t="s">
        <v>75</v>
      </c>
      <c r="AY394" s="152" t="s">
        <v>157</v>
      </c>
    </row>
    <row r="395" spans="2:65" s="13" customFormat="1" ht="11.25">
      <c r="B395" s="157"/>
      <c r="D395" s="145" t="s">
        <v>169</v>
      </c>
      <c r="E395" s="158" t="s">
        <v>19</v>
      </c>
      <c r="F395" s="159" t="s">
        <v>1593</v>
      </c>
      <c r="H395" s="160">
        <v>1220</v>
      </c>
      <c r="I395" s="161"/>
      <c r="L395" s="157"/>
      <c r="M395" s="162"/>
      <c r="T395" s="163"/>
      <c r="AT395" s="158" t="s">
        <v>169</v>
      </c>
      <c r="AU395" s="158" t="s">
        <v>84</v>
      </c>
      <c r="AV395" s="13" t="s">
        <v>84</v>
      </c>
      <c r="AW395" s="13" t="s">
        <v>36</v>
      </c>
      <c r="AX395" s="13" t="s">
        <v>82</v>
      </c>
      <c r="AY395" s="158" t="s">
        <v>157</v>
      </c>
    </row>
    <row r="396" spans="2:65" s="1" customFormat="1" ht="16.5" customHeight="1">
      <c r="B396" s="33"/>
      <c r="C396" s="132" t="s">
        <v>567</v>
      </c>
      <c r="D396" s="132" t="s">
        <v>159</v>
      </c>
      <c r="E396" s="133" t="s">
        <v>1811</v>
      </c>
      <c r="F396" s="134" t="s">
        <v>1812</v>
      </c>
      <c r="G396" s="135" t="s">
        <v>210</v>
      </c>
      <c r="H396" s="136">
        <v>1220</v>
      </c>
      <c r="I396" s="137">
        <v>75</v>
      </c>
      <c r="J396" s="138">
        <f>ROUND(I396*H396,2)</f>
        <v>91500</v>
      </c>
      <c r="K396" s="134" t="s">
        <v>163</v>
      </c>
      <c r="L396" s="33"/>
      <c r="M396" s="139" t="s">
        <v>19</v>
      </c>
      <c r="N396" s="140" t="s">
        <v>46</v>
      </c>
      <c r="P396" s="141">
        <f>O396*H396</f>
        <v>0</v>
      </c>
      <c r="Q396" s="141">
        <v>2.9E-4</v>
      </c>
      <c r="R396" s="141">
        <f>Q396*H396</f>
        <v>0.3538</v>
      </c>
      <c r="S396" s="141">
        <v>0</v>
      </c>
      <c r="T396" s="142">
        <f>S396*H396</f>
        <v>0</v>
      </c>
      <c r="AR396" s="143" t="s">
        <v>283</v>
      </c>
      <c r="AT396" s="143" t="s">
        <v>159</v>
      </c>
      <c r="AU396" s="143" t="s">
        <v>84</v>
      </c>
      <c r="AY396" s="18" t="s">
        <v>157</v>
      </c>
      <c r="BE396" s="144">
        <f>IF(N396="základní",J396,0)</f>
        <v>91500</v>
      </c>
      <c r="BF396" s="144">
        <f>IF(N396="snížená",J396,0)</f>
        <v>0</v>
      </c>
      <c r="BG396" s="144">
        <f>IF(N396="zákl. přenesená",J396,0)</f>
        <v>0</v>
      </c>
      <c r="BH396" s="144">
        <f>IF(N396="sníž. přenesená",J396,0)</f>
        <v>0</v>
      </c>
      <c r="BI396" s="144">
        <f>IF(N396="nulová",J396,0)</f>
        <v>0</v>
      </c>
      <c r="BJ396" s="18" t="s">
        <v>82</v>
      </c>
      <c r="BK396" s="144">
        <f>ROUND(I396*H396,2)</f>
        <v>91500</v>
      </c>
      <c r="BL396" s="18" t="s">
        <v>283</v>
      </c>
      <c r="BM396" s="143" t="s">
        <v>1813</v>
      </c>
    </row>
    <row r="397" spans="2:65" s="1" customFormat="1" ht="11.25">
      <c r="B397" s="33"/>
      <c r="D397" s="145" t="s">
        <v>166</v>
      </c>
      <c r="F397" s="146" t="s">
        <v>1814</v>
      </c>
      <c r="I397" s="147"/>
      <c r="L397" s="33"/>
      <c r="M397" s="148"/>
      <c r="T397" s="54"/>
      <c r="AT397" s="18" t="s">
        <v>166</v>
      </c>
      <c r="AU397" s="18" t="s">
        <v>84</v>
      </c>
    </row>
    <row r="398" spans="2:65" s="1" customFormat="1" ht="11.25">
      <c r="B398" s="33"/>
      <c r="D398" s="149" t="s">
        <v>167</v>
      </c>
      <c r="F398" s="150" t="s">
        <v>1815</v>
      </c>
      <c r="I398" s="147"/>
      <c r="L398" s="33"/>
      <c r="M398" s="148"/>
      <c r="T398" s="54"/>
      <c r="AT398" s="18" t="s">
        <v>167</v>
      </c>
      <c r="AU398" s="18" t="s">
        <v>84</v>
      </c>
    </row>
    <row r="399" spans="2:65" s="12" customFormat="1" ht="11.25">
      <c r="B399" s="151"/>
      <c r="D399" s="145" t="s">
        <v>169</v>
      </c>
      <c r="E399" s="152" t="s">
        <v>19</v>
      </c>
      <c r="F399" s="153" t="s">
        <v>1592</v>
      </c>
      <c r="H399" s="152" t="s">
        <v>19</v>
      </c>
      <c r="I399" s="154"/>
      <c r="L399" s="151"/>
      <c r="M399" s="155"/>
      <c r="T399" s="156"/>
      <c r="AT399" s="152" t="s">
        <v>169</v>
      </c>
      <c r="AU399" s="152" t="s">
        <v>84</v>
      </c>
      <c r="AV399" s="12" t="s">
        <v>82</v>
      </c>
      <c r="AW399" s="12" t="s">
        <v>36</v>
      </c>
      <c r="AX399" s="12" t="s">
        <v>75</v>
      </c>
      <c r="AY399" s="152" t="s">
        <v>157</v>
      </c>
    </row>
    <row r="400" spans="2:65" s="13" customFormat="1" ht="11.25">
      <c r="B400" s="157"/>
      <c r="D400" s="145" t="s">
        <v>169</v>
      </c>
      <c r="E400" s="158" t="s">
        <v>19</v>
      </c>
      <c r="F400" s="159" t="s">
        <v>1593</v>
      </c>
      <c r="H400" s="160">
        <v>1220</v>
      </c>
      <c r="I400" s="161"/>
      <c r="L400" s="157"/>
      <c r="M400" s="195"/>
      <c r="N400" s="196"/>
      <c r="O400" s="196"/>
      <c r="P400" s="196"/>
      <c r="Q400" s="196"/>
      <c r="R400" s="196"/>
      <c r="S400" s="196"/>
      <c r="T400" s="197"/>
      <c r="AT400" s="158" t="s">
        <v>169</v>
      </c>
      <c r="AU400" s="158" t="s">
        <v>84</v>
      </c>
      <c r="AV400" s="13" t="s">
        <v>84</v>
      </c>
      <c r="AW400" s="13" t="s">
        <v>36</v>
      </c>
      <c r="AX400" s="13" t="s">
        <v>82</v>
      </c>
      <c r="AY400" s="158" t="s">
        <v>157</v>
      </c>
    </row>
    <row r="401" spans="2:12" s="1" customFormat="1" ht="6.95" customHeight="1">
      <c r="B401" s="42"/>
      <c r="C401" s="43"/>
      <c r="D401" s="43"/>
      <c r="E401" s="43"/>
      <c r="F401" s="43"/>
      <c r="G401" s="43"/>
      <c r="H401" s="43"/>
      <c r="I401" s="43"/>
      <c r="J401" s="43"/>
      <c r="K401" s="43"/>
      <c r="L401" s="33"/>
    </row>
  </sheetData>
  <sheetProtection algorithmName="SHA-512" hashValue="oDAiQxO6OcmGwLCSETMPVxpruLozUGtUrLeGiLDrFsZ67GrK3/vNcCW6Zp5fkUIsScUkVrjdZfA/20+qBZrPag==" saltValue="8DCyXMqQVZirUgURx3ni0ZiLQS0NOjF47sF635b5YEC2t1P/XwpB6StpSiFNblDz2KciswlgML2LuXtO6hXq0w==" spinCount="100000" sheet="1" objects="1" scenarios="1" formatColumns="0" formatRows="0" autoFilter="0"/>
  <autoFilter ref="C95:K400" xr:uid="{00000000-0009-0000-0000-000004000000}"/>
  <mergeCells count="12">
    <mergeCell ref="E88:H88"/>
    <mergeCell ref="L2:V2"/>
    <mergeCell ref="E50:H50"/>
    <mergeCell ref="E52:H52"/>
    <mergeCell ref="E54:H54"/>
    <mergeCell ref="E84:H84"/>
    <mergeCell ref="E86:H86"/>
    <mergeCell ref="E7:H7"/>
    <mergeCell ref="E9:H9"/>
    <mergeCell ref="E11:H11"/>
    <mergeCell ref="E20:H20"/>
    <mergeCell ref="E29:H29"/>
  </mergeCells>
  <hyperlinks>
    <hyperlink ref="F101" r:id="rId1" xr:uid="{00000000-0004-0000-0400-000000000000}"/>
    <hyperlink ref="F118" r:id="rId2" xr:uid="{00000000-0004-0000-0400-000001000000}"/>
    <hyperlink ref="F135" r:id="rId3" xr:uid="{00000000-0004-0000-0400-000002000000}"/>
    <hyperlink ref="F151" r:id="rId4" xr:uid="{00000000-0004-0000-0400-000003000000}"/>
    <hyperlink ref="F156" r:id="rId5" xr:uid="{00000000-0004-0000-0400-000004000000}"/>
    <hyperlink ref="F161" r:id="rId6" xr:uid="{00000000-0004-0000-0400-000005000000}"/>
    <hyperlink ref="F168" r:id="rId7" xr:uid="{00000000-0004-0000-0400-000006000000}"/>
    <hyperlink ref="F184" r:id="rId8" xr:uid="{00000000-0004-0000-0400-000007000000}"/>
    <hyperlink ref="F219" r:id="rId9" xr:uid="{00000000-0004-0000-0400-000008000000}"/>
    <hyperlink ref="F223" r:id="rId10" xr:uid="{00000000-0004-0000-0400-000009000000}"/>
    <hyperlink ref="F227" r:id="rId11" xr:uid="{00000000-0004-0000-0400-00000A000000}"/>
    <hyperlink ref="F232" r:id="rId12" xr:uid="{00000000-0004-0000-0400-00000B000000}"/>
    <hyperlink ref="F242" r:id="rId13" xr:uid="{00000000-0004-0000-0400-00000C000000}"/>
    <hyperlink ref="F251" r:id="rId14" xr:uid="{00000000-0004-0000-0400-00000D000000}"/>
    <hyperlink ref="F258" r:id="rId15" xr:uid="{00000000-0004-0000-0400-00000E000000}"/>
    <hyperlink ref="F264" r:id="rId16" xr:uid="{00000000-0004-0000-0400-00000F000000}"/>
    <hyperlink ref="F267" r:id="rId17" xr:uid="{00000000-0004-0000-0400-000010000000}"/>
    <hyperlink ref="F270" r:id="rId18" xr:uid="{00000000-0004-0000-0400-000011000000}"/>
    <hyperlink ref="F273" r:id="rId19" xr:uid="{00000000-0004-0000-0400-000012000000}"/>
    <hyperlink ref="F277" r:id="rId20" xr:uid="{00000000-0004-0000-0400-000013000000}"/>
    <hyperlink ref="F281" r:id="rId21" xr:uid="{00000000-0004-0000-0400-000014000000}"/>
    <hyperlink ref="F286" r:id="rId22" xr:uid="{00000000-0004-0000-0400-000015000000}"/>
    <hyperlink ref="F294" r:id="rId23" xr:uid="{00000000-0004-0000-0400-000016000000}"/>
    <hyperlink ref="F301" r:id="rId24" xr:uid="{00000000-0004-0000-0400-000017000000}"/>
    <hyperlink ref="F307" r:id="rId25" xr:uid="{00000000-0004-0000-0400-000018000000}"/>
    <hyperlink ref="F313" r:id="rId26" xr:uid="{00000000-0004-0000-0400-000019000000}"/>
    <hyperlink ref="F359" r:id="rId27" xr:uid="{00000000-0004-0000-0400-00001A000000}"/>
    <hyperlink ref="F363" r:id="rId28" xr:uid="{00000000-0004-0000-0400-00001B000000}"/>
    <hyperlink ref="F368" r:id="rId29" xr:uid="{00000000-0004-0000-0400-00001C000000}"/>
    <hyperlink ref="F384" r:id="rId30" xr:uid="{00000000-0004-0000-0400-00001D000000}"/>
    <hyperlink ref="F388" r:id="rId31" xr:uid="{00000000-0004-0000-0400-00001E000000}"/>
    <hyperlink ref="F393" r:id="rId32" xr:uid="{00000000-0004-0000-0400-00001F000000}"/>
    <hyperlink ref="F398" r:id="rId33" xr:uid="{00000000-0004-0000-0400-000020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3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72"/>
  <sheetViews>
    <sheetView showGridLines="0" topLeftCell="D150" workbookViewId="0">
      <selection activeCell="I144" sqref="I144:I170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AT2" s="18" t="s">
        <v>105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84</v>
      </c>
    </row>
    <row r="4" spans="2:46" ht="24.95" customHeight="1">
      <c r="B4" s="21"/>
      <c r="D4" s="22" t="s">
        <v>112</v>
      </c>
      <c r="L4" s="21"/>
      <c r="M4" s="91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16.5" customHeight="1">
      <c r="B7" s="21"/>
      <c r="E7" s="319" t="str">
        <f>'Rekapitulace stavby'!K6</f>
        <v>Zateplení ubytoven a Dětské kliniky FNOL - Snížení energetické náročnosti (YA)</v>
      </c>
      <c r="F7" s="320"/>
      <c r="G7" s="320"/>
      <c r="H7" s="320"/>
      <c r="L7" s="21"/>
    </row>
    <row r="8" spans="2:46" ht="12.75">
      <c r="B8" s="21"/>
      <c r="D8" s="28" t="s">
        <v>113</v>
      </c>
      <c r="L8" s="21"/>
    </row>
    <row r="9" spans="2:46" ht="16.5" customHeight="1">
      <c r="B9" s="21"/>
      <c r="E9" s="319" t="s">
        <v>114</v>
      </c>
      <c r="F9" s="304"/>
      <c r="G9" s="304"/>
      <c r="H9" s="304"/>
      <c r="L9" s="21"/>
    </row>
    <row r="10" spans="2:46" ht="12" customHeight="1">
      <c r="B10" s="21"/>
      <c r="D10" s="28" t="s">
        <v>115</v>
      </c>
      <c r="L10" s="21"/>
    </row>
    <row r="11" spans="2:46" s="1" customFormat="1" ht="16.5" customHeight="1">
      <c r="B11" s="33"/>
      <c r="E11" s="283" t="s">
        <v>1816</v>
      </c>
      <c r="F11" s="321"/>
      <c r="G11" s="321"/>
      <c r="H11" s="321"/>
      <c r="L11" s="33"/>
    </row>
    <row r="12" spans="2:46" s="1" customFormat="1" ht="12" customHeight="1">
      <c r="B12" s="33"/>
      <c r="D12" s="28" t="s">
        <v>1817</v>
      </c>
      <c r="L12" s="33"/>
    </row>
    <row r="13" spans="2:46" s="1" customFormat="1" ht="16.5" customHeight="1">
      <c r="B13" s="33"/>
      <c r="E13" s="277" t="s">
        <v>1818</v>
      </c>
      <c r="F13" s="321"/>
      <c r="G13" s="321"/>
      <c r="H13" s="321"/>
      <c r="L13" s="33"/>
    </row>
    <row r="14" spans="2:46" s="1" customFormat="1" ht="11.25">
      <c r="B14" s="33"/>
      <c r="L14" s="33"/>
    </row>
    <row r="15" spans="2:46" s="1" customFormat="1" ht="12" customHeight="1">
      <c r="B15" s="33"/>
      <c r="D15" s="28" t="s">
        <v>18</v>
      </c>
      <c r="F15" s="26" t="s">
        <v>19</v>
      </c>
      <c r="I15" s="28" t="s">
        <v>20</v>
      </c>
      <c r="J15" s="26" t="s">
        <v>19</v>
      </c>
      <c r="L15" s="33"/>
    </row>
    <row r="16" spans="2:46" s="1" customFormat="1" ht="12" customHeight="1">
      <c r="B16" s="33"/>
      <c r="D16" s="28" t="s">
        <v>21</v>
      </c>
      <c r="F16" s="26" t="s">
        <v>117</v>
      </c>
      <c r="I16" s="28" t="s">
        <v>23</v>
      </c>
      <c r="J16" s="50" t="str">
        <f>'Rekapitulace stavby'!AN8</f>
        <v>28. 8. 2022</v>
      </c>
      <c r="L16" s="33"/>
    </row>
    <row r="17" spans="2:12" s="1" customFormat="1" ht="10.9" customHeight="1">
      <c r="B17" s="33"/>
      <c r="L17" s="33"/>
    </row>
    <row r="18" spans="2:12" s="1" customFormat="1" ht="12" customHeight="1">
      <c r="B18" s="33"/>
      <c r="D18" s="28" t="s">
        <v>25</v>
      </c>
      <c r="I18" s="28" t="s">
        <v>26</v>
      </c>
      <c r="J18" s="26" t="s">
        <v>27</v>
      </c>
      <c r="L18" s="33"/>
    </row>
    <row r="19" spans="2:12" s="1" customFormat="1" ht="18" customHeight="1">
      <c r="B19" s="33"/>
      <c r="E19" s="26" t="s">
        <v>28</v>
      </c>
      <c r="I19" s="28" t="s">
        <v>29</v>
      </c>
      <c r="J19" s="26" t="s">
        <v>30</v>
      </c>
      <c r="L19" s="33"/>
    </row>
    <row r="20" spans="2:12" s="1" customFormat="1" ht="6.95" customHeight="1">
      <c r="B20" s="33"/>
      <c r="L20" s="33"/>
    </row>
    <row r="21" spans="2:12" s="1" customFormat="1" ht="12" customHeight="1">
      <c r="B21" s="33"/>
      <c r="D21" s="28" t="s">
        <v>31</v>
      </c>
      <c r="I21" s="28" t="s">
        <v>26</v>
      </c>
      <c r="J21" s="29" t="str">
        <f>'Rekapitulace stavby'!AN13</f>
        <v>25527380</v>
      </c>
      <c r="L21" s="33"/>
    </row>
    <row r="22" spans="2:12" s="1" customFormat="1" ht="18" customHeight="1">
      <c r="B22" s="33"/>
      <c r="E22" s="322" t="str">
        <f>'Rekapitulace stavby'!E14</f>
        <v>POZEMSTAV Prostějov, a.s., Pod Kosířem 73, 796 01 Prostějov</v>
      </c>
      <c r="F22" s="303"/>
      <c r="G22" s="303"/>
      <c r="H22" s="303"/>
      <c r="I22" s="28" t="s">
        <v>29</v>
      </c>
      <c r="J22" s="29" t="str">
        <f>'Rekapitulace stavby'!AN14</f>
        <v>CZ25527380</v>
      </c>
      <c r="L22" s="33"/>
    </row>
    <row r="23" spans="2:12" s="1" customFormat="1" ht="6.95" customHeight="1">
      <c r="B23" s="33"/>
      <c r="L23" s="33"/>
    </row>
    <row r="24" spans="2:12" s="1" customFormat="1" ht="12" customHeight="1">
      <c r="B24" s="33"/>
      <c r="D24" s="28" t="s">
        <v>32</v>
      </c>
      <c r="I24" s="28" t="s">
        <v>26</v>
      </c>
      <c r="J24" s="26" t="s">
        <v>33</v>
      </c>
      <c r="L24" s="33"/>
    </row>
    <row r="25" spans="2:12" s="1" customFormat="1" ht="18" customHeight="1">
      <c r="B25" s="33"/>
      <c r="E25" s="26" t="s">
        <v>34</v>
      </c>
      <c r="I25" s="28" t="s">
        <v>29</v>
      </c>
      <c r="J25" s="26" t="s">
        <v>35</v>
      </c>
      <c r="L25" s="33"/>
    </row>
    <row r="26" spans="2:12" s="1" customFormat="1" ht="6.95" customHeight="1">
      <c r="B26" s="33"/>
      <c r="L26" s="33"/>
    </row>
    <row r="27" spans="2:12" s="1" customFormat="1" ht="12" customHeight="1">
      <c r="B27" s="33"/>
      <c r="D27" s="28" t="s">
        <v>37</v>
      </c>
      <c r="I27" s="28" t="s">
        <v>26</v>
      </c>
      <c r="J27" s="26" t="str">
        <f>IF('Rekapitulace stavby'!AN19="","",'Rekapitulace stavby'!AN19)</f>
        <v/>
      </c>
      <c r="L27" s="33"/>
    </row>
    <row r="28" spans="2:12" s="1" customFormat="1" ht="18" customHeight="1">
      <c r="B28" s="33"/>
      <c r="E28" s="26" t="str">
        <f>IF('Rekapitulace stavby'!E20="","",'Rekapitulace stavby'!E20)</f>
        <v xml:space="preserve"> </v>
      </c>
      <c r="I28" s="28" t="s">
        <v>29</v>
      </c>
      <c r="J28" s="26" t="str">
        <f>IF('Rekapitulace stavby'!AN20="","",'Rekapitulace stavby'!AN20)</f>
        <v/>
      </c>
      <c r="L28" s="33"/>
    </row>
    <row r="29" spans="2:12" s="1" customFormat="1" ht="6.95" customHeight="1">
      <c r="B29" s="33"/>
      <c r="L29" s="33"/>
    </row>
    <row r="30" spans="2:12" s="1" customFormat="1" ht="12" customHeight="1">
      <c r="B30" s="33"/>
      <c r="D30" s="28" t="s">
        <v>39</v>
      </c>
      <c r="L30" s="33"/>
    </row>
    <row r="31" spans="2:12" s="7" customFormat="1" ht="16.5" customHeight="1">
      <c r="B31" s="92"/>
      <c r="E31" s="308" t="s">
        <v>19</v>
      </c>
      <c r="F31" s="308"/>
      <c r="G31" s="308"/>
      <c r="H31" s="308"/>
      <c r="L31" s="92"/>
    </row>
    <row r="32" spans="2:12" s="1" customFormat="1" ht="6.95" customHeight="1">
      <c r="B32" s="33"/>
      <c r="L32" s="33"/>
    </row>
    <row r="33" spans="2:12" s="1" customFormat="1" ht="6.95" customHeight="1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25.35" customHeight="1">
      <c r="B34" s="33"/>
      <c r="D34" s="93" t="s">
        <v>41</v>
      </c>
      <c r="J34" s="64">
        <f>ROUND(J94, 2)</f>
        <v>261081.9</v>
      </c>
      <c r="L34" s="33"/>
    </row>
    <row r="35" spans="2:12" s="1" customFormat="1" ht="6.95" customHeight="1">
      <c r="B35" s="33"/>
      <c r="D35" s="51"/>
      <c r="E35" s="51"/>
      <c r="F35" s="51"/>
      <c r="G35" s="51"/>
      <c r="H35" s="51"/>
      <c r="I35" s="51"/>
      <c r="J35" s="51"/>
      <c r="K35" s="51"/>
      <c r="L35" s="33"/>
    </row>
    <row r="36" spans="2:12" s="1" customFormat="1" ht="14.45" customHeight="1">
      <c r="B36" s="33"/>
      <c r="F36" s="36" t="s">
        <v>43</v>
      </c>
      <c r="I36" s="36" t="s">
        <v>42</v>
      </c>
      <c r="J36" s="36" t="s">
        <v>44</v>
      </c>
      <c r="L36" s="33"/>
    </row>
    <row r="37" spans="2:12" s="1" customFormat="1" ht="14.45" customHeight="1">
      <c r="B37" s="33"/>
      <c r="D37" s="53" t="s">
        <v>45</v>
      </c>
      <c r="E37" s="28" t="s">
        <v>46</v>
      </c>
      <c r="F37" s="84">
        <f>ROUND((SUM(BE94:BE171)),  2)</f>
        <v>261081.9</v>
      </c>
      <c r="I37" s="94">
        <v>0.21</v>
      </c>
      <c r="J37" s="84">
        <f>ROUND(((SUM(BE94:BE171))*I37),  2)</f>
        <v>54827.199999999997</v>
      </c>
      <c r="L37" s="33"/>
    </row>
    <row r="38" spans="2:12" s="1" customFormat="1" ht="14.45" customHeight="1">
      <c r="B38" s="33"/>
      <c r="E38" s="28" t="s">
        <v>47</v>
      </c>
      <c r="F38" s="84">
        <f>ROUND((SUM(BF94:BF171)),  2)</f>
        <v>0</v>
      </c>
      <c r="I38" s="94">
        <v>0.15</v>
      </c>
      <c r="J38" s="84">
        <f>ROUND(((SUM(BF94:BF171))*I38),  2)</f>
        <v>0</v>
      </c>
      <c r="L38" s="33"/>
    </row>
    <row r="39" spans="2:12" s="1" customFormat="1" ht="14.45" hidden="1" customHeight="1">
      <c r="B39" s="33"/>
      <c r="E39" s="28" t="s">
        <v>48</v>
      </c>
      <c r="F39" s="84">
        <f>ROUND((SUM(BG94:BG171)),  2)</f>
        <v>0</v>
      </c>
      <c r="I39" s="94">
        <v>0.21</v>
      </c>
      <c r="J39" s="84">
        <f>0</f>
        <v>0</v>
      </c>
      <c r="L39" s="33"/>
    </row>
    <row r="40" spans="2:12" s="1" customFormat="1" ht="14.45" hidden="1" customHeight="1">
      <c r="B40" s="33"/>
      <c r="E40" s="28" t="s">
        <v>49</v>
      </c>
      <c r="F40" s="84">
        <f>ROUND((SUM(BH94:BH171)),  2)</f>
        <v>0</v>
      </c>
      <c r="I40" s="94">
        <v>0.15</v>
      </c>
      <c r="J40" s="84">
        <f>0</f>
        <v>0</v>
      </c>
      <c r="L40" s="33"/>
    </row>
    <row r="41" spans="2:12" s="1" customFormat="1" ht="14.45" hidden="1" customHeight="1">
      <c r="B41" s="33"/>
      <c r="E41" s="28" t="s">
        <v>50</v>
      </c>
      <c r="F41" s="84">
        <f>ROUND((SUM(BI94:BI171)),  2)</f>
        <v>0</v>
      </c>
      <c r="I41" s="94">
        <v>0</v>
      </c>
      <c r="J41" s="84">
        <f>0</f>
        <v>0</v>
      </c>
      <c r="L41" s="33"/>
    </row>
    <row r="42" spans="2:12" s="1" customFormat="1" ht="6.95" customHeight="1">
      <c r="B42" s="33"/>
      <c r="L42" s="33"/>
    </row>
    <row r="43" spans="2:12" s="1" customFormat="1" ht="25.35" customHeight="1">
      <c r="B43" s="33"/>
      <c r="C43" s="95"/>
      <c r="D43" s="96" t="s">
        <v>51</v>
      </c>
      <c r="E43" s="55"/>
      <c r="F43" s="55"/>
      <c r="G43" s="97" t="s">
        <v>52</v>
      </c>
      <c r="H43" s="98" t="s">
        <v>53</v>
      </c>
      <c r="I43" s="55"/>
      <c r="J43" s="99">
        <f>SUM(J34:J41)</f>
        <v>315909.09999999998</v>
      </c>
      <c r="K43" s="100"/>
      <c r="L43" s="33"/>
    </row>
    <row r="44" spans="2:12" s="1" customFormat="1" ht="14.45" customHeight="1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33"/>
    </row>
    <row r="48" spans="2:12" s="1" customFormat="1" ht="6.95" customHeight="1"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33"/>
    </row>
    <row r="49" spans="2:12" s="1" customFormat="1" ht="24.95" customHeight="1">
      <c r="B49" s="33"/>
      <c r="C49" s="22" t="s">
        <v>120</v>
      </c>
      <c r="L49" s="33"/>
    </row>
    <row r="50" spans="2:12" s="1" customFormat="1" ht="6.95" customHeight="1">
      <c r="B50" s="33"/>
      <c r="L50" s="33"/>
    </row>
    <row r="51" spans="2:12" s="1" customFormat="1" ht="12" customHeight="1">
      <c r="B51" s="33"/>
      <c r="C51" s="28" t="s">
        <v>16</v>
      </c>
      <c r="L51" s="33"/>
    </row>
    <row r="52" spans="2:12" s="1" customFormat="1" ht="16.5" customHeight="1">
      <c r="B52" s="33"/>
      <c r="E52" s="319" t="str">
        <f>E7</f>
        <v>Zateplení ubytoven a Dětské kliniky FNOL - Snížení energetické náročnosti (YA)</v>
      </c>
      <c r="F52" s="320"/>
      <c r="G52" s="320"/>
      <c r="H52" s="320"/>
      <c r="L52" s="33"/>
    </row>
    <row r="53" spans="2:12" ht="12" customHeight="1">
      <c r="B53" s="21"/>
      <c r="C53" s="28" t="s">
        <v>113</v>
      </c>
      <c r="L53" s="21"/>
    </row>
    <row r="54" spans="2:12" ht="16.5" customHeight="1">
      <c r="B54" s="21"/>
      <c r="E54" s="319" t="s">
        <v>114</v>
      </c>
      <c r="F54" s="304"/>
      <c r="G54" s="304"/>
      <c r="H54" s="304"/>
      <c r="L54" s="21"/>
    </row>
    <row r="55" spans="2:12" ht="12" customHeight="1">
      <c r="B55" s="21"/>
      <c r="C55" s="28" t="s">
        <v>115</v>
      </c>
      <c r="L55" s="21"/>
    </row>
    <row r="56" spans="2:12" s="1" customFormat="1" ht="16.5" customHeight="1">
      <c r="B56" s="33"/>
      <c r="E56" s="283" t="s">
        <v>1816</v>
      </c>
      <c r="F56" s="321"/>
      <c r="G56" s="321"/>
      <c r="H56" s="321"/>
      <c r="L56" s="33"/>
    </row>
    <row r="57" spans="2:12" s="1" customFormat="1" ht="12" customHeight="1">
      <c r="B57" s="33"/>
      <c r="C57" s="28" t="s">
        <v>1817</v>
      </c>
      <c r="L57" s="33"/>
    </row>
    <row r="58" spans="2:12" s="1" customFormat="1" ht="16.5" customHeight="1">
      <c r="B58" s="33"/>
      <c r="E58" s="277" t="str">
        <f>E13</f>
        <v>01 - LPS - Uzemnění, hromosvod</v>
      </c>
      <c r="F58" s="321"/>
      <c r="G58" s="321"/>
      <c r="H58" s="321"/>
      <c r="L58" s="33"/>
    </row>
    <row r="59" spans="2:12" s="1" customFormat="1" ht="6.95" customHeight="1">
      <c r="B59" s="33"/>
      <c r="L59" s="33"/>
    </row>
    <row r="60" spans="2:12" s="1" customFormat="1" ht="12" customHeight="1">
      <c r="B60" s="33"/>
      <c r="C60" s="28" t="s">
        <v>21</v>
      </c>
      <c r="F60" s="26" t="str">
        <f>F16</f>
        <v>ulice I.P. Pavlova č. p. 842, 779 00 Olomouc</v>
      </c>
      <c r="I60" s="28" t="s">
        <v>23</v>
      </c>
      <c r="J60" s="50" t="str">
        <f>IF(J16="","",J16)</f>
        <v>28. 8. 2022</v>
      </c>
      <c r="L60" s="33"/>
    </row>
    <row r="61" spans="2:12" s="1" customFormat="1" ht="6.95" customHeight="1">
      <c r="B61" s="33"/>
      <c r="L61" s="33"/>
    </row>
    <row r="62" spans="2:12" s="1" customFormat="1" ht="40.15" customHeight="1">
      <c r="B62" s="33"/>
      <c r="C62" s="28" t="s">
        <v>25</v>
      </c>
      <c r="F62" s="26" t="str">
        <f>E19</f>
        <v>FNOL, I.P.Pavlova 185/6, 779 00 Olomouc</v>
      </c>
      <c r="I62" s="28" t="s">
        <v>32</v>
      </c>
      <c r="J62" s="31" t="str">
        <f>E25</f>
        <v>M&amp;B eProjekce s.r.o., Čechova 106/2a, Přerov</v>
      </c>
      <c r="L62" s="33"/>
    </row>
    <row r="63" spans="2:12" s="1" customFormat="1" ht="15.2" customHeight="1">
      <c r="B63" s="33"/>
      <c r="C63" s="28" t="s">
        <v>31</v>
      </c>
      <c r="F63" s="26" t="str">
        <f>IF(E22="","",E22)</f>
        <v>POZEMSTAV Prostějov, a.s., Pod Kosířem 73, 796 01 Prostějov</v>
      </c>
      <c r="I63" s="28" t="s">
        <v>37</v>
      </c>
      <c r="J63" s="31" t="str">
        <f>E28</f>
        <v xml:space="preserve"> </v>
      </c>
      <c r="L63" s="33"/>
    </row>
    <row r="64" spans="2:12" s="1" customFormat="1" ht="10.35" customHeight="1">
      <c r="B64" s="33"/>
      <c r="L64" s="33"/>
    </row>
    <row r="65" spans="2:47" s="1" customFormat="1" ht="29.25" customHeight="1">
      <c r="B65" s="33"/>
      <c r="C65" s="101" t="s">
        <v>121</v>
      </c>
      <c r="D65" s="95"/>
      <c r="E65" s="95"/>
      <c r="F65" s="95"/>
      <c r="G65" s="95"/>
      <c r="H65" s="95"/>
      <c r="I65" s="95"/>
      <c r="J65" s="102" t="s">
        <v>122</v>
      </c>
      <c r="K65" s="95"/>
      <c r="L65" s="33"/>
    </row>
    <row r="66" spans="2:47" s="1" customFormat="1" ht="10.35" customHeight="1">
      <c r="B66" s="33"/>
      <c r="L66" s="33"/>
    </row>
    <row r="67" spans="2:47" s="1" customFormat="1" ht="22.9" customHeight="1">
      <c r="B67" s="33"/>
      <c r="C67" s="103" t="s">
        <v>73</v>
      </c>
      <c r="J67" s="64">
        <f>J94</f>
        <v>261081.90000000002</v>
      </c>
      <c r="L67" s="33"/>
      <c r="AU67" s="18" t="s">
        <v>123</v>
      </c>
    </row>
    <row r="68" spans="2:47" s="8" customFormat="1" ht="24.95" customHeight="1">
      <c r="B68" s="104"/>
      <c r="D68" s="105" t="s">
        <v>1819</v>
      </c>
      <c r="E68" s="106"/>
      <c r="F68" s="106"/>
      <c r="G68" s="106"/>
      <c r="H68" s="106"/>
      <c r="I68" s="106"/>
      <c r="J68" s="107">
        <f>J95</f>
        <v>53450</v>
      </c>
      <c r="L68" s="104"/>
    </row>
    <row r="69" spans="2:47" s="8" customFormat="1" ht="24.95" customHeight="1">
      <c r="B69" s="104"/>
      <c r="D69" s="105" t="s">
        <v>1820</v>
      </c>
      <c r="E69" s="106"/>
      <c r="F69" s="106"/>
      <c r="G69" s="106"/>
      <c r="H69" s="106"/>
      <c r="I69" s="106"/>
      <c r="J69" s="107">
        <f>J110</f>
        <v>74547</v>
      </c>
      <c r="L69" s="104"/>
    </row>
    <row r="70" spans="2:47" s="8" customFormat="1" ht="24.95" customHeight="1">
      <c r="B70" s="104"/>
      <c r="D70" s="105" t="s">
        <v>1821</v>
      </c>
      <c r="E70" s="106"/>
      <c r="F70" s="106"/>
      <c r="G70" s="106"/>
      <c r="H70" s="106"/>
      <c r="I70" s="106"/>
      <c r="J70" s="107">
        <f>J143</f>
        <v>133084.90000000002</v>
      </c>
      <c r="L70" s="104"/>
    </row>
    <row r="71" spans="2:47" s="1" customFormat="1" ht="21.75" customHeight="1">
      <c r="B71" s="33"/>
      <c r="L71" s="33"/>
    </row>
    <row r="72" spans="2:47" s="1" customFormat="1" ht="6.95" customHeight="1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33"/>
    </row>
    <row r="76" spans="2:47" s="1" customFormat="1" ht="6.95" customHeight="1">
      <c r="B76" s="44"/>
      <c r="C76" s="45"/>
      <c r="D76" s="45"/>
      <c r="E76" s="45"/>
      <c r="F76" s="45"/>
      <c r="G76" s="45"/>
      <c r="H76" s="45"/>
      <c r="I76" s="45"/>
      <c r="J76" s="45"/>
      <c r="K76" s="45"/>
      <c r="L76" s="33"/>
    </row>
    <row r="77" spans="2:47" s="1" customFormat="1" ht="24.95" customHeight="1">
      <c r="B77" s="33"/>
      <c r="C77" s="22" t="s">
        <v>142</v>
      </c>
      <c r="L77" s="33"/>
    </row>
    <row r="78" spans="2:47" s="1" customFormat="1" ht="6.95" customHeight="1">
      <c r="B78" s="33"/>
      <c r="L78" s="33"/>
    </row>
    <row r="79" spans="2:47" s="1" customFormat="1" ht="12" customHeight="1">
      <c r="B79" s="33"/>
      <c r="C79" s="28" t="s">
        <v>16</v>
      </c>
      <c r="L79" s="33"/>
    </row>
    <row r="80" spans="2:47" s="1" customFormat="1" ht="16.5" customHeight="1">
      <c r="B80" s="33"/>
      <c r="E80" s="319" t="str">
        <f>E7</f>
        <v>Zateplení ubytoven a Dětské kliniky FNOL - Snížení energetické náročnosti (YA)</v>
      </c>
      <c r="F80" s="320"/>
      <c r="G80" s="320"/>
      <c r="H80" s="320"/>
      <c r="L80" s="33"/>
    </row>
    <row r="81" spans="2:65" ht="12" customHeight="1">
      <c r="B81" s="21"/>
      <c r="C81" s="28" t="s">
        <v>113</v>
      </c>
      <c r="L81" s="21"/>
    </row>
    <row r="82" spans="2:65" ht="16.5" customHeight="1">
      <c r="B82" s="21"/>
      <c r="E82" s="319" t="s">
        <v>114</v>
      </c>
      <c r="F82" s="304"/>
      <c r="G82" s="304"/>
      <c r="H82" s="304"/>
      <c r="L82" s="21"/>
    </row>
    <row r="83" spans="2:65" ht="12" customHeight="1">
      <c r="B83" s="21"/>
      <c r="C83" s="28" t="s">
        <v>115</v>
      </c>
      <c r="L83" s="21"/>
    </row>
    <row r="84" spans="2:65" s="1" customFormat="1" ht="16.5" customHeight="1">
      <c r="B84" s="33"/>
      <c r="E84" s="283" t="s">
        <v>1816</v>
      </c>
      <c r="F84" s="321"/>
      <c r="G84" s="321"/>
      <c r="H84" s="321"/>
      <c r="L84" s="33"/>
    </row>
    <row r="85" spans="2:65" s="1" customFormat="1" ht="12" customHeight="1">
      <c r="B85" s="33"/>
      <c r="C85" s="28" t="s">
        <v>1817</v>
      </c>
      <c r="L85" s="33"/>
    </row>
    <row r="86" spans="2:65" s="1" customFormat="1" ht="16.5" customHeight="1">
      <c r="B86" s="33"/>
      <c r="E86" s="277" t="str">
        <f>E13</f>
        <v>01 - LPS - Uzemnění, hromosvod</v>
      </c>
      <c r="F86" s="321"/>
      <c r="G86" s="321"/>
      <c r="H86" s="321"/>
      <c r="L86" s="33"/>
    </row>
    <row r="87" spans="2:65" s="1" customFormat="1" ht="6.95" customHeight="1">
      <c r="B87" s="33"/>
      <c r="L87" s="33"/>
    </row>
    <row r="88" spans="2:65" s="1" customFormat="1" ht="12" customHeight="1">
      <c r="B88" s="33"/>
      <c r="C88" s="28" t="s">
        <v>21</v>
      </c>
      <c r="F88" s="26" t="str">
        <f>F16</f>
        <v>ulice I.P. Pavlova č. p. 842, 779 00 Olomouc</v>
      </c>
      <c r="I88" s="28" t="s">
        <v>23</v>
      </c>
      <c r="J88" s="50" t="str">
        <f>IF(J16="","",J16)</f>
        <v>28. 8. 2022</v>
      </c>
      <c r="L88" s="33"/>
    </row>
    <row r="89" spans="2:65" s="1" customFormat="1" ht="6.95" customHeight="1">
      <c r="B89" s="33"/>
      <c r="L89" s="33"/>
    </row>
    <row r="90" spans="2:65" s="1" customFormat="1" ht="40.15" customHeight="1">
      <c r="B90" s="33"/>
      <c r="C90" s="28" t="s">
        <v>25</v>
      </c>
      <c r="F90" s="26" t="str">
        <f>E19</f>
        <v>FNOL, I.P.Pavlova 185/6, 779 00 Olomouc</v>
      </c>
      <c r="I90" s="28" t="s">
        <v>32</v>
      </c>
      <c r="J90" s="31" t="str">
        <f>E25</f>
        <v>M&amp;B eProjekce s.r.o., Čechova 106/2a, Přerov</v>
      </c>
      <c r="L90" s="33"/>
    </row>
    <row r="91" spans="2:65" s="1" customFormat="1" ht="15.2" customHeight="1">
      <c r="B91" s="33"/>
      <c r="C91" s="28" t="s">
        <v>31</v>
      </c>
      <c r="F91" s="26" t="str">
        <f>IF(E22="","",E22)</f>
        <v>POZEMSTAV Prostějov, a.s., Pod Kosířem 73, 796 01 Prostějov</v>
      </c>
      <c r="I91" s="28" t="s">
        <v>37</v>
      </c>
      <c r="J91" s="31" t="str">
        <f>E28</f>
        <v xml:space="preserve"> </v>
      </c>
      <c r="L91" s="33"/>
    </row>
    <row r="92" spans="2:65" s="1" customFormat="1" ht="10.35" customHeight="1">
      <c r="B92" s="33"/>
      <c r="L92" s="33"/>
    </row>
    <row r="93" spans="2:65" s="10" customFormat="1" ht="29.25" customHeight="1">
      <c r="B93" s="112"/>
      <c r="C93" s="113" t="s">
        <v>143</v>
      </c>
      <c r="D93" s="114" t="s">
        <v>60</v>
      </c>
      <c r="E93" s="114" t="s">
        <v>56</v>
      </c>
      <c r="F93" s="114" t="s">
        <v>57</v>
      </c>
      <c r="G93" s="114" t="s">
        <v>144</v>
      </c>
      <c r="H93" s="114" t="s">
        <v>145</v>
      </c>
      <c r="I93" s="114" t="s">
        <v>146</v>
      </c>
      <c r="J93" s="114" t="s">
        <v>122</v>
      </c>
      <c r="K93" s="115" t="s">
        <v>147</v>
      </c>
      <c r="L93" s="112"/>
      <c r="M93" s="57" t="s">
        <v>19</v>
      </c>
      <c r="N93" s="58" t="s">
        <v>45</v>
      </c>
      <c r="O93" s="58" t="s">
        <v>148</v>
      </c>
      <c r="P93" s="58" t="s">
        <v>149</v>
      </c>
      <c r="Q93" s="58" t="s">
        <v>150</v>
      </c>
      <c r="R93" s="58" t="s">
        <v>151</v>
      </c>
      <c r="S93" s="58" t="s">
        <v>152</v>
      </c>
      <c r="T93" s="59" t="s">
        <v>153</v>
      </c>
    </row>
    <row r="94" spans="2:65" s="1" customFormat="1" ht="22.9" customHeight="1">
      <c r="B94" s="33"/>
      <c r="C94" s="62" t="s">
        <v>154</v>
      </c>
      <c r="J94" s="116">
        <f>BK94</f>
        <v>261081.90000000002</v>
      </c>
      <c r="L94" s="33"/>
      <c r="M94" s="60"/>
      <c r="N94" s="51"/>
      <c r="O94" s="51"/>
      <c r="P94" s="117">
        <f>P95+P110+P143</f>
        <v>0</v>
      </c>
      <c r="Q94" s="51"/>
      <c r="R94" s="117">
        <f>R95+R110+R143</f>
        <v>0</v>
      </c>
      <c r="S94" s="51"/>
      <c r="T94" s="118">
        <f>T95+T110+T143</f>
        <v>0</v>
      </c>
      <c r="AT94" s="18" t="s">
        <v>74</v>
      </c>
      <c r="AU94" s="18" t="s">
        <v>123</v>
      </c>
      <c r="BK94" s="119">
        <f>BK95+BK110+BK143</f>
        <v>261081.90000000002</v>
      </c>
    </row>
    <row r="95" spans="2:65" s="11" customFormat="1" ht="25.9" customHeight="1">
      <c r="B95" s="120"/>
      <c r="D95" s="121" t="s">
        <v>74</v>
      </c>
      <c r="E95" s="122" t="s">
        <v>1822</v>
      </c>
      <c r="F95" s="122" t="s">
        <v>1823</v>
      </c>
      <c r="I95" s="123"/>
      <c r="J95" s="124">
        <f>BK95</f>
        <v>53450</v>
      </c>
      <c r="L95" s="120"/>
      <c r="M95" s="125"/>
      <c r="P95" s="126">
        <f>SUM(P96:P109)</f>
        <v>0</v>
      </c>
      <c r="R95" s="126">
        <f>SUM(R96:R109)</f>
        <v>0</v>
      </c>
      <c r="T95" s="127">
        <f>SUM(T96:T109)</f>
        <v>0</v>
      </c>
      <c r="AR95" s="121" t="s">
        <v>82</v>
      </c>
      <c r="AT95" s="128" t="s">
        <v>74</v>
      </c>
      <c r="AU95" s="128" t="s">
        <v>75</v>
      </c>
      <c r="AY95" s="121" t="s">
        <v>157</v>
      </c>
      <c r="BK95" s="129">
        <f>SUM(BK96:BK109)</f>
        <v>53450</v>
      </c>
    </row>
    <row r="96" spans="2:65" s="1" customFormat="1" ht="16.5" customHeight="1">
      <c r="B96" s="33"/>
      <c r="C96" s="132" t="s">
        <v>82</v>
      </c>
      <c r="D96" s="132" t="s">
        <v>159</v>
      </c>
      <c r="E96" s="133" t="s">
        <v>1824</v>
      </c>
      <c r="F96" s="134" t="s">
        <v>1825</v>
      </c>
      <c r="G96" s="135" t="s">
        <v>784</v>
      </c>
      <c r="H96" s="136">
        <v>10</v>
      </c>
      <c r="I96" s="137">
        <v>90</v>
      </c>
      <c r="J96" s="138">
        <f>ROUND(I96*H96,2)</f>
        <v>900</v>
      </c>
      <c r="K96" s="134" t="s">
        <v>280</v>
      </c>
      <c r="L96" s="33"/>
      <c r="M96" s="139" t="s">
        <v>19</v>
      </c>
      <c r="N96" s="140" t="s">
        <v>46</v>
      </c>
      <c r="P96" s="141">
        <f>O96*H96</f>
        <v>0</v>
      </c>
      <c r="Q96" s="141">
        <v>0</v>
      </c>
      <c r="R96" s="141">
        <f>Q96*H96</f>
        <v>0</v>
      </c>
      <c r="S96" s="141">
        <v>0</v>
      </c>
      <c r="T96" s="142">
        <f>S96*H96</f>
        <v>0</v>
      </c>
      <c r="AR96" s="143" t="s">
        <v>164</v>
      </c>
      <c r="AT96" s="143" t="s">
        <v>159</v>
      </c>
      <c r="AU96" s="143" t="s">
        <v>82</v>
      </c>
      <c r="AY96" s="18" t="s">
        <v>157</v>
      </c>
      <c r="BE96" s="144">
        <f>IF(N96="základní",J96,0)</f>
        <v>900</v>
      </c>
      <c r="BF96" s="144">
        <f>IF(N96="snížená",J96,0)</f>
        <v>0</v>
      </c>
      <c r="BG96" s="144">
        <f>IF(N96="zákl. přenesená",J96,0)</f>
        <v>0</v>
      </c>
      <c r="BH96" s="144">
        <f>IF(N96="sníž. přenesená",J96,0)</f>
        <v>0</v>
      </c>
      <c r="BI96" s="144">
        <f>IF(N96="nulová",J96,0)</f>
        <v>0</v>
      </c>
      <c r="BJ96" s="18" t="s">
        <v>82</v>
      </c>
      <c r="BK96" s="144">
        <f>ROUND(I96*H96,2)</f>
        <v>900</v>
      </c>
      <c r="BL96" s="18" t="s">
        <v>164</v>
      </c>
      <c r="BM96" s="143" t="s">
        <v>84</v>
      </c>
    </row>
    <row r="97" spans="2:65" s="1" customFormat="1" ht="11.25">
      <c r="B97" s="33"/>
      <c r="D97" s="145" t="s">
        <v>166</v>
      </c>
      <c r="F97" s="146" t="s">
        <v>1825</v>
      </c>
      <c r="I97" s="147"/>
      <c r="L97" s="33"/>
      <c r="M97" s="148"/>
      <c r="T97" s="54"/>
      <c r="AT97" s="18" t="s">
        <v>166</v>
      </c>
      <c r="AU97" s="18" t="s">
        <v>82</v>
      </c>
    </row>
    <row r="98" spans="2:65" s="1" customFormat="1" ht="16.5" customHeight="1">
      <c r="B98" s="33"/>
      <c r="C98" s="132" t="s">
        <v>84</v>
      </c>
      <c r="D98" s="132" t="s">
        <v>159</v>
      </c>
      <c r="E98" s="133" t="s">
        <v>1826</v>
      </c>
      <c r="F98" s="134" t="s">
        <v>1827</v>
      </c>
      <c r="G98" s="135" t="s">
        <v>412</v>
      </c>
      <c r="H98" s="136">
        <v>25</v>
      </c>
      <c r="I98" s="137">
        <v>259</v>
      </c>
      <c r="J98" s="138">
        <f>ROUND(I98*H98,2)</f>
        <v>6475</v>
      </c>
      <c r="K98" s="134" t="s">
        <v>280</v>
      </c>
      <c r="L98" s="33"/>
      <c r="M98" s="139" t="s">
        <v>19</v>
      </c>
      <c r="N98" s="140" t="s">
        <v>46</v>
      </c>
      <c r="P98" s="141">
        <f>O98*H98</f>
        <v>0</v>
      </c>
      <c r="Q98" s="141">
        <v>0</v>
      </c>
      <c r="R98" s="141">
        <f>Q98*H98</f>
        <v>0</v>
      </c>
      <c r="S98" s="141">
        <v>0</v>
      </c>
      <c r="T98" s="142">
        <f>S98*H98</f>
        <v>0</v>
      </c>
      <c r="AR98" s="143" t="s">
        <v>164</v>
      </c>
      <c r="AT98" s="143" t="s">
        <v>159</v>
      </c>
      <c r="AU98" s="143" t="s">
        <v>82</v>
      </c>
      <c r="AY98" s="18" t="s">
        <v>157</v>
      </c>
      <c r="BE98" s="144">
        <f>IF(N98="základní",J98,0)</f>
        <v>6475</v>
      </c>
      <c r="BF98" s="144">
        <f>IF(N98="snížená",J98,0)</f>
        <v>0</v>
      </c>
      <c r="BG98" s="144">
        <f>IF(N98="zákl. přenesená",J98,0)</f>
        <v>0</v>
      </c>
      <c r="BH98" s="144">
        <f>IF(N98="sníž. přenesená",J98,0)</f>
        <v>0</v>
      </c>
      <c r="BI98" s="144">
        <f>IF(N98="nulová",J98,0)</f>
        <v>0</v>
      </c>
      <c r="BJ98" s="18" t="s">
        <v>82</v>
      </c>
      <c r="BK98" s="144">
        <f>ROUND(I98*H98,2)</f>
        <v>6475</v>
      </c>
      <c r="BL98" s="18" t="s">
        <v>164</v>
      </c>
      <c r="BM98" s="143" t="s">
        <v>164</v>
      </c>
    </row>
    <row r="99" spans="2:65" s="1" customFormat="1" ht="11.25">
      <c r="B99" s="33"/>
      <c r="D99" s="145" t="s">
        <v>166</v>
      </c>
      <c r="F99" s="146" t="s">
        <v>1827</v>
      </c>
      <c r="I99" s="147"/>
      <c r="L99" s="33"/>
      <c r="M99" s="148"/>
      <c r="T99" s="54"/>
      <c r="AT99" s="18" t="s">
        <v>166</v>
      </c>
      <c r="AU99" s="18" t="s">
        <v>82</v>
      </c>
    </row>
    <row r="100" spans="2:65" s="1" customFormat="1" ht="16.5" customHeight="1">
      <c r="B100" s="33"/>
      <c r="C100" s="132" t="s">
        <v>104</v>
      </c>
      <c r="D100" s="132" t="s">
        <v>159</v>
      </c>
      <c r="E100" s="133" t="s">
        <v>1828</v>
      </c>
      <c r="F100" s="134" t="s">
        <v>1829</v>
      </c>
      <c r="G100" s="135" t="s">
        <v>412</v>
      </c>
      <c r="H100" s="136">
        <v>155</v>
      </c>
      <c r="I100" s="137">
        <v>269</v>
      </c>
      <c r="J100" s="138">
        <f>ROUND(I100*H100,2)</f>
        <v>41695</v>
      </c>
      <c r="K100" s="134" t="s">
        <v>280</v>
      </c>
      <c r="L100" s="33"/>
      <c r="M100" s="139" t="s">
        <v>19</v>
      </c>
      <c r="N100" s="140" t="s">
        <v>46</v>
      </c>
      <c r="P100" s="141">
        <f>O100*H100</f>
        <v>0</v>
      </c>
      <c r="Q100" s="141">
        <v>0</v>
      </c>
      <c r="R100" s="141">
        <f>Q100*H100</f>
        <v>0</v>
      </c>
      <c r="S100" s="141">
        <v>0</v>
      </c>
      <c r="T100" s="142">
        <f>S100*H100</f>
        <v>0</v>
      </c>
      <c r="AR100" s="143" t="s">
        <v>164</v>
      </c>
      <c r="AT100" s="143" t="s">
        <v>159</v>
      </c>
      <c r="AU100" s="143" t="s">
        <v>82</v>
      </c>
      <c r="AY100" s="18" t="s">
        <v>157</v>
      </c>
      <c r="BE100" s="144">
        <f>IF(N100="základní",J100,0)</f>
        <v>41695</v>
      </c>
      <c r="BF100" s="144">
        <f>IF(N100="snížená",J100,0)</f>
        <v>0</v>
      </c>
      <c r="BG100" s="144">
        <f>IF(N100="zákl. přenesená",J100,0)</f>
        <v>0</v>
      </c>
      <c r="BH100" s="144">
        <f>IF(N100="sníž. přenesená",J100,0)</f>
        <v>0</v>
      </c>
      <c r="BI100" s="144">
        <f>IF(N100="nulová",J100,0)</f>
        <v>0</v>
      </c>
      <c r="BJ100" s="18" t="s">
        <v>82</v>
      </c>
      <c r="BK100" s="144">
        <f>ROUND(I100*H100,2)</f>
        <v>41695</v>
      </c>
      <c r="BL100" s="18" t="s">
        <v>164</v>
      </c>
      <c r="BM100" s="143" t="s">
        <v>202</v>
      </c>
    </row>
    <row r="101" spans="2:65" s="1" customFormat="1" ht="11.25">
      <c r="B101" s="33"/>
      <c r="D101" s="145" t="s">
        <v>166</v>
      </c>
      <c r="F101" s="146" t="s">
        <v>1829</v>
      </c>
      <c r="I101" s="147"/>
      <c r="L101" s="33"/>
      <c r="M101" s="148"/>
      <c r="T101" s="54"/>
      <c r="AT101" s="18" t="s">
        <v>166</v>
      </c>
      <c r="AU101" s="18" t="s">
        <v>82</v>
      </c>
    </row>
    <row r="102" spans="2:65" s="1" customFormat="1" ht="16.5" customHeight="1">
      <c r="B102" s="33"/>
      <c r="C102" s="132" t="s">
        <v>164</v>
      </c>
      <c r="D102" s="132" t="s">
        <v>159</v>
      </c>
      <c r="E102" s="133" t="s">
        <v>1830</v>
      </c>
      <c r="F102" s="134" t="s">
        <v>1831</v>
      </c>
      <c r="G102" s="135" t="s">
        <v>784</v>
      </c>
      <c r="H102" s="136">
        <v>10</v>
      </c>
      <c r="I102" s="137">
        <v>78</v>
      </c>
      <c r="J102" s="138">
        <f>ROUND(I102*H102,2)</f>
        <v>780</v>
      </c>
      <c r="K102" s="134" t="s">
        <v>280</v>
      </c>
      <c r="L102" s="33"/>
      <c r="M102" s="139" t="s">
        <v>19</v>
      </c>
      <c r="N102" s="140" t="s">
        <v>46</v>
      </c>
      <c r="P102" s="141">
        <f>O102*H102</f>
        <v>0</v>
      </c>
      <c r="Q102" s="141">
        <v>0</v>
      </c>
      <c r="R102" s="141">
        <f>Q102*H102</f>
        <v>0</v>
      </c>
      <c r="S102" s="141">
        <v>0</v>
      </c>
      <c r="T102" s="142">
        <f>S102*H102</f>
        <v>0</v>
      </c>
      <c r="AR102" s="143" t="s">
        <v>164</v>
      </c>
      <c r="AT102" s="143" t="s">
        <v>159</v>
      </c>
      <c r="AU102" s="143" t="s">
        <v>82</v>
      </c>
      <c r="AY102" s="18" t="s">
        <v>157</v>
      </c>
      <c r="BE102" s="144">
        <f>IF(N102="základní",J102,0)</f>
        <v>780</v>
      </c>
      <c r="BF102" s="144">
        <f>IF(N102="snížená",J102,0)</f>
        <v>0</v>
      </c>
      <c r="BG102" s="144">
        <f>IF(N102="zákl. přenesená",J102,0)</f>
        <v>0</v>
      </c>
      <c r="BH102" s="144">
        <f>IF(N102="sníž. přenesená",J102,0)</f>
        <v>0</v>
      </c>
      <c r="BI102" s="144">
        <f>IF(N102="nulová",J102,0)</f>
        <v>0</v>
      </c>
      <c r="BJ102" s="18" t="s">
        <v>82</v>
      </c>
      <c r="BK102" s="144">
        <f>ROUND(I102*H102,2)</f>
        <v>780</v>
      </c>
      <c r="BL102" s="18" t="s">
        <v>164</v>
      </c>
      <c r="BM102" s="143" t="s">
        <v>215</v>
      </c>
    </row>
    <row r="103" spans="2:65" s="1" customFormat="1" ht="11.25">
      <c r="B103" s="33"/>
      <c r="D103" s="145" t="s">
        <v>166</v>
      </c>
      <c r="F103" s="146" t="s">
        <v>1831</v>
      </c>
      <c r="I103" s="147"/>
      <c r="L103" s="33"/>
      <c r="M103" s="148"/>
      <c r="T103" s="54"/>
      <c r="AT103" s="18" t="s">
        <v>166</v>
      </c>
      <c r="AU103" s="18" t="s">
        <v>82</v>
      </c>
    </row>
    <row r="104" spans="2:65" s="1" customFormat="1" ht="16.5" customHeight="1">
      <c r="B104" s="33"/>
      <c r="C104" s="132" t="s">
        <v>195</v>
      </c>
      <c r="D104" s="132" t="s">
        <v>159</v>
      </c>
      <c r="E104" s="133" t="s">
        <v>1832</v>
      </c>
      <c r="F104" s="134" t="s">
        <v>1833</v>
      </c>
      <c r="G104" s="135" t="s">
        <v>784</v>
      </c>
      <c r="H104" s="136">
        <v>18</v>
      </c>
      <c r="I104" s="137">
        <v>130</v>
      </c>
      <c r="J104" s="138">
        <f>ROUND(I104*H104,2)</f>
        <v>2340</v>
      </c>
      <c r="K104" s="134" t="s">
        <v>280</v>
      </c>
      <c r="L104" s="33"/>
      <c r="M104" s="139" t="s">
        <v>19</v>
      </c>
      <c r="N104" s="140" t="s">
        <v>46</v>
      </c>
      <c r="P104" s="141">
        <f>O104*H104</f>
        <v>0</v>
      </c>
      <c r="Q104" s="141">
        <v>0</v>
      </c>
      <c r="R104" s="141">
        <f>Q104*H104</f>
        <v>0</v>
      </c>
      <c r="S104" s="141">
        <v>0</v>
      </c>
      <c r="T104" s="142">
        <f>S104*H104</f>
        <v>0</v>
      </c>
      <c r="AR104" s="143" t="s">
        <v>164</v>
      </c>
      <c r="AT104" s="143" t="s">
        <v>159</v>
      </c>
      <c r="AU104" s="143" t="s">
        <v>82</v>
      </c>
      <c r="AY104" s="18" t="s">
        <v>157</v>
      </c>
      <c r="BE104" s="144">
        <f>IF(N104="základní",J104,0)</f>
        <v>2340</v>
      </c>
      <c r="BF104" s="144">
        <f>IF(N104="snížená",J104,0)</f>
        <v>0</v>
      </c>
      <c r="BG104" s="144">
        <f>IF(N104="zákl. přenesená",J104,0)</f>
        <v>0</v>
      </c>
      <c r="BH104" s="144">
        <f>IF(N104="sníž. přenesená",J104,0)</f>
        <v>0</v>
      </c>
      <c r="BI104" s="144">
        <f>IF(N104="nulová",J104,0)</f>
        <v>0</v>
      </c>
      <c r="BJ104" s="18" t="s">
        <v>82</v>
      </c>
      <c r="BK104" s="144">
        <f>ROUND(I104*H104,2)</f>
        <v>2340</v>
      </c>
      <c r="BL104" s="18" t="s">
        <v>164</v>
      </c>
      <c r="BM104" s="143" t="s">
        <v>227</v>
      </c>
    </row>
    <row r="105" spans="2:65" s="1" customFormat="1" ht="11.25">
      <c r="B105" s="33"/>
      <c r="D105" s="145" t="s">
        <v>166</v>
      </c>
      <c r="F105" s="146" t="s">
        <v>1833</v>
      </c>
      <c r="I105" s="147"/>
      <c r="L105" s="33"/>
      <c r="M105" s="148"/>
      <c r="T105" s="54"/>
      <c r="AT105" s="18" t="s">
        <v>166</v>
      </c>
      <c r="AU105" s="18" t="s">
        <v>82</v>
      </c>
    </row>
    <row r="106" spans="2:65" s="1" customFormat="1" ht="16.5" customHeight="1">
      <c r="B106" s="33"/>
      <c r="C106" s="132" t="s">
        <v>202</v>
      </c>
      <c r="D106" s="132" t="s">
        <v>159</v>
      </c>
      <c r="E106" s="133" t="s">
        <v>1834</v>
      </c>
      <c r="F106" s="134" t="s">
        <v>1835</v>
      </c>
      <c r="G106" s="135" t="s">
        <v>784</v>
      </c>
      <c r="H106" s="136">
        <v>10</v>
      </c>
      <c r="I106" s="137">
        <v>101</v>
      </c>
      <c r="J106" s="138">
        <f>ROUND(I106*H106,2)</f>
        <v>1010</v>
      </c>
      <c r="K106" s="134" t="s">
        <v>280</v>
      </c>
      <c r="L106" s="33"/>
      <c r="M106" s="139" t="s">
        <v>19</v>
      </c>
      <c r="N106" s="140" t="s">
        <v>46</v>
      </c>
      <c r="P106" s="141">
        <f>O106*H106</f>
        <v>0</v>
      </c>
      <c r="Q106" s="141">
        <v>0</v>
      </c>
      <c r="R106" s="141">
        <f>Q106*H106</f>
        <v>0</v>
      </c>
      <c r="S106" s="141">
        <v>0</v>
      </c>
      <c r="T106" s="142">
        <f>S106*H106</f>
        <v>0</v>
      </c>
      <c r="AR106" s="143" t="s">
        <v>164</v>
      </c>
      <c r="AT106" s="143" t="s">
        <v>159</v>
      </c>
      <c r="AU106" s="143" t="s">
        <v>82</v>
      </c>
      <c r="AY106" s="18" t="s">
        <v>157</v>
      </c>
      <c r="BE106" s="144">
        <f>IF(N106="základní",J106,0)</f>
        <v>1010</v>
      </c>
      <c r="BF106" s="144">
        <f>IF(N106="snížená",J106,0)</f>
        <v>0</v>
      </c>
      <c r="BG106" s="144">
        <f>IF(N106="zákl. přenesená",J106,0)</f>
        <v>0</v>
      </c>
      <c r="BH106" s="144">
        <f>IF(N106="sníž. přenesená",J106,0)</f>
        <v>0</v>
      </c>
      <c r="BI106" s="144">
        <f>IF(N106="nulová",J106,0)</f>
        <v>0</v>
      </c>
      <c r="BJ106" s="18" t="s">
        <v>82</v>
      </c>
      <c r="BK106" s="144">
        <f>ROUND(I106*H106,2)</f>
        <v>1010</v>
      </c>
      <c r="BL106" s="18" t="s">
        <v>164</v>
      </c>
      <c r="BM106" s="143" t="s">
        <v>244</v>
      </c>
    </row>
    <row r="107" spans="2:65" s="1" customFormat="1" ht="11.25">
      <c r="B107" s="33"/>
      <c r="D107" s="145" t="s">
        <v>166</v>
      </c>
      <c r="F107" s="146" t="s">
        <v>1835</v>
      </c>
      <c r="I107" s="147"/>
      <c r="L107" s="33"/>
      <c r="M107" s="148"/>
      <c r="T107" s="54"/>
      <c r="AT107" s="18" t="s">
        <v>166</v>
      </c>
      <c r="AU107" s="18" t="s">
        <v>82</v>
      </c>
    </row>
    <row r="108" spans="2:65" s="1" customFormat="1" ht="16.5" customHeight="1">
      <c r="B108" s="33"/>
      <c r="C108" s="132" t="s">
        <v>207</v>
      </c>
      <c r="D108" s="132" t="s">
        <v>159</v>
      </c>
      <c r="E108" s="133" t="s">
        <v>1836</v>
      </c>
      <c r="F108" s="134" t="s">
        <v>1837</v>
      </c>
      <c r="G108" s="135" t="s">
        <v>784</v>
      </c>
      <c r="H108" s="136">
        <v>10</v>
      </c>
      <c r="I108" s="137">
        <v>25</v>
      </c>
      <c r="J108" s="138">
        <f>ROUND(I108*H108,2)</f>
        <v>250</v>
      </c>
      <c r="K108" s="134" t="s">
        <v>280</v>
      </c>
      <c r="L108" s="33"/>
      <c r="M108" s="139" t="s">
        <v>19</v>
      </c>
      <c r="N108" s="140" t="s">
        <v>46</v>
      </c>
      <c r="P108" s="141">
        <f>O108*H108</f>
        <v>0</v>
      </c>
      <c r="Q108" s="141">
        <v>0</v>
      </c>
      <c r="R108" s="141">
        <f>Q108*H108</f>
        <v>0</v>
      </c>
      <c r="S108" s="141">
        <v>0</v>
      </c>
      <c r="T108" s="142">
        <f>S108*H108</f>
        <v>0</v>
      </c>
      <c r="AR108" s="143" t="s">
        <v>164</v>
      </c>
      <c r="AT108" s="143" t="s">
        <v>159</v>
      </c>
      <c r="AU108" s="143" t="s">
        <v>82</v>
      </c>
      <c r="AY108" s="18" t="s">
        <v>157</v>
      </c>
      <c r="BE108" s="144">
        <f>IF(N108="základní",J108,0)</f>
        <v>250</v>
      </c>
      <c r="BF108" s="144">
        <f>IF(N108="snížená",J108,0)</f>
        <v>0</v>
      </c>
      <c r="BG108" s="144">
        <f>IF(N108="zákl. přenesená",J108,0)</f>
        <v>0</v>
      </c>
      <c r="BH108" s="144">
        <f>IF(N108="sníž. přenesená",J108,0)</f>
        <v>0</v>
      </c>
      <c r="BI108" s="144">
        <f>IF(N108="nulová",J108,0)</f>
        <v>0</v>
      </c>
      <c r="BJ108" s="18" t="s">
        <v>82</v>
      </c>
      <c r="BK108" s="144">
        <f>ROUND(I108*H108,2)</f>
        <v>250</v>
      </c>
      <c r="BL108" s="18" t="s">
        <v>164</v>
      </c>
      <c r="BM108" s="143" t="s">
        <v>272</v>
      </c>
    </row>
    <row r="109" spans="2:65" s="1" customFormat="1" ht="11.25">
      <c r="B109" s="33"/>
      <c r="D109" s="145" t="s">
        <v>166</v>
      </c>
      <c r="F109" s="146" t="s">
        <v>1837</v>
      </c>
      <c r="I109" s="147"/>
      <c r="L109" s="33"/>
      <c r="M109" s="148"/>
      <c r="T109" s="54"/>
      <c r="AT109" s="18" t="s">
        <v>166</v>
      </c>
      <c r="AU109" s="18" t="s">
        <v>82</v>
      </c>
    </row>
    <row r="110" spans="2:65" s="11" customFormat="1" ht="25.9" customHeight="1">
      <c r="B110" s="120"/>
      <c r="D110" s="121" t="s">
        <v>74</v>
      </c>
      <c r="E110" s="122" t="s">
        <v>1838</v>
      </c>
      <c r="F110" s="122" t="s">
        <v>1839</v>
      </c>
      <c r="I110" s="123"/>
      <c r="J110" s="124">
        <f>BK110</f>
        <v>74547</v>
      </c>
      <c r="L110" s="120"/>
      <c r="M110" s="125"/>
      <c r="P110" s="126">
        <f>SUM(P111:P142)</f>
        <v>0</v>
      </c>
      <c r="R110" s="126">
        <f>SUM(R111:R142)</f>
        <v>0</v>
      </c>
      <c r="T110" s="127">
        <f>SUM(T111:T142)</f>
        <v>0</v>
      </c>
      <c r="AR110" s="121" t="s">
        <v>82</v>
      </c>
      <c r="AT110" s="128" t="s">
        <v>74</v>
      </c>
      <c r="AU110" s="128" t="s">
        <v>75</v>
      </c>
      <c r="AY110" s="121" t="s">
        <v>157</v>
      </c>
      <c r="BK110" s="129">
        <f>SUM(BK111:BK142)</f>
        <v>74547</v>
      </c>
    </row>
    <row r="111" spans="2:65" s="1" customFormat="1" ht="16.5" customHeight="1">
      <c r="B111" s="33"/>
      <c r="C111" s="132" t="s">
        <v>215</v>
      </c>
      <c r="D111" s="132" t="s">
        <v>159</v>
      </c>
      <c r="E111" s="133" t="s">
        <v>1840</v>
      </c>
      <c r="F111" s="134" t="s">
        <v>1841</v>
      </c>
      <c r="G111" s="135" t="s">
        <v>412</v>
      </c>
      <c r="H111" s="136">
        <v>283</v>
      </c>
      <c r="I111" s="137">
        <v>72</v>
      </c>
      <c r="J111" s="138">
        <f>ROUND(I111*H111,2)</f>
        <v>20376</v>
      </c>
      <c r="K111" s="134" t="s">
        <v>280</v>
      </c>
      <c r="L111" s="33"/>
      <c r="M111" s="139" t="s">
        <v>19</v>
      </c>
      <c r="N111" s="140" t="s">
        <v>46</v>
      </c>
      <c r="P111" s="141">
        <f>O111*H111</f>
        <v>0</v>
      </c>
      <c r="Q111" s="141">
        <v>0</v>
      </c>
      <c r="R111" s="141">
        <f>Q111*H111</f>
        <v>0</v>
      </c>
      <c r="S111" s="141">
        <v>0</v>
      </c>
      <c r="T111" s="142">
        <f>S111*H111</f>
        <v>0</v>
      </c>
      <c r="AR111" s="143" t="s">
        <v>164</v>
      </c>
      <c r="AT111" s="143" t="s">
        <v>159</v>
      </c>
      <c r="AU111" s="143" t="s">
        <v>82</v>
      </c>
      <c r="AY111" s="18" t="s">
        <v>157</v>
      </c>
      <c r="BE111" s="144">
        <f>IF(N111="základní",J111,0)</f>
        <v>20376</v>
      </c>
      <c r="BF111" s="144">
        <f>IF(N111="snížená",J111,0)</f>
        <v>0</v>
      </c>
      <c r="BG111" s="144">
        <f>IF(N111="zákl. přenesená",J111,0)</f>
        <v>0</v>
      </c>
      <c r="BH111" s="144">
        <f>IF(N111="sníž. přenesená",J111,0)</f>
        <v>0</v>
      </c>
      <c r="BI111" s="144">
        <f>IF(N111="nulová",J111,0)</f>
        <v>0</v>
      </c>
      <c r="BJ111" s="18" t="s">
        <v>82</v>
      </c>
      <c r="BK111" s="144">
        <f>ROUND(I111*H111,2)</f>
        <v>20376</v>
      </c>
      <c r="BL111" s="18" t="s">
        <v>164</v>
      </c>
      <c r="BM111" s="143" t="s">
        <v>283</v>
      </c>
    </row>
    <row r="112" spans="2:65" s="1" customFormat="1" ht="11.25">
      <c r="B112" s="33"/>
      <c r="D112" s="145" t="s">
        <v>166</v>
      </c>
      <c r="F112" s="146" t="s">
        <v>1841</v>
      </c>
      <c r="I112" s="147"/>
      <c r="L112" s="33"/>
      <c r="M112" s="148"/>
      <c r="T112" s="54"/>
      <c r="AT112" s="18" t="s">
        <v>166</v>
      </c>
      <c r="AU112" s="18" t="s">
        <v>82</v>
      </c>
    </row>
    <row r="113" spans="2:65" s="1" customFormat="1" ht="16.5" customHeight="1">
      <c r="B113" s="33"/>
      <c r="C113" s="132" t="s">
        <v>222</v>
      </c>
      <c r="D113" s="132" t="s">
        <v>159</v>
      </c>
      <c r="E113" s="133" t="s">
        <v>1842</v>
      </c>
      <c r="F113" s="134" t="s">
        <v>1843</v>
      </c>
      <c r="G113" s="135" t="s">
        <v>784</v>
      </c>
      <c r="H113" s="136">
        <v>13</v>
      </c>
      <c r="I113" s="137">
        <v>655</v>
      </c>
      <c r="J113" s="138">
        <f>ROUND(I113*H113,2)</f>
        <v>8515</v>
      </c>
      <c r="K113" s="134" t="s">
        <v>280</v>
      </c>
      <c r="L113" s="33"/>
      <c r="M113" s="139" t="s">
        <v>19</v>
      </c>
      <c r="N113" s="140" t="s">
        <v>46</v>
      </c>
      <c r="P113" s="141">
        <f>O113*H113</f>
        <v>0</v>
      </c>
      <c r="Q113" s="141">
        <v>0</v>
      </c>
      <c r="R113" s="141">
        <f>Q113*H113</f>
        <v>0</v>
      </c>
      <c r="S113" s="141">
        <v>0</v>
      </c>
      <c r="T113" s="142">
        <f>S113*H113</f>
        <v>0</v>
      </c>
      <c r="AR113" s="143" t="s">
        <v>164</v>
      </c>
      <c r="AT113" s="143" t="s">
        <v>159</v>
      </c>
      <c r="AU113" s="143" t="s">
        <v>82</v>
      </c>
      <c r="AY113" s="18" t="s">
        <v>157</v>
      </c>
      <c r="BE113" s="144">
        <f>IF(N113="základní",J113,0)</f>
        <v>8515</v>
      </c>
      <c r="BF113" s="144">
        <f>IF(N113="snížená",J113,0)</f>
        <v>0</v>
      </c>
      <c r="BG113" s="144">
        <f>IF(N113="zákl. přenesená",J113,0)</f>
        <v>0</v>
      </c>
      <c r="BH113" s="144">
        <f>IF(N113="sníž. přenesená",J113,0)</f>
        <v>0</v>
      </c>
      <c r="BI113" s="144">
        <f>IF(N113="nulová",J113,0)</f>
        <v>0</v>
      </c>
      <c r="BJ113" s="18" t="s">
        <v>82</v>
      </c>
      <c r="BK113" s="144">
        <f>ROUND(I113*H113,2)</f>
        <v>8515</v>
      </c>
      <c r="BL113" s="18" t="s">
        <v>164</v>
      </c>
      <c r="BM113" s="143" t="s">
        <v>300</v>
      </c>
    </row>
    <row r="114" spans="2:65" s="1" customFormat="1" ht="11.25">
      <c r="B114" s="33"/>
      <c r="D114" s="145" t="s">
        <v>166</v>
      </c>
      <c r="F114" s="146" t="s">
        <v>1843</v>
      </c>
      <c r="I114" s="147"/>
      <c r="L114" s="33"/>
      <c r="M114" s="148"/>
      <c r="T114" s="54"/>
      <c r="AT114" s="18" t="s">
        <v>166</v>
      </c>
      <c r="AU114" s="18" t="s">
        <v>82</v>
      </c>
    </row>
    <row r="115" spans="2:65" s="1" customFormat="1" ht="16.5" customHeight="1">
      <c r="B115" s="33"/>
      <c r="C115" s="132" t="s">
        <v>227</v>
      </c>
      <c r="D115" s="132" t="s">
        <v>159</v>
      </c>
      <c r="E115" s="133" t="s">
        <v>1844</v>
      </c>
      <c r="F115" s="134" t="s">
        <v>1845</v>
      </c>
      <c r="G115" s="135" t="s">
        <v>784</v>
      </c>
      <c r="H115" s="136">
        <v>1</v>
      </c>
      <c r="I115" s="137">
        <v>930</v>
      </c>
      <c r="J115" s="138">
        <f>ROUND(I115*H115,2)</f>
        <v>930</v>
      </c>
      <c r="K115" s="134" t="s">
        <v>280</v>
      </c>
      <c r="L115" s="33"/>
      <c r="M115" s="139" t="s">
        <v>19</v>
      </c>
      <c r="N115" s="140" t="s">
        <v>46</v>
      </c>
      <c r="P115" s="141">
        <f>O115*H115</f>
        <v>0</v>
      </c>
      <c r="Q115" s="141">
        <v>0</v>
      </c>
      <c r="R115" s="141">
        <f>Q115*H115</f>
        <v>0</v>
      </c>
      <c r="S115" s="141">
        <v>0</v>
      </c>
      <c r="T115" s="142">
        <f>S115*H115</f>
        <v>0</v>
      </c>
      <c r="AR115" s="143" t="s">
        <v>164</v>
      </c>
      <c r="AT115" s="143" t="s">
        <v>159</v>
      </c>
      <c r="AU115" s="143" t="s">
        <v>82</v>
      </c>
      <c r="AY115" s="18" t="s">
        <v>157</v>
      </c>
      <c r="BE115" s="144">
        <f>IF(N115="základní",J115,0)</f>
        <v>930</v>
      </c>
      <c r="BF115" s="144">
        <f>IF(N115="snížená",J115,0)</f>
        <v>0</v>
      </c>
      <c r="BG115" s="144">
        <f>IF(N115="zákl. přenesená",J115,0)</f>
        <v>0</v>
      </c>
      <c r="BH115" s="144">
        <f>IF(N115="sníž. přenesená",J115,0)</f>
        <v>0</v>
      </c>
      <c r="BI115" s="144">
        <f>IF(N115="nulová",J115,0)</f>
        <v>0</v>
      </c>
      <c r="BJ115" s="18" t="s">
        <v>82</v>
      </c>
      <c r="BK115" s="144">
        <f>ROUND(I115*H115,2)</f>
        <v>930</v>
      </c>
      <c r="BL115" s="18" t="s">
        <v>164</v>
      </c>
      <c r="BM115" s="143" t="s">
        <v>343</v>
      </c>
    </row>
    <row r="116" spans="2:65" s="1" customFormat="1" ht="11.25">
      <c r="B116" s="33"/>
      <c r="D116" s="145" t="s">
        <v>166</v>
      </c>
      <c r="F116" s="146" t="s">
        <v>1845</v>
      </c>
      <c r="I116" s="147"/>
      <c r="L116" s="33"/>
      <c r="M116" s="148"/>
      <c r="T116" s="54"/>
      <c r="AT116" s="18" t="s">
        <v>166</v>
      </c>
      <c r="AU116" s="18" t="s">
        <v>82</v>
      </c>
    </row>
    <row r="117" spans="2:65" s="1" customFormat="1" ht="16.5" customHeight="1">
      <c r="B117" s="33"/>
      <c r="C117" s="132" t="s">
        <v>235</v>
      </c>
      <c r="D117" s="132" t="s">
        <v>159</v>
      </c>
      <c r="E117" s="133" t="s">
        <v>1846</v>
      </c>
      <c r="F117" s="134" t="s">
        <v>1847</v>
      </c>
      <c r="G117" s="135" t="s">
        <v>784</v>
      </c>
      <c r="H117" s="136">
        <v>14</v>
      </c>
      <c r="I117" s="137">
        <v>92</v>
      </c>
      <c r="J117" s="138">
        <f>ROUND(I117*H117,2)</f>
        <v>1288</v>
      </c>
      <c r="K117" s="134" t="s">
        <v>280</v>
      </c>
      <c r="L117" s="33"/>
      <c r="M117" s="139" t="s">
        <v>19</v>
      </c>
      <c r="N117" s="140" t="s">
        <v>46</v>
      </c>
      <c r="P117" s="141">
        <f>O117*H117</f>
        <v>0</v>
      </c>
      <c r="Q117" s="141">
        <v>0</v>
      </c>
      <c r="R117" s="141">
        <f>Q117*H117</f>
        <v>0</v>
      </c>
      <c r="S117" s="141">
        <v>0</v>
      </c>
      <c r="T117" s="142">
        <f>S117*H117</f>
        <v>0</v>
      </c>
      <c r="AR117" s="143" t="s">
        <v>164</v>
      </c>
      <c r="AT117" s="143" t="s">
        <v>159</v>
      </c>
      <c r="AU117" s="143" t="s">
        <v>82</v>
      </c>
      <c r="AY117" s="18" t="s">
        <v>157</v>
      </c>
      <c r="BE117" s="144">
        <f>IF(N117="základní",J117,0)</f>
        <v>1288</v>
      </c>
      <c r="BF117" s="144">
        <f>IF(N117="snížená",J117,0)</f>
        <v>0</v>
      </c>
      <c r="BG117" s="144">
        <f>IF(N117="zákl. přenesená",J117,0)</f>
        <v>0</v>
      </c>
      <c r="BH117" s="144">
        <f>IF(N117="sníž. přenesená",J117,0)</f>
        <v>0</v>
      </c>
      <c r="BI117" s="144">
        <f>IF(N117="nulová",J117,0)</f>
        <v>0</v>
      </c>
      <c r="BJ117" s="18" t="s">
        <v>82</v>
      </c>
      <c r="BK117" s="144">
        <f>ROUND(I117*H117,2)</f>
        <v>1288</v>
      </c>
      <c r="BL117" s="18" t="s">
        <v>164</v>
      </c>
      <c r="BM117" s="143" t="s">
        <v>354</v>
      </c>
    </row>
    <row r="118" spans="2:65" s="1" customFormat="1" ht="11.25">
      <c r="B118" s="33"/>
      <c r="D118" s="145" t="s">
        <v>166</v>
      </c>
      <c r="F118" s="146" t="s">
        <v>1847</v>
      </c>
      <c r="I118" s="147"/>
      <c r="L118" s="33"/>
      <c r="M118" s="148"/>
      <c r="T118" s="54"/>
      <c r="AT118" s="18" t="s">
        <v>166</v>
      </c>
      <c r="AU118" s="18" t="s">
        <v>82</v>
      </c>
    </row>
    <row r="119" spans="2:65" s="1" customFormat="1" ht="16.5" customHeight="1">
      <c r="B119" s="33"/>
      <c r="C119" s="132" t="s">
        <v>244</v>
      </c>
      <c r="D119" s="132" t="s">
        <v>159</v>
      </c>
      <c r="E119" s="133" t="s">
        <v>1848</v>
      </c>
      <c r="F119" s="134" t="s">
        <v>1849</v>
      </c>
      <c r="G119" s="135" t="s">
        <v>784</v>
      </c>
      <c r="H119" s="136">
        <v>6</v>
      </c>
      <c r="I119" s="137">
        <v>66</v>
      </c>
      <c r="J119" s="138">
        <f>ROUND(I119*H119,2)</f>
        <v>396</v>
      </c>
      <c r="K119" s="134" t="s">
        <v>280</v>
      </c>
      <c r="L119" s="33"/>
      <c r="M119" s="139" t="s">
        <v>19</v>
      </c>
      <c r="N119" s="140" t="s">
        <v>46</v>
      </c>
      <c r="P119" s="141">
        <f>O119*H119</f>
        <v>0</v>
      </c>
      <c r="Q119" s="141">
        <v>0</v>
      </c>
      <c r="R119" s="141">
        <f>Q119*H119</f>
        <v>0</v>
      </c>
      <c r="S119" s="141">
        <v>0</v>
      </c>
      <c r="T119" s="142">
        <f>S119*H119</f>
        <v>0</v>
      </c>
      <c r="AR119" s="143" t="s">
        <v>164</v>
      </c>
      <c r="AT119" s="143" t="s">
        <v>159</v>
      </c>
      <c r="AU119" s="143" t="s">
        <v>82</v>
      </c>
      <c r="AY119" s="18" t="s">
        <v>157</v>
      </c>
      <c r="BE119" s="144">
        <f>IF(N119="základní",J119,0)</f>
        <v>396</v>
      </c>
      <c r="BF119" s="144">
        <f>IF(N119="snížená",J119,0)</f>
        <v>0</v>
      </c>
      <c r="BG119" s="144">
        <f>IF(N119="zákl. přenesená",J119,0)</f>
        <v>0</v>
      </c>
      <c r="BH119" s="144">
        <f>IF(N119="sníž. přenesená",J119,0)</f>
        <v>0</v>
      </c>
      <c r="BI119" s="144">
        <f>IF(N119="nulová",J119,0)</f>
        <v>0</v>
      </c>
      <c r="BJ119" s="18" t="s">
        <v>82</v>
      </c>
      <c r="BK119" s="144">
        <f>ROUND(I119*H119,2)</f>
        <v>396</v>
      </c>
      <c r="BL119" s="18" t="s">
        <v>164</v>
      </c>
      <c r="BM119" s="143" t="s">
        <v>365</v>
      </c>
    </row>
    <row r="120" spans="2:65" s="1" customFormat="1" ht="11.25">
      <c r="B120" s="33"/>
      <c r="D120" s="145" t="s">
        <v>166</v>
      </c>
      <c r="F120" s="146" t="s">
        <v>1849</v>
      </c>
      <c r="I120" s="147"/>
      <c r="L120" s="33"/>
      <c r="M120" s="148"/>
      <c r="T120" s="54"/>
      <c r="AT120" s="18" t="s">
        <v>166</v>
      </c>
      <c r="AU120" s="18" t="s">
        <v>82</v>
      </c>
    </row>
    <row r="121" spans="2:65" s="1" customFormat="1" ht="16.5" customHeight="1">
      <c r="B121" s="33"/>
      <c r="C121" s="132" t="s">
        <v>267</v>
      </c>
      <c r="D121" s="132" t="s">
        <v>159</v>
      </c>
      <c r="E121" s="133" t="s">
        <v>1850</v>
      </c>
      <c r="F121" s="134" t="s">
        <v>1851</v>
      </c>
      <c r="G121" s="135" t="s">
        <v>784</v>
      </c>
      <c r="H121" s="136">
        <v>40</v>
      </c>
      <c r="I121" s="137">
        <v>78</v>
      </c>
      <c r="J121" s="138">
        <f>ROUND(I121*H121,2)</f>
        <v>3120</v>
      </c>
      <c r="K121" s="134" t="s">
        <v>280</v>
      </c>
      <c r="L121" s="33"/>
      <c r="M121" s="139" t="s">
        <v>19</v>
      </c>
      <c r="N121" s="140" t="s">
        <v>46</v>
      </c>
      <c r="P121" s="141">
        <f>O121*H121</f>
        <v>0</v>
      </c>
      <c r="Q121" s="141">
        <v>0</v>
      </c>
      <c r="R121" s="141">
        <f>Q121*H121</f>
        <v>0</v>
      </c>
      <c r="S121" s="141">
        <v>0</v>
      </c>
      <c r="T121" s="142">
        <f>S121*H121</f>
        <v>0</v>
      </c>
      <c r="AR121" s="143" t="s">
        <v>164</v>
      </c>
      <c r="AT121" s="143" t="s">
        <v>159</v>
      </c>
      <c r="AU121" s="143" t="s">
        <v>82</v>
      </c>
      <c r="AY121" s="18" t="s">
        <v>157</v>
      </c>
      <c r="BE121" s="144">
        <f>IF(N121="základní",J121,0)</f>
        <v>3120</v>
      </c>
      <c r="BF121" s="144">
        <f>IF(N121="snížená",J121,0)</f>
        <v>0</v>
      </c>
      <c r="BG121" s="144">
        <f>IF(N121="zákl. přenesená",J121,0)</f>
        <v>0</v>
      </c>
      <c r="BH121" s="144">
        <f>IF(N121="sníž. přenesená",J121,0)</f>
        <v>0</v>
      </c>
      <c r="BI121" s="144">
        <f>IF(N121="nulová",J121,0)</f>
        <v>0</v>
      </c>
      <c r="BJ121" s="18" t="s">
        <v>82</v>
      </c>
      <c r="BK121" s="144">
        <f>ROUND(I121*H121,2)</f>
        <v>3120</v>
      </c>
      <c r="BL121" s="18" t="s">
        <v>164</v>
      </c>
      <c r="BM121" s="143" t="s">
        <v>382</v>
      </c>
    </row>
    <row r="122" spans="2:65" s="1" customFormat="1" ht="11.25">
      <c r="B122" s="33"/>
      <c r="D122" s="145" t="s">
        <v>166</v>
      </c>
      <c r="F122" s="146" t="s">
        <v>1851</v>
      </c>
      <c r="I122" s="147"/>
      <c r="L122" s="33"/>
      <c r="M122" s="148"/>
      <c r="T122" s="54"/>
      <c r="AT122" s="18" t="s">
        <v>166</v>
      </c>
      <c r="AU122" s="18" t="s">
        <v>82</v>
      </c>
    </row>
    <row r="123" spans="2:65" s="1" customFormat="1" ht="16.5" customHeight="1">
      <c r="B123" s="33"/>
      <c r="C123" s="132" t="s">
        <v>272</v>
      </c>
      <c r="D123" s="132" t="s">
        <v>159</v>
      </c>
      <c r="E123" s="133" t="s">
        <v>1852</v>
      </c>
      <c r="F123" s="134" t="s">
        <v>1853</v>
      </c>
      <c r="G123" s="135" t="s">
        <v>784</v>
      </c>
      <c r="H123" s="136">
        <v>11</v>
      </c>
      <c r="I123" s="137">
        <v>71</v>
      </c>
      <c r="J123" s="138">
        <f>ROUND(I123*H123,2)</f>
        <v>781</v>
      </c>
      <c r="K123" s="134" t="s">
        <v>280</v>
      </c>
      <c r="L123" s="33"/>
      <c r="M123" s="139" t="s">
        <v>19</v>
      </c>
      <c r="N123" s="140" t="s">
        <v>46</v>
      </c>
      <c r="P123" s="141">
        <f>O123*H123</f>
        <v>0</v>
      </c>
      <c r="Q123" s="141">
        <v>0</v>
      </c>
      <c r="R123" s="141">
        <f>Q123*H123</f>
        <v>0</v>
      </c>
      <c r="S123" s="141">
        <v>0</v>
      </c>
      <c r="T123" s="142">
        <f>S123*H123</f>
        <v>0</v>
      </c>
      <c r="AR123" s="143" t="s">
        <v>164</v>
      </c>
      <c r="AT123" s="143" t="s">
        <v>159</v>
      </c>
      <c r="AU123" s="143" t="s">
        <v>82</v>
      </c>
      <c r="AY123" s="18" t="s">
        <v>157</v>
      </c>
      <c r="BE123" s="144">
        <f>IF(N123="základní",J123,0)</f>
        <v>781</v>
      </c>
      <c r="BF123" s="144">
        <f>IF(N123="snížená",J123,0)</f>
        <v>0</v>
      </c>
      <c r="BG123" s="144">
        <f>IF(N123="zákl. přenesená",J123,0)</f>
        <v>0</v>
      </c>
      <c r="BH123" s="144">
        <f>IF(N123="sníž. přenesená",J123,0)</f>
        <v>0</v>
      </c>
      <c r="BI123" s="144">
        <f>IF(N123="nulová",J123,0)</f>
        <v>0</v>
      </c>
      <c r="BJ123" s="18" t="s">
        <v>82</v>
      </c>
      <c r="BK123" s="144">
        <f>ROUND(I123*H123,2)</f>
        <v>781</v>
      </c>
      <c r="BL123" s="18" t="s">
        <v>164</v>
      </c>
      <c r="BM123" s="143" t="s">
        <v>394</v>
      </c>
    </row>
    <row r="124" spans="2:65" s="1" customFormat="1" ht="11.25">
      <c r="B124" s="33"/>
      <c r="D124" s="145" t="s">
        <v>166</v>
      </c>
      <c r="F124" s="146" t="s">
        <v>1853</v>
      </c>
      <c r="I124" s="147"/>
      <c r="L124" s="33"/>
      <c r="M124" s="148"/>
      <c r="T124" s="54"/>
      <c r="AT124" s="18" t="s">
        <v>166</v>
      </c>
      <c r="AU124" s="18" t="s">
        <v>82</v>
      </c>
    </row>
    <row r="125" spans="2:65" s="1" customFormat="1" ht="16.5" customHeight="1">
      <c r="B125" s="33"/>
      <c r="C125" s="132" t="s">
        <v>8</v>
      </c>
      <c r="D125" s="132" t="s">
        <v>159</v>
      </c>
      <c r="E125" s="133" t="s">
        <v>1854</v>
      </c>
      <c r="F125" s="134" t="s">
        <v>1855</v>
      </c>
      <c r="G125" s="135" t="s">
        <v>784</v>
      </c>
      <c r="H125" s="136">
        <v>2</v>
      </c>
      <c r="I125" s="137">
        <v>71</v>
      </c>
      <c r="J125" s="138">
        <f>ROUND(I125*H125,2)</f>
        <v>142</v>
      </c>
      <c r="K125" s="134" t="s">
        <v>280</v>
      </c>
      <c r="L125" s="33"/>
      <c r="M125" s="139" t="s">
        <v>19</v>
      </c>
      <c r="N125" s="140" t="s">
        <v>46</v>
      </c>
      <c r="P125" s="141">
        <f>O125*H125</f>
        <v>0</v>
      </c>
      <c r="Q125" s="141">
        <v>0</v>
      </c>
      <c r="R125" s="141">
        <f>Q125*H125</f>
        <v>0</v>
      </c>
      <c r="S125" s="141">
        <v>0</v>
      </c>
      <c r="T125" s="142">
        <f>S125*H125</f>
        <v>0</v>
      </c>
      <c r="AR125" s="143" t="s">
        <v>164</v>
      </c>
      <c r="AT125" s="143" t="s">
        <v>159</v>
      </c>
      <c r="AU125" s="143" t="s">
        <v>82</v>
      </c>
      <c r="AY125" s="18" t="s">
        <v>157</v>
      </c>
      <c r="BE125" s="144">
        <f>IF(N125="základní",J125,0)</f>
        <v>142</v>
      </c>
      <c r="BF125" s="144">
        <f>IF(N125="snížená",J125,0)</f>
        <v>0</v>
      </c>
      <c r="BG125" s="144">
        <f>IF(N125="zákl. přenesená",J125,0)</f>
        <v>0</v>
      </c>
      <c r="BH125" s="144">
        <f>IF(N125="sníž. přenesená",J125,0)</f>
        <v>0</v>
      </c>
      <c r="BI125" s="144">
        <f>IF(N125="nulová",J125,0)</f>
        <v>0</v>
      </c>
      <c r="BJ125" s="18" t="s">
        <v>82</v>
      </c>
      <c r="BK125" s="144">
        <f>ROUND(I125*H125,2)</f>
        <v>142</v>
      </c>
      <c r="BL125" s="18" t="s">
        <v>164</v>
      </c>
      <c r="BM125" s="143" t="s">
        <v>404</v>
      </c>
    </row>
    <row r="126" spans="2:65" s="1" customFormat="1" ht="11.25">
      <c r="B126" s="33"/>
      <c r="D126" s="145" t="s">
        <v>166</v>
      </c>
      <c r="F126" s="146" t="s">
        <v>1855</v>
      </c>
      <c r="I126" s="147"/>
      <c r="L126" s="33"/>
      <c r="M126" s="148"/>
      <c r="T126" s="54"/>
      <c r="AT126" s="18" t="s">
        <v>166</v>
      </c>
      <c r="AU126" s="18" t="s">
        <v>82</v>
      </c>
    </row>
    <row r="127" spans="2:65" s="1" customFormat="1" ht="16.5" customHeight="1">
      <c r="B127" s="33"/>
      <c r="C127" s="132" t="s">
        <v>283</v>
      </c>
      <c r="D127" s="132" t="s">
        <v>159</v>
      </c>
      <c r="E127" s="133" t="s">
        <v>1856</v>
      </c>
      <c r="F127" s="134" t="s">
        <v>1857</v>
      </c>
      <c r="G127" s="135" t="s">
        <v>784</v>
      </c>
      <c r="H127" s="136">
        <v>16</v>
      </c>
      <c r="I127" s="137">
        <v>385</v>
      </c>
      <c r="J127" s="138">
        <f>ROUND(I127*H127,2)</f>
        <v>6160</v>
      </c>
      <c r="K127" s="134" t="s">
        <v>280</v>
      </c>
      <c r="L127" s="33"/>
      <c r="M127" s="139" t="s">
        <v>19</v>
      </c>
      <c r="N127" s="140" t="s">
        <v>46</v>
      </c>
      <c r="P127" s="141">
        <f>O127*H127</f>
        <v>0</v>
      </c>
      <c r="Q127" s="141">
        <v>0</v>
      </c>
      <c r="R127" s="141">
        <f>Q127*H127</f>
        <v>0</v>
      </c>
      <c r="S127" s="141">
        <v>0</v>
      </c>
      <c r="T127" s="142">
        <f>S127*H127</f>
        <v>0</v>
      </c>
      <c r="AR127" s="143" t="s">
        <v>164</v>
      </c>
      <c r="AT127" s="143" t="s">
        <v>159</v>
      </c>
      <c r="AU127" s="143" t="s">
        <v>82</v>
      </c>
      <c r="AY127" s="18" t="s">
        <v>157</v>
      </c>
      <c r="BE127" s="144">
        <f>IF(N127="základní",J127,0)</f>
        <v>6160</v>
      </c>
      <c r="BF127" s="144">
        <f>IF(N127="snížená",J127,0)</f>
        <v>0</v>
      </c>
      <c r="BG127" s="144">
        <f>IF(N127="zákl. přenesená",J127,0)</f>
        <v>0</v>
      </c>
      <c r="BH127" s="144">
        <f>IF(N127="sníž. přenesená",J127,0)</f>
        <v>0</v>
      </c>
      <c r="BI127" s="144">
        <f>IF(N127="nulová",J127,0)</f>
        <v>0</v>
      </c>
      <c r="BJ127" s="18" t="s">
        <v>82</v>
      </c>
      <c r="BK127" s="144">
        <f>ROUND(I127*H127,2)</f>
        <v>6160</v>
      </c>
      <c r="BL127" s="18" t="s">
        <v>164</v>
      </c>
      <c r="BM127" s="143" t="s">
        <v>419</v>
      </c>
    </row>
    <row r="128" spans="2:65" s="1" customFormat="1" ht="11.25">
      <c r="B128" s="33"/>
      <c r="D128" s="145" t="s">
        <v>166</v>
      </c>
      <c r="F128" s="146" t="s">
        <v>1857</v>
      </c>
      <c r="I128" s="147"/>
      <c r="L128" s="33"/>
      <c r="M128" s="148"/>
      <c r="T128" s="54"/>
      <c r="AT128" s="18" t="s">
        <v>166</v>
      </c>
      <c r="AU128" s="18" t="s">
        <v>82</v>
      </c>
    </row>
    <row r="129" spans="2:65" s="1" customFormat="1" ht="16.5" customHeight="1">
      <c r="B129" s="33"/>
      <c r="C129" s="132" t="s">
        <v>292</v>
      </c>
      <c r="D129" s="132" t="s">
        <v>159</v>
      </c>
      <c r="E129" s="133" t="s">
        <v>1858</v>
      </c>
      <c r="F129" s="134" t="s">
        <v>1859</v>
      </c>
      <c r="G129" s="135" t="s">
        <v>784</v>
      </c>
      <c r="H129" s="136">
        <v>5</v>
      </c>
      <c r="I129" s="137">
        <v>152</v>
      </c>
      <c r="J129" s="138">
        <f>ROUND(I129*H129,2)</f>
        <v>760</v>
      </c>
      <c r="K129" s="134" t="s">
        <v>280</v>
      </c>
      <c r="L129" s="33"/>
      <c r="M129" s="139" t="s">
        <v>19</v>
      </c>
      <c r="N129" s="140" t="s">
        <v>46</v>
      </c>
      <c r="P129" s="141">
        <f>O129*H129</f>
        <v>0</v>
      </c>
      <c r="Q129" s="141">
        <v>0</v>
      </c>
      <c r="R129" s="141">
        <f>Q129*H129</f>
        <v>0</v>
      </c>
      <c r="S129" s="141">
        <v>0</v>
      </c>
      <c r="T129" s="142">
        <f>S129*H129</f>
        <v>0</v>
      </c>
      <c r="AR129" s="143" t="s">
        <v>164</v>
      </c>
      <c r="AT129" s="143" t="s">
        <v>159</v>
      </c>
      <c r="AU129" s="143" t="s">
        <v>82</v>
      </c>
      <c r="AY129" s="18" t="s">
        <v>157</v>
      </c>
      <c r="BE129" s="144">
        <f>IF(N129="základní",J129,0)</f>
        <v>760</v>
      </c>
      <c r="BF129" s="144">
        <f>IF(N129="snížená",J129,0)</f>
        <v>0</v>
      </c>
      <c r="BG129" s="144">
        <f>IF(N129="zákl. přenesená",J129,0)</f>
        <v>0</v>
      </c>
      <c r="BH129" s="144">
        <f>IF(N129="sníž. přenesená",J129,0)</f>
        <v>0</v>
      </c>
      <c r="BI129" s="144">
        <f>IF(N129="nulová",J129,0)</f>
        <v>0</v>
      </c>
      <c r="BJ129" s="18" t="s">
        <v>82</v>
      </c>
      <c r="BK129" s="144">
        <f>ROUND(I129*H129,2)</f>
        <v>760</v>
      </c>
      <c r="BL129" s="18" t="s">
        <v>164</v>
      </c>
      <c r="BM129" s="143" t="s">
        <v>432</v>
      </c>
    </row>
    <row r="130" spans="2:65" s="1" customFormat="1" ht="11.25">
      <c r="B130" s="33"/>
      <c r="D130" s="145" t="s">
        <v>166</v>
      </c>
      <c r="F130" s="146" t="s">
        <v>1859</v>
      </c>
      <c r="I130" s="147"/>
      <c r="L130" s="33"/>
      <c r="M130" s="148"/>
      <c r="T130" s="54"/>
      <c r="AT130" s="18" t="s">
        <v>166</v>
      </c>
      <c r="AU130" s="18" t="s">
        <v>82</v>
      </c>
    </row>
    <row r="131" spans="2:65" s="1" customFormat="1" ht="16.5" customHeight="1">
      <c r="B131" s="33"/>
      <c r="C131" s="132" t="s">
        <v>300</v>
      </c>
      <c r="D131" s="132" t="s">
        <v>159</v>
      </c>
      <c r="E131" s="133" t="s">
        <v>1860</v>
      </c>
      <c r="F131" s="134" t="s">
        <v>1861</v>
      </c>
      <c r="G131" s="135" t="s">
        <v>784</v>
      </c>
      <c r="H131" s="136">
        <v>26</v>
      </c>
      <c r="I131" s="137">
        <v>72</v>
      </c>
      <c r="J131" s="138">
        <f>ROUND(I131*H131,2)</f>
        <v>1872</v>
      </c>
      <c r="K131" s="134" t="s">
        <v>280</v>
      </c>
      <c r="L131" s="33"/>
      <c r="M131" s="139" t="s">
        <v>19</v>
      </c>
      <c r="N131" s="140" t="s">
        <v>46</v>
      </c>
      <c r="P131" s="141">
        <f>O131*H131</f>
        <v>0</v>
      </c>
      <c r="Q131" s="141">
        <v>0</v>
      </c>
      <c r="R131" s="141">
        <f>Q131*H131</f>
        <v>0</v>
      </c>
      <c r="S131" s="141">
        <v>0</v>
      </c>
      <c r="T131" s="142">
        <f>S131*H131</f>
        <v>0</v>
      </c>
      <c r="AR131" s="143" t="s">
        <v>164</v>
      </c>
      <c r="AT131" s="143" t="s">
        <v>159</v>
      </c>
      <c r="AU131" s="143" t="s">
        <v>82</v>
      </c>
      <c r="AY131" s="18" t="s">
        <v>157</v>
      </c>
      <c r="BE131" s="144">
        <f>IF(N131="základní",J131,0)</f>
        <v>1872</v>
      </c>
      <c r="BF131" s="144">
        <f>IF(N131="snížená",J131,0)</f>
        <v>0</v>
      </c>
      <c r="BG131" s="144">
        <f>IF(N131="zákl. přenesená",J131,0)</f>
        <v>0</v>
      </c>
      <c r="BH131" s="144">
        <f>IF(N131="sníž. přenesená",J131,0)</f>
        <v>0</v>
      </c>
      <c r="BI131" s="144">
        <f>IF(N131="nulová",J131,0)</f>
        <v>0</v>
      </c>
      <c r="BJ131" s="18" t="s">
        <v>82</v>
      </c>
      <c r="BK131" s="144">
        <f>ROUND(I131*H131,2)</f>
        <v>1872</v>
      </c>
      <c r="BL131" s="18" t="s">
        <v>164</v>
      </c>
      <c r="BM131" s="143" t="s">
        <v>450</v>
      </c>
    </row>
    <row r="132" spans="2:65" s="1" customFormat="1" ht="11.25">
      <c r="B132" s="33"/>
      <c r="D132" s="145" t="s">
        <v>166</v>
      </c>
      <c r="F132" s="146" t="s">
        <v>1861</v>
      </c>
      <c r="I132" s="147"/>
      <c r="L132" s="33"/>
      <c r="M132" s="148"/>
      <c r="T132" s="54"/>
      <c r="AT132" s="18" t="s">
        <v>166</v>
      </c>
      <c r="AU132" s="18" t="s">
        <v>82</v>
      </c>
    </row>
    <row r="133" spans="2:65" s="1" customFormat="1" ht="16.5" customHeight="1">
      <c r="B133" s="33"/>
      <c r="C133" s="132" t="s">
        <v>310</v>
      </c>
      <c r="D133" s="132" t="s">
        <v>159</v>
      </c>
      <c r="E133" s="133" t="s">
        <v>1862</v>
      </c>
      <c r="F133" s="134" t="s">
        <v>1863</v>
      </c>
      <c r="G133" s="135" t="s">
        <v>784</v>
      </c>
      <c r="H133" s="136">
        <v>26</v>
      </c>
      <c r="I133" s="137">
        <v>43</v>
      </c>
      <c r="J133" s="138">
        <f>ROUND(I133*H133,2)</f>
        <v>1118</v>
      </c>
      <c r="K133" s="134" t="s">
        <v>280</v>
      </c>
      <c r="L133" s="33"/>
      <c r="M133" s="139" t="s">
        <v>19</v>
      </c>
      <c r="N133" s="140" t="s">
        <v>46</v>
      </c>
      <c r="P133" s="141">
        <f>O133*H133</f>
        <v>0</v>
      </c>
      <c r="Q133" s="141">
        <v>0</v>
      </c>
      <c r="R133" s="141">
        <f>Q133*H133</f>
        <v>0</v>
      </c>
      <c r="S133" s="141">
        <v>0</v>
      </c>
      <c r="T133" s="142">
        <f>S133*H133</f>
        <v>0</v>
      </c>
      <c r="AR133" s="143" t="s">
        <v>164</v>
      </c>
      <c r="AT133" s="143" t="s">
        <v>159</v>
      </c>
      <c r="AU133" s="143" t="s">
        <v>82</v>
      </c>
      <c r="AY133" s="18" t="s">
        <v>157</v>
      </c>
      <c r="BE133" s="144">
        <f>IF(N133="základní",J133,0)</f>
        <v>1118</v>
      </c>
      <c r="BF133" s="144">
        <f>IF(N133="snížená",J133,0)</f>
        <v>0</v>
      </c>
      <c r="BG133" s="144">
        <f>IF(N133="zákl. přenesená",J133,0)</f>
        <v>0</v>
      </c>
      <c r="BH133" s="144">
        <f>IF(N133="sníž. přenesená",J133,0)</f>
        <v>0</v>
      </c>
      <c r="BI133" s="144">
        <f>IF(N133="nulová",J133,0)</f>
        <v>0</v>
      </c>
      <c r="BJ133" s="18" t="s">
        <v>82</v>
      </c>
      <c r="BK133" s="144">
        <f>ROUND(I133*H133,2)</f>
        <v>1118</v>
      </c>
      <c r="BL133" s="18" t="s">
        <v>164</v>
      </c>
      <c r="BM133" s="143" t="s">
        <v>468</v>
      </c>
    </row>
    <row r="134" spans="2:65" s="1" customFormat="1" ht="11.25">
      <c r="B134" s="33"/>
      <c r="D134" s="145" t="s">
        <v>166</v>
      </c>
      <c r="F134" s="146" t="s">
        <v>1864</v>
      </c>
      <c r="I134" s="147"/>
      <c r="L134" s="33"/>
      <c r="M134" s="148"/>
      <c r="T134" s="54"/>
      <c r="AT134" s="18" t="s">
        <v>166</v>
      </c>
      <c r="AU134" s="18" t="s">
        <v>82</v>
      </c>
    </row>
    <row r="135" spans="2:65" s="1" customFormat="1" ht="16.5" customHeight="1">
      <c r="B135" s="33"/>
      <c r="C135" s="132" t="s">
        <v>343</v>
      </c>
      <c r="D135" s="132" t="s">
        <v>159</v>
      </c>
      <c r="E135" s="133" t="s">
        <v>1865</v>
      </c>
      <c r="F135" s="134" t="s">
        <v>1866</v>
      </c>
      <c r="G135" s="135" t="s">
        <v>784</v>
      </c>
      <c r="H135" s="136">
        <v>15</v>
      </c>
      <c r="I135" s="137">
        <v>79</v>
      </c>
      <c r="J135" s="138">
        <f>ROUND(I135*H135,2)</f>
        <v>1185</v>
      </c>
      <c r="K135" s="134" t="s">
        <v>280</v>
      </c>
      <c r="L135" s="33"/>
      <c r="M135" s="139" t="s">
        <v>19</v>
      </c>
      <c r="N135" s="140" t="s">
        <v>46</v>
      </c>
      <c r="P135" s="141">
        <f>O135*H135</f>
        <v>0</v>
      </c>
      <c r="Q135" s="141">
        <v>0</v>
      </c>
      <c r="R135" s="141">
        <f>Q135*H135</f>
        <v>0</v>
      </c>
      <c r="S135" s="141">
        <v>0</v>
      </c>
      <c r="T135" s="142">
        <f>S135*H135</f>
        <v>0</v>
      </c>
      <c r="AR135" s="143" t="s">
        <v>164</v>
      </c>
      <c r="AT135" s="143" t="s">
        <v>159</v>
      </c>
      <c r="AU135" s="143" t="s">
        <v>82</v>
      </c>
      <c r="AY135" s="18" t="s">
        <v>157</v>
      </c>
      <c r="BE135" s="144">
        <f>IF(N135="základní",J135,0)</f>
        <v>1185</v>
      </c>
      <c r="BF135" s="144">
        <f>IF(N135="snížená",J135,0)</f>
        <v>0</v>
      </c>
      <c r="BG135" s="144">
        <f>IF(N135="zákl. přenesená",J135,0)</f>
        <v>0</v>
      </c>
      <c r="BH135" s="144">
        <f>IF(N135="sníž. přenesená",J135,0)</f>
        <v>0</v>
      </c>
      <c r="BI135" s="144">
        <f>IF(N135="nulová",J135,0)</f>
        <v>0</v>
      </c>
      <c r="BJ135" s="18" t="s">
        <v>82</v>
      </c>
      <c r="BK135" s="144">
        <f>ROUND(I135*H135,2)</f>
        <v>1185</v>
      </c>
      <c r="BL135" s="18" t="s">
        <v>164</v>
      </c>
      <c r="BM135" s="143" t="s">
        <v>488</v>
      </c>
    </row>
    <row r="136" spans="2:65" s="1" customFormat="1" ht="11.25">
      <c r="B136" s="33"/>
      <c r="D136" s="145" t="s">
        <v>166</v>
      </c>
      <c r="F136" s="146" t="s">
        <v>1866</v>
      </c>
      <c r="I136" s="147"/>
      <c r="L136" s="33"/>
      <c r="M136" s="148"/>
      <c r="T136" s="54"/>
      <c r="AT136" s="18" t="s">
        <v>166</v>
      </c>
      <c r="AU136" s="18" t="s">
        <v>82</v>
      </c>
    </row>
    <row r="137" spans="2:65" s="1" customFormat="1" ht="16.5" customHeight="1">
      <c r="B137" s="33"/>
      <c r="C137" s="132" t="s">
        <v>7</v>
      </c>
      <c r="D137" s="132" t="s">
        <v>159</v>
      </c>
      <c r="E137" s="133" t="s">
        <v>1867</v>
      </c>
      <c r="F137" s="134" t="s">
        <v>1868</v>
      </c>
      <c r="G137" s="135" t="s">
        <v>784</v>
      </c>
      <c r="H137" s="136">
        <v>80</v>
      </c>
      <c r="I137" s="137">
        <v>156</v>
      </c>
      <c r="J137" s="138">
        <f>ROUND(I137*H137,2)</f>
        <v>12480</v>
      </c>
      <c r="K137" s="134" t="s">
        <v>280</v>
      </c>
      <c r="L137" s="33"/>
      <c r="M137" s="139" t="s">
        <v>19</v>
      </c>
      <c r="N137" s="140" t="s">
        <v>46</v>
      </c>
      <c r="P137" s="141">
        <f>O137*H137</f>
        <v>0</v>
      </c>
      <c r="Q137" s="141">
        <v>0</v>
      </c>
      <c r="R137" s="141">
        <f>Q137*H137</f>
        <v>0</v>
      </c>
      <c r="S137" s="141">
        <v>0</v>
      </c>
      <c r="T137" s="142">
        <f>S137*H137</f>
        <v>0</v>
      </c>
      <c r="AR137" s="143" t="s">
        <v>164</v>
      </c>
      <c r="AT137" s="143" t="s">
        <v>159</v>
      </c>
      <c r="AU137" s="143" t="s">
        <v>82</v>
      </c>
      <c r="AY137" s="18" t="s">
        <v>157</v>
      </c>
      <c r="BE137" s="144">
        <f>IF(N137="základní",J137,0)</f>
        <v>12480</v>
      </c>
      <c r="BF137" s="144">
        <f>IF(N137="snížená",J137,0)</f>
        <v>0</v>
      </c>
      <c r="BG137" s="144">
        <f>IF(N137="zákl. přenesená",J137,0)</f>
        <v>0</v>
      </c>
      <c r="BH137" s="144">
        <f>IF(N137="sníž. přenesená",J137,0)</f>
        <v>0</v>
      </c>
      <c r="BI137" s="144">
        <f>IF(N137="nulová",J137,0)</f>
        <v>0</v>
      </c>
      <c r="BJ137" s="18" t="s">
        <v>82</v>
      </c>
      <c r="BK137" s="144">
        <f>ROUND(I137*H137,2)</f>
        <v>12480</v>
      </c>
      <c r="BL137" s="18" t="s">
        <v>164</v>
      </c>
      <c r="BM137" s="143" t="s">
        <v>505</v>
      </c>
    </row>
    <row r="138" spans="2:65" s="1" customFormat="1" ht="11.25">
      <c r="B138" s="33"/>
      <c r="D138" s="145" t="s">
        <v>166</v>
      </c>
      <c r="F138" s="146" t="s">
        <v>1868</v>
      </c>
      <c r="I138" s="147"/>
      <c r="L138" s="33"/>
      <c r="M138" s="148"/>
      <c r="T138" s="54"/>
      <c r="AT138" s="18" t="s">
        <v>166</v>
      </c>
      <c r="AU138" s="18" t="s">
        <v>82</v>
      </c>
    </row>
    <row r="139" spans="2:65" s="1" customFormat="1" ht="16.5" customHeight="1">
      <c r="B139" s="33"/>
      <c r="C139" s="132" t="s">
        <v>354</v>
      </c>
      <c r="D139" s="132" t="s">
        <v>159</v>
      </c>
      <c r="E139" s="133" t="s">
        <v>1869</v>
      </c>
      <c r="F139" s="134" t="s">
        <v>1870</v>
      </c>
      <c r="G139" s="135" t="s">
        <v>784</v>
      </c>
      <c r="H139" s="136">
        <v>60</v>
      </c>
      <c r="I139" s="137">
        <v>82</v>
      </c>
      <c r="J139" s="138">
        <f>ROUND(I139*H139,2)</f>
        <v>4920</v>
      </c>
      <c r="K139" s="134" t="s">
        <v>280</v>
      </c>
      <c r="L139" s="33"/>
      <c r="M139" s="139" t="s">
        <v>19</v>
      </c>
      <c r="N139" s="140" t="s">
        <v>46</v>
      </c>
      <c r="P139" s="141">
        <f>O139*H139</f>
        <v>0</v>
      </c>
      <c r="Q139" s="141">
        <v>0</v>
      </c>
      <c r="R139" s="141">
        <f>Q139*H139</f>
        <v>0</v>
      </c>
      <c r="S139" s="141">
        <v>0</v>
      </c>
      <c r="T139" s="142">
        <f>S139*H139</f>
        <v>0</v>
      </c>
      <c r="AR139" s="143" t="s">
        <v>164</v>
      </c>
      <c r="AT139" s="143" t="s">
        <v>159</v>
      </c>
      <c r="AU139" s="143" t="s">
        <v>82</v>
      </c>
      <c r="AY139" s="18" t="s">
        <v>157</v>
      </c>
      <c r="BE139" s="144">
        <f>IF(N139="základní",J139,0)</f>
        <v>4920</v>
      </c>
      <c r="BF139" s="144">
        <f>IF(N139="snížená",J139,0)</f>
        <v>0</v>
      </c>
      <c r="BG139" s="144">
        <f>IF(N139="zákl. přenesená",J139,0)</f>
        <v>0</v>
      </c>
      <c r="BH139" s="144">
        <f>IF(N139="sníž. přenesená",J139,0)</f>
        <v>0</v>
      </c>
      <c r="BI139" s="144">
        <f>IF(N139="nulová",J139,0)</f>
        <v>0</v>
      </c>
      <c r="BJ139" s="18" t="s">
        <v>82</v>
      </c>
      <c r="BK139" s="144">
        <f>ROUND(I139*H139,2)</f>
        <v>4920</v>
      </c>
      <c r="BL139" s="18" t="s">
        <v>164</v>
      </c>
      <c r="BM139" s="143" t="s">
        <v>529</v>
      </c>
    </row>
    <row r="140" spans="2:65" s="1" customFormat="1" ht="11.25">
      <c r="B140" s="33"/>
      <c r="D140" s="145" t="s">
        <v>166</v>
      </c>
      <c r="F140" s="146" t="s">
        <v>1870</v>
      </c>
      <c r="I140" s="147"/>
      <c r="L140" s="33"/>
      <c r="M140" s="148"/>
      <c r="T140" s="54"/>
      <c r="AT140" s="18" t="s">
        <v>166</v>
      </c>
      <c r="AU140" s="18" t="s">
        <v>82</v>
      </c>
    </row>
    <row r="141" spans="2:65" s="1" customFormat="1" ht="16.5" customHeight="1">
      <c r="B141" s="33"/>
      <c r="C141" s="132" t="s">
        <v>360</v>
      </c>
      <c r="D141" s="132" t="s">
        <v>159</v>
      </c>
      <c r="E141" s="133" t="s">
        <v>1871</v>
      </c>
      <c r="F141" s="134" t="s">
        <v>1872</v>
      </c>
      <c r="G141" s="135" t="s">
        <v>784</v>
      </c>
      <c r="H141" s="136">
        <v>104</v>
      </c>
      <c r="I141" s="137">
        <v>101</v>
      </c>
      <c r="J141" s="138">
        <f>ROUND(I141*H141,2)</f>
        <v>10504</v>
      </c>
      <c r="K141" s="134" t="s">
        <v>280</v>
      </c>
      <c r="L141" s="33"/>
      <c r="M141" s="139" t="s">
        <v>19</v>
      </c>
      <c r="N141" s="140" t="s">
        <v>46</v>
      </c>
      <c r="P141" s="141">
        <f>O141*H141</f>
        <v>0</v>
      </c>
      <c r="Q141" s="141">
        <v>0</v>
      </c>
      <c r="R141" s="141">
        <f>Q141*H141</f>
        <v>0</v>
      </c>
      <c r="S141" s="141">
        <v>0</v>
      </c>
      <c r="T141" s="142">
        <f>S141*H141</f>
        <v>0</v>
      </c>
      <c r="AR141" s="143" t="s">
        <v>164</v>
      </c>
      <c r="AT141" s="143" t="s">
        <v>159</v>
      </c>
      <c r="AU141" s="143" t="s">
        <v>82</v>
      </c>
      <c r="AY141" s="18" t="s">
        <v>157</v>
      </c>
      <c r="BE141" s="144">
        <f>IF(N141="základní",J141,0)</f>
        <v>10504</v>
      </c>
      <c r="BF141" s="144">
        <f>IF(N141="snížená",J141,0)</f>
        <v>0</v>
      </c>
      <c r="BG141" s="144">
        <f>IF(N141="zákl. přenesená",J141,0)</f>
        <v>0</v>
      </c>
      <c r="BH141" s="144">
        <f>IF(N141="sníž. přenesená",J141,0)</f>
        <v>0</v>
      </c>
      <c r="BI141" s="144">
        <f>IF(N141="nulová",J141,0)</f>
        <v>0</v>
      </c>
      <c r="BJ141" s="18" t="s">
        <v>82</v>
      </c>
      <c r="BK141" s="144">
        <f>ROUND(I141*H141,2)</f>
        <v>10504</v>
      </c>
      <c r="BL141" s="18" t="s">
        <v>164</v>
      </c>
      <c r="BM141" s="143" t="s">
        <v>544</v>
      </c>
    </row>
    <row r="142" spans="2:65" s="1" customFormat="1" ht="11.25">
      <c r="B142" s="33"/>
      <c r="D142" s="145" t="s">
        <v>166</v>
      </c>
      <c r="F142" s="146" t="s">
        <v>1872</v>
      </c>
      <c r="I142" s="147"/>
      <c r="L142" s="33"/>
      <c r="M142" s="148"/>
      <c r="T142" s="54"/>
      <c r="AT142" s="18" t="s">
        <v>166</v>
      </c>
      <c r="AU142" s="18" t="s">
        <v>82</v>
      </c>
    </row>
    <row r="143" spans="2:65" s="11" customFormat="1" ht="25.9" customHeight="1">
      <c r="B143" s="120"/>
      <c r="D143" s="121" t="s">
        <v>74</v>
      </c>
      <c r="E143" s="122" t="s">
        <v>1873</v>
      </c>
      <c r="F143" s="122" t="s">
        <v>1874</v>
      </c>
      <c r="I143" s="123"/>
      <c r="J143" s="124">
        <f>BK143</f>
        <v>133084.90000000002</v>
      </c>
      <c r="L143" s="120"/>
      <c r="M143" s="125"/>
      <c r="P143" s="126">
        <f>SUM(P144:P171)</f>
        <v>0</v>
      </c>
      <c r="R143" s="126">
        <f>SUM(R144:R171)</f>
        <v>0</v>
      </c>
      <c r="T143" s="127">
        <f>SUM(T144:T171)</f>
        <v>0</v>
      </c>
      <c r="AR143" s="121" t="s">
        <v>164</v>
      </c>
      <c r="AT143" s="128" t="s">
        <v>74</v>
      </c>
      <c r="AU143" s="128" t="s">
        <v>75</v>
      </c>
      <c r="AY143" s="121" t="s">
        <v>157</v>
      </c>
      <c r="BK143" s="129">
        <f>SUM(BK144:BK171)</f>
        <v>133084.90000000002</v>
      </c>
    </row>
    <row r="144" spans="2:65" s="1" customFormat="1" ht="16.5" customHeight="1">
      <c r="B144" s="33"/>
      <c r="C144" s="132" t="s">
        <v>365</v>
      </c>
      <c r="D144" s="132" t="s">
        <v>159</v>
      </c>
      <c r="E144" s="133" t="s">
        <v>1875</v>
      </c>
      <c r="F144" s="134" t="s">
        <v>1876</v>
      </c>
      <c r="G144" s="135" t="s">
        <v>412</v>
      </c>
      <c r="H144" s="136">
        <v>159</v>
      </c>
      <c r="I144" s="137">
        <v>430</v>
      </c>
      <c r="J144" s="138">
        <f>ROUND(I144*H144,2)</f>
        <v>68370</v>
      </c>
      <c r="K144" s="134" t="s">
        <v>280</v>
      </c>
      <c r="L144" s="33"/>
      <c r="M144" s="139" t="s">
        <v>19</v>
      </c>
      <c r="N144" s="140" t="s">
        <v>46</v>
      </c>
      <c r="P144" s="141">
        <f>O144*H144</f>
        <v>0</v>
      </c>
      <c r="Q144" s="141">
        <v>0</v>
      </c>
      <c r="R144" s="141">
        <f>Q144*H144</f>
        <v>0</v>
      </c>
      <c r="S144" s="141">
        <v>0</v>
      </c>
      <c r="T144" s="142">
        <f>S144*H144</f>
        <v>0</v>
      </c>
      <c r="AR144" s="143" t="s">
        <v>1877</v>
      </c>
      <c r="AT144" s="143" t="s">
        <v>159</v>
      </c>
      <c r="AU144" s="143" t="s">
        <v>82</v>
      </c>
      <c r="AY144" s="18" t="s">
        <v>157</v>
      </c>
      <c r="BE144" s="144">
        <f>IF(N144="základní",J144,0)</f>
        <v>68370</v>
      </c>
      <c r="BF144" s="144">
        <f>IF(N144="snížená",J144,0)</f>
        <v>0</v>
      </c>
      <c r="BG144" s="144">
        <f>IF(N144="zákl. přenesená",J144,0)</f>
        <v>0</v>
      </c>
      <c r="BH144" s="144">
        <f>IF(N144="sníž. přenesená",J144,0)</f>
        <v>0</v>
      </c>
      <c r="BI144" s="144">
        <f>IF(N144="nulová",J144,0)</f>
        <v>0</v>
      </c>
      <c r="BJ144" s="18" t="s">
        <v>82</v>
      </c>
      <c r="BK144" s="144">
        <f>ROUND(I144*H144,2)</f>
        <v>68370</v>
      </c>
      <c r="BL144" s="18" t="s">
        <v>1877</v>
      </c>
      <c r="BM144" s="143" t="s">
        <v>550</v>
      </c>
    </row>
    <row r="145" spans="2:65" s="1" customFormat="1" ht="11.25">
      <c r="B145" s="33"/>
      <c r="D145" s="145" t="s">
        <v>166</v>
      </c>
      <c r="F145" s="146" t="s">
        <v>1876</v>
      </c>
      <c r="I145" s="147"/>
      <c r="L145" s="33"/>
      <c r="M145" s="148"/>
      <c r="T145" s="54"/>
      <c r="AT145" s="18" t="s">
        <v>166</v>
      </c>
      <c r="AU145" s="18" t="s">
        <v>82</v>
      </c>
    </row>
    <row r="146" spans="2:65" s="1" customFormat="1" ht="16.5" customHeight="1">
      <c r="B146" s="33"/>
      <c r="C146" s="132" t="s">
        <v>370</v>
      </c>
      <c r="D146" s="132" t="s">
        <v>159</v>
      </c>
      <c r="E146" s="133" t="s">
        <v>1878</v>
      </c>
      <c r="F146" s="134" t="s">
        <v>1879</v>
      </c>
      <c r="G146" s="135" t="s">
        <v>412</v>
      </c>
      <c r="H146" s="136">
        <v>159</v>
      </c>
      <c r="I146" s="137">
        <v>58.9</v>
      </c>
      <c r="J146" s="138">
        <f>ROUND(I146*H146,2)</f>
        <v>9365.1</v>
      </c>
      <c r="K146" s="134" t="s">
        <v>280</v>
      </c>
      <c r="L146" s="33"/>
      <c r="M146" s="139" t="s">
        <v>19</v>
      </c>
      <c r="N146" s="140" t="s">
        <v>46</v>
      </c>
      <c r="P146" s="141">
        <f>O146*H146</f>
        <v>0</v>
      </c>
      <c r="Q146" s="141">
        <v>0</v>
      </c>
      <c r="R146" s="141">
        <f>Q146*H146</f>
        <v>0</v>
      </c>
      <c r="S146" s="141">
        <v>0</v>
      </c>
      <c r="T146" s="142">
        <f>S146*H146</f>
        <v>0</v>
      </c>
      <c r="AR146" s="143" t="s">
        <v>1877</v>
      </c>
      <c r="AT146" s="143" t="s">
        <v>159</v>
      </c>
      <c r="AU146" s="143" t="s">
        <v>82</v>
      </c>
      <c r="AY146" s="18" t="s">
        <v>157</v>
      </c>
      <c r="BE146" s="144">
        <f>IF(N146="základní",J146,0)</f>
        <v>9365.1</v>
      </c>
      <c r="BF146" s="144">
        <f>IF(N146="snížená",J146,0)</f>
        <v>0</v>
      </c>
      <c r="BG146" s="144">
        <f>IF(N146="zákl. přenesená",J146,0)</f>
        <v>0</v>
      </c>
      <c r="BH146" s="144">
        <f>IF(N146="sníž. přenesená",J146,0)</f>
        <v>0</v>
      </c>
      <c r="BI146" s="144">
        <f>IF(N146="nulová",J146,0)</f>
        <v>0</v>
      </c>
      <c r="BJ146" s="18" t="s">
        <v>82</v>
      </c>
      <c r="BK146" s="144">
        <f>ROUND(I146*H146,2)</f>
        <v>9365.1</v>
      </c>
      <c r="BL146" s="18" t="s">
        <v>1877</v>
      </c>
      <c r="BM146" s="143" t="s">
        <v>575</v>
      </c>
    </row>
    <row r="147" spans="2:65" s="1" customFormat="1" ht="11.25">
      <c r="B147" s="33"/>
      <c r="D147" s="145" t="s">
        <v>166</v>
      </c>
      <c r="F147" s="146" t="s">
        <v>1880</v>
      </c>
      <c r="I147" s="147"/>
      <c r="L147" s="33"/>
      <c r="M147" s="148"/>
      <c r="T147" s="54"/>
      <c r="AT147" s="18" t="s">
        <v>166</v>
      </c>
      <c r="AU147" s="18" t="s">
        <v>82</v>
      </c>
    </row>
    <row r="148" spans="2:65" s="1" customFormat="1" ht="16.5" customHeight="1">
      <c r="B148" s="33"/>
      <c r="C148" s="132" t="s">
        <v>382</v>
      </c>
      <c r="D148" s="132" t="s">
        <v>159</v>
      </c>
      <c r="E148" s="133" t="s">
        <v>1881</v>
      </c>
      <c r="F148" s="134" t="s">
        <v>1882</v>
      </c>
      <c r="G148" s="135" t="s">
        <v>412</v>
      </c>
      <c r="H148" s="136">
        <v>18</v>
      </c>
      <c r="I148" s="137">
        <v>220</v>
      </c>
      <c r="J148" s="138">
        <f>ROUND(I148*H148,2)</f>
        <v>3960</v>
      </c>
      <c r="K148" s="134" t="s">
        <v>280</v>
      </c>
      <c r="L148" s="33"/>
      <c r="M148" s="139" t="s">
        <v>19</v>
      </c>
      <c r="N148" s="140" t="s">
        <v>46</v>
      </c>
      <c r="P148" s="141">
        <f>O148*H148</f>
        <v>0</v>
      </c>
      <c r="Q148" s="141">
        <v>0</v>
      </c>
      <c r="R148" s="141">
        <f>Q148*H148</f>
        <v>0</v>
      </c>
      <c r="S148" s="141">
        <v>0</v>
      </c>
      <c r="T148" s="142">
        <f>S148*H148</f>
        <v>0</v>
      </c>
      <c r="AR148" s="143" t="s">
        <v>1877</v>
      </c>
      <c r="AT148" s="143" t="s">
        <v>159</v>
      </c>
      <c r="AU148" s="143" t="s">
        <v>82</v>
      </c>
      <c r="AY148" s="18" t="s">
        <v>157</v>
      </c>
      <c r="BE148" s="144">
        <f>IF(N148="základní",J148,0)</f>
        <v>3960</v>
      </c>
      <c r="BF148" s="144">
        <f>IF(N148="snížená",J148,0)</f>
        <v>0</v>
      </c>
      <c r="BG148" s="144">
        <f>IF(N148="zákl. přenesená",J148,0)</f>
        <v>0</v>
      </c>
      <c r="BH148" s="144">
        <f>IF(N148="sníž. přenesená",J148,0)</f>
        <v>0</v>
      </c>
      <c r="BI148" s="144">
        <f>IF(N148="nulová",J148,0)</f>
        <v>0</v>
      </c>
      <c r="BJ148" s="18" t="s">
        <v>82</v>
      </c>
      <c r="BK148" s="144">
        <f>ROUND(I148*H148,2)</f>
        <v>3960</v>
      </c>
      <c r="BL148" s="18" t="s">
        <v>1877</v>
      </c>
      <c r="BM148" s="143" t="s">
        <v>588</v>
      </c>
    </row>
    <row r="149" spans="2:65" s="1" customFormat="1" ht="11.25">
      <c r="B149" s="33"/>
      <c r="D149" s="145" t="s">
        <v>166</v>
      </c>
      <c r="F149" s="146" t="s">
        <v>1882</v>
      </c>
      <c r="I149" s="147"/>
      <c r="L149" s="33"/>
      <c r="M149" s="148"/>
      <c r="T149" s="54"/>
      <c r="AT149" s="18" t="s">
        <v>166</v>
      </c>
      <c r="AU149" s="18" t="s">
        <v>82</v>
      </c>
    </row>
    <row r="150" spans="2:65" s="1" customFormat="1" ht="16.5" customHeight="1">
      <c r="B150" s="33"/>
      <c r="C150" s="132" t="s">
        <v>388</v>
      </c>
      <c r="D150" s="132" t="s">
        <v>159</v>
      </c>
      <c r="E150" s="133" t="s">
        <v>1883</v>
      </c>
      <c r="F150" s="134" t="s">
        <v>1884</v>
      </c>
      <c r="G150" s="135" t="s">
        <v>210</v>
      </c>
      <c r="H150" s="136">
        <v>3.15</v>
      </c>
      <c r="I150" s="137">
        <v>2530</v>
      </c>
      <c r="J150" s="138">
        <f>ROUND(I150*H150,2)</f>
        <v>7969.5</v>
      </c>
      <c r="K150" s="134" t="s">
        <v>280</v>
      </c>
      <c r="L150" s="33"/>
      <c r="M150" s="139" t="s">
        <v>19</v>
      </c>
      <c r="N150" s="140" t="s">
        <v>46</v>
      </c>
      <c r="P150" s="141">
        <f>O150*H150</f>
        <v>0</v>
      </c>
      <c r="Q150" s="141">
        <v>0</v>
      </c>
      <c r="R150" s="141">
        <f>Q150*H150</f>
        <v>0</v>
      </c>
      <c r="S150" s="141">
        <v>0</v>
      </c>
      <c r="T150" s="142">
        <f>S150*H150</f>
        <v>0</v>
      </c>
      <c r="AR150" s="143" t="s">
        <v>1877</v>
      </c>
      <c r="AT150" s="143" t="s">
        <v>159</v>
      </c>
      <c r="AU150" s="143" t="s">
        <v>82</v>
      </c>
      <c r="AY150" s="18" t="s">
        <v>157</v>
      </c>
      <c r="BE150" s="144">
        <f>IF(N150="základní",J150,0)</f>
        <v>7969.5</v>
      </c>
      <c r="BF150" s="144">
        <f>IF(N150="snížená",J150,0)</f>
        <v>0</v>
      </c>
      <c r="BG150" s="144">
        <f>IF(N150="zákl. přenesená",J150,0)</f>
        <v>0</v>
      </c>
      <c r="BH150" s="144">
        <f>IF(N150="sníž. přenesená",J150,0)</f>
        <v>0</v>
      </c>
      <c r="BI150" s="144">
        <f>IF(N150="nulová",J150,0)</f>
        <v>0</v>
      </c>
      <c r="BJ150" s="18" t="s">
        <v>82</v>
      </c>
      <c r="BK150" s="144">
        <f>ROUND(I150*H150,2)</f>
        <v>7969.5</v>
      </c>
      <c r="BL150" s="18" t="s">
        <v>1877</v>
      </c>
      <c r="BM150" s="143" t="s">
        <v>600</v>
      </c>
    </row>
    <row r="151" spans="2:65" s="1" customFormat="1" ht="11.25">
      <c r="B151" s="33"/>
      <c r="D151" s="145" t="s">
        <v>166</v>
      </c>
      <c r="F151" s="146" t="s">
        <v>1884</v>
      </c>
      <c r="I151" s="147"/>
      <c r="L151" s="33"/>
      <c r="M151" s="148"/>
      <c r="T151" s="54"/>
      <c r="AT151" s="18" t="s">
        <v>166</v>
      </c>
      <c r="AU151" s="18" t="s">
        <v>82</v>
      </c>
    </row>
    <row r="152" spans="2:65" s="1" customFormat="1" ht="16.5" customHeight="1">
      <c r="B152" s="33"/>
      <c r="C152" s="132" t="s">
        <v>394</v>
      </c>
      <c r="D152" s="132" t="s">
        <v>159</v>
      </c>
      <c r="E152" s="133" t="s">
        <v>1885</v>
      </c>
      <c r="F152" s="134" t="s">
        <v>1886</v>
      </c>
      <c r="G152" s="135" t="s">
        <v>210</v>
      </c>
      <c r="H152" s="136">
        <v>3</v>
      </c>
      <c r="I152" s="137">
        <v>61.1</v>
      </c>
      <c r="J152" s="138">
        <f>ROUND(I152*H152,2)</f>
        <v>183.3</v>
      </c>
      <c r="K152" s="134" t="s">
        <v>280</v>
      </c>
      <c r="L152" s="33"/>
      <c r="M152" s="139" t="s">
        <v>19</v>
      </c>
      <c r="N152" s="140" t="s">
        <v>46</v>
      </c>
      <c r="P152" s="141">
        <f>O152*H152</f>
        <v>0</v>
      </c>
      <c r="Q152" s="141">
        <v>0</v>
      </c>
      <c r="R152" s="141">
        <f>Q152*H152</f>
        <v>0</v>
      </c>
      <c r="S152" s="141">
        <v>0</v>
      </c>
      <c r="T152" s="142">
        <f>S152*H152</f>
        <v>0</v>
      </c>
      <c r="AR152" s="143" t="s">
        <v>1877</v>
      </c>
      <c r="AT152" s="143" t="s">
        <v>159</v>
      </c>
      <c r="AU152" s="143" t="s">
        <v>82</v>
      </c>
      <c r="AY152" s="18" t="s">
        <v>157</v>
      </c>
      <c r="BE152" s="144">
        <f>IF(N152="základní",J152,0)</f>
        <v>183.3</v>
      </c>
      <c r="BF152" s="144">
        <f>IF(N152="snížená",J152,0)</f>
        <v>0</v>
      </c>
      <c r="BG152" s="144">
        <f>IF(N152="zákl. přenesená",J152,0)</f>
        <v>0</v>
      </c>
      <c r="BH152" s="144">
        <f>IF(N152="sníž. přenesená",J152,0)</f>
        <v>0</v>
      </c>
      <c r="BI152" s="144">
        <f>IF(N152="nulová",J152,0)</f>
        <v>0</v>
      </c>
      <c r="BJ152" s="18" t="s">
        <v>82</v>
      </c>
      <c r="BK152" s="144">
        <f>ROUND(I152*H152,2)</f>
        <v>183.3</v>
      </c>
      <c r="BL152" s="18" t="s">
        <v>1877</v>
      </c>
      <c r="BM152" s="143" t="s">
        <v>613</v>
      </c>
    </row>
    <row r="153" spans="2:65" s="1" customFormat="1" ht="11.25">
      <c r="B153" s="33"/>
      <c r="D153" s="145" t="s">
        <v>166</v>
      </c>
      <c r="F153" s="146" t="s">
        <v>1886</v>
      </c>
      <c r="I153" s="147"/>
      <c r="L153" s="33"/>
      <c r="M153" s="148"/>
      <c r="T153" s="54"/>
      <c r="AT153" s="18" t="s">
        <v>166</v>
      </c>
      <c r="AU153" s="18" t="s">
        <v>82</v>
      </c>
    </row>
    <row r="154" spans="2:65" s="1" customFormat="1" ht="16.5" customHeight="1">
      <c r="B154" s="33"/>
      <c r="C154" s="132" t="s">
        <v>399</v>
      </c>
      <c r="D154" s="132" t="s">
        <v>159</v>
      </c>
      <c r="E154" s="133" t="s">
        <v>1887</v>
      </c>
      <c r="F154" s="134" t="s">
        <v>1888</v>
      </c>
      <c r="G154" s="135" t="s">
        <v>210</v>
      </c>
      <c r="H154" s="136">
        <v>3</v>
      </c>
      <c r="I154" s="137">
        <v>305</v>
      </c>
      <c r="J154" s="138">
        <f>ROUND(I154*H154,2)</f>
        <v>915</v>
      </c>
      <c r="K154" s="134" t="s">
        <v>280</v>
      </c>
      <c r="L154" s="33"/>
      <c r="M154" s="139" t="s">
        <v>19</v>
      </c>
      <c r="N154" s="140" t="s">
        <v>46</v>
      </c>
      <c r="P154" s="141">
        <f>O154*H154</f>
        <v>0</v>
      </c>
      <c r="Q154" s="141">
        <v>0</v>
      </c>
      <c r="R154" s="141">
        <f>Q154*H154</f>
        <v>0</v>
      </c>
      <c r="S154" s="141">
        <v>0</v>
      </c>
      <c r="T154" s="142">
        <f>S154*H154</f>
        <v>0</v>
      </c>
      <c r="AR154" s="143" t="s">
        <v>1877</v>
      </c>
      <c r="AT154" s="143" t="s">
        <v>159</v>
      </c>
      <c r="AU154" s="143" t="s">
        <v>82</v>
      </c>
      <c r="AY154" s="18" t="s">
        <v>157</v>
      </c>
      <c r="BE154" s="144">
        <f>IF(N154="základní",J154,0)</f>
        <v>915</v>
      </c>
      <c r="BF154" s="144">
        <f>IF(N154="snížená",J154,0)</f>
        <v>0</v>
      </c>
      <c r="BG154" s="144">
        <f>IF(N154="zákl. přenesená",J154,0)</f>
        <v>0</v>
      </c>
      <c r="BH154" s="144">
        <f>IF(N154="sníž. přenesená",J154,0)</f>
        <v>0</v>
      </c>
      <c r="BI154" s="144">
        <f>IF(N154="nulová",J154,0)</f>
        <v>0</v>
      </c>
      <c r="BJ154" s="18" t="s">
        <v>82</v>
      </c>
      <c r="BK154" s="144">
        <f>ROUND(I154*H154,2)</f>
        <v>915</v>
      </c>
      <c r="BL154" s="18" t="s">
        <v>1877</v>
      </c>
      <c r="BM154" s="143" t="s">
        <v>630</v>
      </c>
    </row>
    <row r="155" spans="2:65" s="1" customFormat="1" ht="11.25">
      <c r="B155" s="33"/>
      <c r="D155" s="145" t="s">
        <v>166</v>
      </c>
      <c r="F155" s="146" t="s">
        <v>1888</v>
      </c>
      <c r="I155" s="147"/>
      <c r="L155" s="33"/>
      <c r="M155" s="148"/>
      <c r="T155" s="54"/>
      <c r="AT155" s="18" t="s">
        <v>166</v>
      </c>
      <c r="AU155" s="18" t="s">
        <v>82</v>
      </c>
    </row>
    <row r="156" spans="2:65" s="1" customFormat="1" ht="16.5" customHeight="1">
      <c r="B156" s="33"/>
      <c r="C156" s="132" t="s">
        <v>404</v>
      </c>
      <c r="D156" s="132" t="s">
        <v>159</v>
      </c>
      <c r="E156" s="133" t="s">
        <v>1889</v>
      </c>
      <c r="F156" s="134" t="s">
        <v>1890</v>
      </c>
      <c r="G156" s="135" t="s">
        <v>794</v>
      </c>
      <c r="H156" s="136">
        <v>20</v>
      </c>
      <c r="I156" s="137">
        <v>450</v>
      </c>
      <c r="J156" s="138">
        <f>ROUND(I156*H156,2)</f>
        <v>9000</v>
      </c>
      <c r="K156" s="134" t="s">
        <v>280</v>
      </c>
      <c r="L156" s="33"/>
      <c r="M156" s="139" t="s">
        <v>19</v>
      </c>
      <c r="N156" s="140" t="s">
        <v>46</v>
      </c>
      <c r="P156" s="141">
        <f>O156*H156</f>
        <v>0</v>
      </c>
      <c r="Q156" s="141">
        <v>0</v>
      </c>
      <c r="R156" s="141">
        <f>Q156*H156</f>
        <v>0</v>
      </c>
      <c r="S156" s="141">
        <v>0</v>
      </c>
      <c r="T156" s="142">
        <f>S156*H156</f>
        <v>0</v>
      </c>
      <c r="AR156" s="143" t="s">
        <v>1877</v>
      </c>
      <c r="AT156" s="143" t="s">
        <v>159</v>
      </c>
      <c r="AU156" s="143" t="s">
        <v>82</v>
      </c>
      <c r="AY156" s="18" t="s">
        <v>157</v>
      </c>
      <c r="BE156" s="144">
        <f>IF(N156="základní",J156,0)</f>
        <v>9000</v>
      </c>
      <c r="BF156" s="144">
        <f>IF(N156="snížená",J156,0)</f>
        <v>0</v>
      </c>
      <c r="BG156" s="144">
        <f>IF(N156="zákl. přenesená",J156,0)</f>
        <v>0</v>
      </c>
      <c r="BH156" s="144">
        <f>IF(N156="sníž. přenesená",J156,0)</f>
        <v>0</v>
      </c>
      <c r="BI156" s="144">
        <f>IF(N156="nulová",J156,0)</f>
        <v>0</v>
      </c>
      <c r="BJ156" s="18" t="s">
        <v>82</v>
      </c>
      <c r="BK156" s="144">
        <f>ROUND(I156*H156,2)</f>
        <v>9000</v>
      </c>
      <c r="BL156" s="18" t="s">
        <v>1877</v>
      </c>
      <c r="BM156" s="143" t="s">
        <v>655</v>
      </c>
    </row>
    <row r="157" spans="2:65" s="1" customFormat="1" ht="11.25">
      <c r="B157" s="33"/>
      <c r="D157" s="145" t="s">
        <v>166</v>
      </c>
      <c r="F157" s="146" t="s">
        <v>1890</v>
      </c>
      <c r="I157" s="147"/>
      <c r="L157" s="33"/>
      <c r="M157" s="148"/>
      <c r="T157" s="54"/>
      <c r="AT157" s="18" t="s">
        <v>166</v>
      </c>
      <c r="AU157" s="18" t="s">
        <v>82</v>
      </c>
    </row>
    <row r="158" spans="2:65" s="1" customFormat="1" ht="16.5" customHeight="1">
      <c r="B158" s="33"/>
      <c r="C158" s="132" t="s">
        <v>409</v>
      </c>
      <c r="D158" s="132" t="s">
        <v>159</v>
      </c>
      <c r="E158" s="133" t="s">
        <v>1891</v>
      </c>
      <c r="F158" s="134" t="s">
        <v>1892</v>
      </c>
      <c r="G158" s="135" t="s">
        <v>784</v>
      </c>
      <c r="H158" s="136">
        <v>8</v>
      </c>
      <c r="I158" s="137">
        <v>124</v>
      </c>
      <c r="J158" s="138">
        <f>ROUND(I158*H158,2)</f>
        <v>992</v>
      </c>
      <c r="K158" s="134" t="s">
        <v>280</v>
      </c>
      <c r="L158" s="33"/>
      <c r="M158" s="139" t="s">
        <v>19</v>
      </c>
      <c r="N158" s="140" t="s">
        <v>46</v>
      </c>
      <c r="P158" s="141">
        <f>O158*H158</f>
        <v>0</v>
      </c>
      <c r="Q158" s="141">
        <v>0</v>
      </c>
      <c r="R158" s="141">
        <f>Q158*H158</f>
        <v>0</v>
      </c>
      <c r="S158" s="141">
        <v>0</v>
      </c>
      <c r="T158" s="142">
        <f>S158*H158</f>
        <v>0</v>
      </c>
      <c r="AR158" s="143" t="s">
        <v>1877</v>
      </c>
      <c r="AT158" s="143" t="s">
        <v>159</v>
      </c>
      <c r="AU158" s="143" t="s">
        <v>82</v>
      </c>
      <c r="AY158" s="18" t="s">
        <v>157</v>
      </c>
      <c r="BE158" s="144">
        <f>IF(N158="základní",J158,0)</f>
        <v>992</v>
      </c>
      <c r="BF158" s="144">
        <f>IF(N158="snížená",J158,0)</f>
        <v>0</v>
      </c>
      <c r="BG158" s="144">
        <f>IF(N158="zákl. přenesená",J158,0)</f>
        <v>0</v>
      </c>
      <c r="BH158" s="144">
        <f>IF(N158="sníž. přenesená",J158,0)</f>
        <v>0</v>
      </c>
      <c r="BI158" s="144">
        <f>IF(N158="nulová",J158,0)</f>
        <v>0</v>
      </c>
      <c r="BJ158" s="18" t="s">
        <v>82</v>
      </c>
      <c r="BK158" s="144">
        <f>ROUND(I158*H158,2)</f>
        <v>992</v>
      </c>
      <c r="BL158" s="18" t="s">
        <v>1877</v>
      </c>
      <c r="BM158" s="143" t="s">
        <v>242</v>
      </c>
    </row>
    <row r="159" spans="2:65" s="1" customFormat="1" ht="11.25">
      <c r="B159" s="33"/>
      <c r="D159" s="145" t="s">
        <v>166</v>
      </c>
      <c r="F159" s="146" t="s">
        <v>1892</v>
      </c>
      <c r="I159" s="147"/>
      <c r="L159" s="33"/>
      <c r="M159" s="148"/>
      <c r="T159" s="54"/>
      <c r="AT159" s="18" t="s">
        <v>166</v>
      </c>
      <c r="AU159" s="18" t="s">
        <v>82</v>
      </c>
    </row>
    <row r="160" spans="2:65" s="1" customFormat="1" ht="16.5" customHeight="1">
      <c r="B160" s="33"/>
      <c r="C160" s="132" t="s">
        <v>419</v>
      </c>
      <c r="D160" s="132" t="s">
        <v>159</v>
      </c>
      <c r="E160" s="133" t="s">
        <v>1893</v>
      </c>
      <c r="F160" s="134" t="s">
        <v>1894</v>
      </c>
      <c r="G160" s="135" t="s">
        <v>794</v>
      </c>
      <c r="H160" s="136">
        <v>6</v>
      </c>
      <c r="I160" s="137">
        <v>450</v>
      </c>
      <c r="J160" s="138">
        <f>ROUND(I160*H160,2)</f>
        <v>2700</v>
      </c>
      <c r="K160" s="134" t="s">
        <v>280</v>
      </c>
      <c r="L160" s="33"/>
      <c r="M160" s="139" t="s">
        <v>19</v>
      </c>
      <c r="N160" s="140" t="s">
        <v>46</v>
      </c>
      <c r="P160" s="141">
        <f>O160*H160</f>
        <v>0</v>
      </c>
      <c r="Q160" s="141">
        <v>0</v>
      </c>
      <c r="R160" s="141">
        <f>Q160*H160</f>
        <v>0</v>
      </c>
      <c r="S160" s="141">
        <v>0</v>
      </c>
      <c r="T160" s="142">
        <f>S160*H160</f>
        <v>0</v>
      </c>
      <c r="AR160" s="143" t="s">
        <v>1877</v>
      </c>
      <c r="AT160" s="143" t="s">
        <v>159</v>
      </c>
      <c r="AU160" s="143" t="s">
        <v>82</v>
      </c>
      <c r="AY160" s="18" t="s">
        <v>157</v>
      </c>
      <c r="BE160" s="144">
        <f>IF(N160="základní",J160,0)</f>
        <v>2700</v>
      </c>
      <c r="BF160" s="144">
        <f>IF(N160="snížená",J160,0)</f>
        <v>0</v>
      </c>
      <c r="BG160" s="144">
        <f>IF(N160="zákl. přenesená",J160,0)</f>
        <v>0</v>
      </c>
      <c r="BH160" s="144">
        <f>IF(N160="sníž. přenesená",J160,0)</f>
        <v>0</v>
      </c>
      <c r="BI160" s="144">
        <f>IF(N160="nulová",J160,0)</f>
        <v>0</v>
      </c>
      <c r="BJ160" s="18" t="s">
        <v>82</v>
      </c>
      <c r="BK160" s="144">
        <f>ROUND(I160*H160,2)</f>
        <v>2700</v>
      </c>
      <c r="BL160" s="18" t="s">
        <v>1877</v>
      </c>
      <c r="BM160" s="143" t="s">
        <v>669</v>
      </c>
    </row>
    <row r="161" spans="2:65" s="1" customFormat="1" ht="11.25">
      <c r="B161" s="33"/>
      <c r="D161" s="145" t="s">
        <v>166</v>
      </c>
      <c r="F161" s="146" t="s">
        <v>1894</v>
      </c>
      <c r="I161" s="147"/>
      <c r="L161" s="33"/>
      <c r="M161" s="148"/>
      <c r="T161" s="54"/>
      <c r="AT161" s="18" t="s">
        <v>166</v>
      </c>
      <c r="AU161" s="18" t="s">
        <v>82</v>
      </c>
    </row>
    <row r="162" spans="2:65" s="1" customFormat="1" ht="16.5" customHeight="1">
      <c r="B162" s="33"/>
      <c r="C162" s="132" t="s">
        <v>427</v>
      </c>
      <c r="D162" s="132" t="s">
        <v>159</v>
      </c>
      <c r="E162" s="133" t="s">
        <v>1895</v>
      </c>
      <c r="F162" s="134" t="s">
        <v>1896</v>
      </c>
      <c r="G162" s="135" t="s">
        <v>794</v>
      </c>
      <c r="H162" s="136">
        <v>10</v>
      </c>
      <c r="I162" s="137">
        <v>530</v>
      </c>
      <c r="J162" s="138">
        <f>ROUND(I162*H162,2)</f>
        <v>5300</v>
      </c>
      <c r="K162" s="134" t="s">
        <v>280</v>
      </c>
      <c r="L162" s="33"/>
      <c r="M162" s="139" t="s">
        <v>19</v>
      </c>
      <c r="N162" s="140" t="s">
        <v>46</v>
      </c>
      <c r="P162" s="141">
        <f>O162*H162</f>
        <v>0</v>
      </c>
      <c r="Q162" s="141">
        <v>0</v>
      </c>
      <c r="R162" s="141">
        <f>Q162*H162</f>
        <v>0</v>
      </c>
      <c r="S162" s="141">
        <v>0</v>
      </c>
      <c r="T162" s="142">
        <f>S162*H162</f>
        <v>0</v>
      </c>
      <c r="AR162" s="143" t="s">
        <v>1877</v>
      </c>
      <c r="AT162" s="143" t="s">
        <v>159</v>
      </c>
      <c r="AU162" s="143" t="s">
        <v>82</v>
      </c>
      <c r="AY162" s="18" t="s">
        <v>157</v>
      </c>
      <c r="BE162" s="144">
        <f>IF(N162="základní",J162,0)</f>
        <v>5300</v>
      </c>
      <c r="BF162" s="144">
        <f>IF(N162="snížená",J162,0)</f>
        <v>0</v>
      </c>
      <c r="BG162" s="144">
        <f>IF(N162="zákl. přenesená",J162,0)</f>
        <v>0</v>
      </c>
      <c r="BH162" s="144">
        <f>IF(N162="sníž. přenesená",J162,0)</f>
        <v>0</v>
      </c>
      <c r="BI162" s="144">
        <f>IF(N162="nulová",J162,0)</f>
        <v>0</v>
      </c>
      <c r="BJ162" s="18" t="s">
        <v>82</v>
      </c>
      <c r="BK162" s="144">
        <f>ROUND(I162*H162,2)</f>
        <v>5300</v>
      </c>
      <c r="BL162" s="18" t="s">
        <v>1877</v>
      </c>
      <c r="BM162" s="143" t="s">
        <v>692</v>
      </c>
    </row>
    <row r="163" spans="2:65" s="1" customFormat="1" ht="11.25">
      <c r="B163" s="33"/>
      <c r="D163" s="145" t="s">
        <v>166</v>
      </c>
      <c r="F163" s="146" t="s">
        <v>1896</v>
      </c>
      <c r="I163" s="147"/>
      <c r="L163" s="33"/>
      <c r="M163" s="148"/>
      <c r="T163" s="54"/>
      <c r="AT163" s="18" t="s">
        <v>166</v>
      </c>
      <c r="AU163" s="18" t="s">
        <v>82</v>
      </c>
    </row>
    <row r="164" spans="2:65" s="1" customFormat="1" ht="16.5" customHeight="1">
      <c r="B164" s="33"/>
      <c r="C164" s="132" t="s">
        <v>432</v>
      </c>
      <c r="D164" s="132" t="s">
        <v>159</v>
      </c>
      <c r="E164" s="133" t="s">
        <v>1897</v>
      </c>
      <c r="F164" s="134" t="s">
        <v>1898</v>
      </c>
      <c r="G164" s="135" t="s">
        <v>794</v>
      </c>
      <c r="H164" s="136">
        <v>10</v>
      </c>
      <c r="I164" s="137">
        <v>450</v>
      </c>
      <c r="J164" s="138">
        <f>ROUND(I164*H164,2)</f>
        <v>4500</v>
      </c>
      <c r="K164" s="134" t="s">
        <v>280</v>
      </c>
      <c r="L164" s="33"/>
      <c r="M164" s="139" t="s">
        <v>19</v>
      </c>
      <c r="N164" s="140" t="s">
        <v>46</v>
      </c>
      <c r="P164" s="141">
        <f>O164*H164</f>
        <v>0</v>
      </c>
      <c r="Q164" s="141">
        <v>0</v>
      </c>
      <c r="R164" s="141">
        <f>Q164*H164</f>
        <v>0</v>
      </c>
      <c r="S164" s="141">
        <v>0</v>
      </c>
      <c r="T164" s="142">
        <f>S164*H164</f>
        <v>0</v>
      </c>
      <c r="AR164" s="143" t="s">
        <v>1877</v>
      </c>
      <c r="AT164" s="143" t="s">
        <v>159</v>
      </c>
      <c r="AU164" s="143" t="s">
        <v>82</v>
      </c>
      <c r="AY164" s="18" t="s">
        <v>157</v>
      </c>
      <c r="BE164" s="144">
        <f>IF(N164="základní",J164,0)</f>
        <v>4500</v>
      </c>
      <c r="BF164" s="144">
        <f>IF(N164="snížená",J164,0)</f>
        <v>0</v>
      </c>
      <c r="BG164" s="144">
        <f>IF(N164="zákl. přenesená",J164,0)</f>
        <v>0</v>
      </c>
      <c r="BH164" s="144">
        <f>IF(N164="sníž. přenesená",J164,0)</f>
        <v>0</v>
      </c>
      <c r="BI164" s="144">
        <f>IF(N164="nulová",J164,0)</f>
        <v>0</v>
      </c>
      <c r="BJ164" s="18" t="s">
        <v>82</v>
      </c>
      <c r="BK164" s="144">
        <f>ROUND(I164*H164,2)</f>
        <v>4500</v>
      </c>
      <c r="BL164" s="18" t="s">
        <v>1877</v>
      </c>
      <c r="BM164" s="143" t="s">
        <v>708</v>
      </c>
    </row>
    <row r="165" spans="2:65" s="1" customFormat="1" ht="11.25">
      <c r="B165" s="33"/>
      <c r="D165" s="145" t="s">
        <v>166</v>
      </c>
      <c r="F165" s="146" t="s">
        <v>1898</v>
      </c>
      <c r="I165" s="147"/>
      <c r="L165" s="33"/>
      <c r="M165" s="148"/>
      <c r="T165" s="54"/>
      <c r="AT165" s="18" t="s">
        <v>166</v>
      </c>
      <c r="AU165" s="18" t="s">
        <v>82</v>
      </c>
    </row>
    <row r="166" spans="2:65" s="1" customFormat="1" ht="16.5" customHeight="1">
      <c r="B166" s="33"/>
      <c r="C166" s="132" t="s">
        <v>437</v>
      </c>
      <c r="D166" s="132" t="s">
        <v>159</v>
      </c>
      <c r="E166" s="133" t="s">
        <v>1899</v>
      </c>
      <c r="F166" s="134" t="s">
        <v>1900</v>
      </c>
      <c r="G166" s="135" t="s">
        <v>784</v>
      </c>
      <c r="H166" s="136">
        <v>1</v>
      </c>
      <c r="I166" s="137">
        <v>8990</v>
      </c>
      <c r="J166" s="138">
        <f>ROUND(I166*H166,2)</f>
        <v>8990</v>
      </c>
      <c r="K166" s="134" t="s">
        <v>280</v>
      </c>
      <c r="L166" s="33"/>
      <c r="M166" s="139" t="s">
        <v>19</v>
      </c>
      <c r="N166" s="140" t="s">
        <v>46</v>
      </c>
      <c r="P166" s="141">
        <f>O166*H166</f>
        <v>0</v>
      </c>
      <c r="Q166" s="141">
        <v>0</v>
      </c>
      <c r="R166" s="141">
        <f>Q166*H166</f>
        <v>0</v>
      </c>
      <c r="S166" s="141">
        <v>0</v>
      </c>
      <c r="T166" s="142">
        <f>S166*H166</f>
        <v>0</v>
      </c>
      <c r="AR166" s="143" t="s">
        <v>1877</v>
      </c>
      <c r="AT166" s="143" t="s">
        <v>159</v>
      </c>
      <c r="AU166" s="143" t="s">
        <v>82</v>
      </c>
      <c r="AY166" s="18" t="s">
        <v>157</v>
      </c>
      <c r="BE166" s="144">
        <f>IF(N166="základní",J166,0)</f>
        <v>8990</v>
      </c>
      <c r="BF166" s="144">
        <f>IF(N166="snížená",J166,0)</f>
        <v>0</v>
      </c>
      <c r="BG166" s="144">
        <f>IF(N166="zákl. přenesená",J166,0)</f>
        <v>0</v>
      </c>
      <c r="BH166" s="144">
        <f>IF(N166="sníž. přenesená",J166,0)</f>
        <v>0</v>
      </c>
      <c r="BI166" s="144">
        <f>IF(N166="nulová",J166,0)</f>
        <v>0</v>
      </c>
      <c r="BJ166" s="18" t="s">
        <v>82</v>
      </c>
      <c r="BK166" s="144">
        <f>ROUND(I166*H166,2)</f>
        <v>8990</v>
      </c>
      <c r="BL166" s="18" t="s">
        <v>1877</v>
      </c>
      <c r="BM166" s="143" t="s">
        <v>1901</v>
      </c>
    </row>
    <row r="167" spans="2:65" s="1" customFormat="1" ht="11.25">
      <c r="B167" s="33"/>
      <c r="D167" s="145" t="s">
        <v>166</v>
      </c>
      <c r="F167" s="146" t="s">
        <v>1900</v>
      </c>
      <c r="I167" s="147"/>
      <c r="L167" s="33"/>
      <c r="M167" s="148"/>
      <c r="T167" s="54"/>
      <c r="AT167" s="18" t="s">
        <v>166</v>
      </c>
      <c r="AU167" s="18" t="s">
        <v>82</v>
      </c>
    </row>
    <row r="168" spans="2:65" s="1" customFormat="1" ht="16.5" customHeight="1">
      <c r="B168" s="33"/>
      <c r="C168" s="132" t="s">
        <v>450</v>
      </c>
      <c r="D168" s="132" t="s">
        <v>159</v>
      </c>
      <c r="E168" s="133" t="s">
        <v>1902</v>
      </c>
      <c r="F168" s="134" t="s">
        <v>1903</v>
      </c>
      <c r="G168" s="135" t="s">
        <v>784</v>
      </c>
      <c r="H168" s="136">
        <v>1</v>
      </c>
      <c r="I168" s="137">
        <v>5420</v>
      </c>
      <c r="J168" s="138">
        <f>ROUND(I168*H168,2)</f>
        <v>5420</v>
      </c>
      <c r="K168" s="134" t="s">
        <v>280</v>
      </c>
      <c r="L168" s="33"/>
      <c r="M168" s="139" t="s">
        <v>19</v>
      </c>
      <c r="N168" s="140" t="s">
        <v>46</v>
      </c>
      <c r="P168" s="141">
        <f>O168*H168</f>
        <v>0</v>
      </c>
      <c r="Q168" s="141">
        <v>0</v>
      </c>
      <c r="R168" s="141">
        <f>Q168*H168</f>
        <v>0</v>
      </c>
      <c r="S168" s="141">
        <v>0</v>
      </c>
      <c r="T168" s="142">
        <f>S168*H168</f>
        <v>0</v>
      </c>
      <c r="AR168" s="143" t="s">
        <v>1877</v>
      </c>
      <c r="AT168" s="143" t="s">
        <v>159</v>
      </c>
      <c r="AU168" s="143" t="s">
        <v>82</v>
      </c>
      <c r="AY168" s="18" t="s">
        <v>157</v>
      </c>
      <c r="BE168" s="144">
        <f>IF(N168="základní",J168,0)</f>
        <v>5420</v>
      </c>
      <c r="BF168" s="144">
        <f>IF(N168="snížená",J168,0)</f>
        <v>0</v>
      </c>
      <c r="BG168" s="144">
        <f>IF(N168="zákl. přenesená",J168,0)</f>
        <v>0</v>
      </c>
      <c r="BH168" s="144">
        <f>IF(N168="sníž. přenesená",J168,0)</f>
        <v>0</v>
      </c>
      <c r="BI168" s="144">
        <f>IF(N168="nulová",J168,0)</f>
        <v>0</v>
      </c>
      <c r="BJ168" s="18" t="s">
        <v>82</v>
      </c>
      <c r="BK168" s="144">
        <f>ROUND(I168*H168,2)</f>
        <v>5420</v>
      </c>
      <c r="BL168" s="18" t="s">
        <v>1877</v>
      </c>
      <c r="BM168" s="143" t="s">
        <v>1904</v>
      </c>
    </row>
    <row r="169" spans="2:65" s="1" customFormat="1" ht="11.25">
      <c r="B169" s="33"/>
      <c r="D169" s="145" t="s">
        <v>166</v>
      </c>
      <c r="F169" s="146" t="s">
        <v>1903</v>
      </c>
      <c r="I169" s="147"/>
      <c r="L169" s="33"/>
      <c r="M169" s="148"/>
      <c r="T169" s="54"/>
      <c r="AT169" s="18" t="s">
        <v>166</v>
      </c>
      <c r="AU169" s="18" t="s">
        <v>82</v>
      </c>
    </row>
    <row r="170" spans="2:65" s="1" customFormat="1" ht="16.5" customHeight="1">
      <c r="B170" s="33"/>
      <c r="C170" s="132" t="s">
        <v>462</v>
      </c>
      <c r="D170" s="132" t="s">
        <v>159</v>
      </c>
      <c r="E170" s="133" t="s">
        <v>1905</v>
      </c>
      <c r="F170" s="134" t="s">
        <v>1906</v>
      </c>
      <c r="G170" s="135" t="s">
        <v>784</v>
      </c>
      <c r="H170" s="136">
        <v>1</v>
      </c>
      <c r="I170" s="137">
        <v>5420</v>
      </c>
      <c r="J170" s="138">
        <f>ROUND(I170*H170,2)</f>
        <v>5420</v>
      </c>
      <c r="K170" s="134" t="s">
        <v>280</v>
      </c>
      <c r="L170" s="33"/>
      <c r="M170" s="139" t="s">
        <v>19</v>
      </c>
      <c r="N170" s="140" t="s">
        <v>46</v>
      </c>
      <c r="P170" s="141">
        <f>O170*H170</f>
        <v>0</v>
      </c>
      <c r="Q170" s="141">
        <v>0</v>
      </c>
      <c r="R170" s="141">
        <f>Q170*H170</f>
        <v>0</v>
      </c>
      <c r="S170" s="141">
        <v>0</v>
      </c>
      <c r="T170" s="142">
        <f>S170*H170</f>
        <v>0</v>
      </c>
      <c r="AR170" s="143" t="s">
        <v>1877</v>
      </c>
      <c r="AT170" s="143" t="s">
        <v>159</v>
      </c>
      <c r="AU170" s="143" t="s">
        <v>82</v>
      </c>
      <c r="AY170" s="18" t="s">
        <v>157</v>
      </c>
      <c r="BE170" s="144">
        <f>IF(N170="základní",J170,0)</f>
        <v>5420</v>
      </c>
      <c r="BF170" s="144">
        <f>IF(N170="snížená",J170,0)</f>
        <v>0</v>
      </c>
      <c r="BG170" s="144">
        <f>IF(N170="zákl. přenesená",J170,0)</f>
        <v>0</v>
      </c>
      <c r="BH170" s="144">
        <f>IF(N170="sníž. přenesená",J170,0)</f>
        <v>0</v>
      </c>
      <c r="BI170" s="144">
        <f>IF(N170="nulová",J170,0)</f>
        <v>0</v>
      </c>
      <c r="BJ170" s="18" t="s">
        <v>82</v>
      </c>
      <c r="BK170" s="144">
        <f>ROUND(I170*H170,2)</f>
        <v>5420</v>
      </c>
      <c r="BL170" s="18" t="s">
        <v>1877</v>
      </c>
      <c r="BM170" s="143" t="s">
        <v>1907</v>
      </c>
    </row>
    <row r="171" spans="2:65" s="1" customFormat="1" ht="11.25">
      <c r="B171" s="33"/>
      <c r="D171" s="145" t="s">
        <v>166</v>
      </c>
      <c r="F171" s="146" t="s">
        <v>1908</v>
      </c>
      <c r="I171" s="147"/>
      <c r="L171" s="33"/>
      <c r="M171" s="192"/>
      <c r="N171" s="193"/>
      <c r="O171" s="193"/>
      <c r="P171" s="193"/>
      <c r="Q171" s="193"/>
      <c r="R171" s="193"/>
      <c r="S171" s="193"/>
      <c r="T171" s="194"/>
      <c r="AT171" s="18" t="s">
        <v>166</v>
      </c>
      <c r="AU171" s="18" t="s">
        <v>82</v>
      </c>
    </row>
    <row r="172" spans="2:65" s="1" customFormat="1" ht="6.95" customHeight="1">
      <c r="B172" s="42"/>
      <c r="C172" s="43"/>
      <c r="D172" s="43"/>
      <c r="E172" s="43"/>
      <c r="F172" s="43"/>
      <c r="G172" s="43"/>
      <c r="H172" s="43"/>
      <c r="I172" s="43"/>
      <c r="J172" s="43"/>
      <c r="K172" s="43"/>
      <c r="L172" s="33"/>
    </row>
  </sheetData>
  <sheetProtection algorithmName="SHA-512" hashValue="pupO1gKd9QYbiYp8aO6IQhw9pf/Gi7aI8J7q9lnlP3h5N9dogxaznpxjuFnkA8pjaus9fUyttC8tf63JpZH1LQ==" saltValue="4bh7Mb0jFa/7uzeP8tm1IeYFr80lxCumYlihrH71/Jfq/iyYoMdHfmljFEeHQ1RqyWqDHu3aXQ69sawXSNHRVA==" spinCount="100000" sheet="1" objects="1" scenarios="1" formatColumns="0" formatRows="0" autoFilter="0"/>
  <autoFilter ref="C93:K171" xr:uid="{00000000-0009-0000-0000-000005000000}"/>
  <mergeCells count="15">
    <mergeCell ref="E80:H80"/>
    <mergeCell ref="E84:H84"/>
    <mergeCell ref="E82:H82"/>
    <mergeCell ref="E86:H86"/>
    <mergeCell ref="L2:V2"/>
    <mergeCell ref="E31:H31"/>
    <mergeCell ref="E52:H52"/>
    <mergeCell ref="E56:H56"/>
    <mergeCell ref="E54:H54"/>
    <mergeCell ref="E58:H58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144"/>
  <sheetViews>
    <sheetView showGridLines="0" topLeftCell="F111" workbookViewId="0">
      <selection activeCell="H127" sqref="H127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AT2" s="18" t="s">
        <v>108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84</v>
      </c>
    </row>
    <row r="4" spans="2:46" ht="24.95" customHeight="1">
      <c r="B4" s="21"/>
      <c r="D4" s="22" t="s">
        <v>112</v>
      </c>
      <c r="L4" s="21"/>
      <c r="M4" s="91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16.5" customHeight="1">
      <c r="B7" s="21"/>
      <c r="E7" s="319" t="str">
        <f>'Rekapitulace stavby'!K6</f>
        <v>Zateplení ubytoven a Dětské kliniky FNOL - Snížení energetické náročnosti (YA)</v>
      </c>
      <c r="F7" s="320"/>
      <c r="G7" s="320"/>
      <c r="H7" s="320"/>
      <c r="L7" s="21"/>
    </row>
    <row r="8" spans="2:46" ht="12.75">
      <c r="B8" s="21"/>
      <c r="D8" s="28" t="s">
        <v>113</v>
      </c>
      <c r="L8" s="21"/>
    </row>
    <row r="9" spans="2:46" ht="16.5" customHeight="1">
      <c r="B9" s="21"/>
      <c r="E9" s="319" t="s">
        <v>114</v>
      </c>
      <c r="F9" s="304"/>
      <c r="G9" s="304"/>
      <c r="H9" s="304"/>
      <c r="L9" s="21"/>
    </row>
    <row r="10" spans="2:46" ht="12" customHeight="1">
      <c r="B10" s="21"/>
      <c r="D10" s="28" t="s">
        <v>115</v>
      </c>
      <c r="L10" s="21"/>
    </row>
    <row r="11" spans="2:46" s="1" customFormat="1" ht="16.5" customHeight="1">
      <c r="B11" s="33"/>
      <c r="E11" s="283" t="s">
        <v>1816</v>
      </c>
      <c r="F11" s="321"/>
      <c r="G11" s="321"/>
      <c r="H11" s="321"/>
      <c r="L11" s="33"/>
    </row>
    <row r="12" spans="2:46" s="1" customFormat="1" ht="12" customHeight="1">
      <c r="B12" s="33"/>
      <c r="D12" s="28" t="s">
        <v>1817</v>
      </c>
      <c r="L12" s="33"/>
    </row>
    <row r="13" spans="2:46" s="1" customFormat="1" ht="16.5" customHeight="1">
      <c r="B13" s="33"/>
      <c r="E13" s="277" t="s">
        <v>1909</v>
      </c>
      <c r="F13" s="321"/>
      <c r="G13" s="321"/>
      <c r="H13" s="321"/>
      <c r="L13" s="33"/>
    </row>
    <row r="14" spans="2:46" s="1" customFormat="1" ht="11.25">
      <c r="B14" s="33"/>
      <c r="L14" s="33"/>
    </row>
    <row r="15" spans="2:46" s="1" customFormat="1" ht="12" customHeight="1">
      <c r="B15" s="33"/>
      <c r="D15" s="28" t="s">
        <v>18</v>
      </c>
      <c r="F15" s="26" t="s">
        <v>19</v>
      </c>
      <c r="I15" s="28" t="s">
        <v>20</v>
      </c>
      <c r="J15" s="26" t="s">
        <v>19</v>
      </c>
      <c r="L15" s="33"/>
    </row>
    <row r="16" spans="2:46" s="1" customFormat="1" ht="12" customHeight="1">
      <c r="B16" s="33"/>
      <c r="D16" s="28" t="s">
        <v>21</v>
      </c>
      <c r="F16" s="26" t="s">
        <v>117</v>
      </c>
      <c r="I16" s="28" t="s">
        <v>23</v>
      </c>
      <c r="J16" s="50" t="str">
        <f>'Rekapitulace stavby'!AN8</f>
        <v>28. 8. 2022</v>
      </c>
      <c r="L16" s="33"/>
    </row>
    <row r="17" spans="2:12" s="1" customFormat="1" ht="10.9" customHeight="1">
      <c r="B17" s="33"/>
      <c r="L17" s="33"/>
    </row>
    <row r="18" spans="2:12" s="1" customFormat="1" ht="12" customHeight="1">
      <c r="B18" s="33"/>
      <c r="D18" s="28" t="s">
        <v>25</v>
      </c>
      <c r="I18" s="28" t="s">
        <v>26</v>
      </c>
      <c r="J18" s="26" t="s">
        <v>27</v>
      </c>
      <c r="L18" s="33"/>
    </row>
    <row r="19" spans="2:12" s="1" customFormat="1" ht="18" customHeight="1">
      <c r="B19" s="33"/>
      <c r="E19" s="26" t="s">
        <v>28</v>
      </c>
      <c r="I19" s="28" t="s">
        <v>29</v>
      </c>
      <c r="J19" s="26" t="s">
        <v>30</v>
      </c>
      <c r="L19" s="33"/>
    </row>
    <row r="20" spans="2:12" s="1" customFormat="1" ht="6.95" customHeight="1">
      <c r="B20" s="33"/>
      <c r="L20" s="33"/>
    </row>
    <row r="21" spans="2:12" s="1" customFormat="1" ht="12" customHeight="1">
      <c r="B21" s="33"/>
      <c r="D21" s="28" t="s">
        <v>31</v>
      </c>
      <c r="I21" s="28" t="s">
        <v>26</v>
      </c>
      <c r="J21" s="29" t="str">
        <f>'Rekapitulace stavby'!AN13</f>
        <v>25527380</v>
      </c>
      <c r="L21" s="33"/>
    </row>
    <row r="22" spans="2:12" s="1" customFormat="1" ht="18" customHeight="1">
      <c r="B22" s="33"/>
      <c r="E22" s="322" t="str">
        <f>'Rekapitulace stavby'!E14</f>
        <v>POZEMSTAV Prostějov, a.s., Pod Kosířem 73, 796 01 Prostějov</v>
      </c>
      <c r="F22" s="303"/>
      <c r="G22" s="303"/>
      <c r="H22" s="303"/>
      <c r="I22" s="28" t="s">
        <v>29</v>
      </c>
      <c r="J22" s="29" t="str">
        <f>'Rekapitulace stavby'!AN14</f>
        <v>CZ25527380</v>
      </c>
      <c r="L22" s="33"/>
    </row>
    <row r="23" spans="2:12" s="1" customFormat="1" ht="6.95" customHeight="1">
      <c r="B23" s="33"/>
      <c r="L23" s="33"/>
    </row>
    <row r="24" spans="2:12" s="1" customFormat="1" ht="12" customHeight="1">
      <c r="B24" s="33"/>
      <c r="D24" s="28" t="s">
        <v>32</v>
      </c>
      <c r="I24" s="28" t="s">
        <v>26</v>
      </c>
      <c r="J24" s="26" t="s">
        <v>33</v>
      </c>
      <c r="L24" s="33"/>
    </row>
    <row r="25" spans="2:12" s="1" customFormat="1" ht="18" customHeight="1">
      <c r="B25" s="33"/>
      <c r="E25" s="26" t="s">
        <v>34</v>
      </c>
      <c r="I25" s="28" t="s">
        <v>29</v>
      </c>
      <c r="J25" s="26" t="s">
        <v>35</v>
      </c>
      <c r="L25" s="33"/>
    </row>
    <row r="26" spans="2:12" s="1" customFormat="1" ht="6.95" customHeight="1">
      <c r="B26" s="33"/>
      <c r="L26" s="33"/>
    </row>
    <row r="27" spans="2:12" s="1" customFormat="1" ht="12" customHeight="1">
      <c r="B27" s="33"/>
      <c r="D27" s="28" t="s">
        <v>37</v>
      </c>
      <c r="I27" s="28" t="s">
        <v>26</v>
      </c>
      <c r="J27" s="26" t="str">
        <f>IF('Rekapitulace stavby'!AN19="","",'Rekapitulace stavby'!AN19)</f>
        <v/>
      </c>
      <c r="L27" s="33"/>
    </row>
    <row r="28" spans="2:12" s="1" customFormat="1" ht="18" customHeight="1">
      <c r="B28" s="33"/>
      <c r="E28" s="26" t="str">
        <f>IF('Rekapitulace stavby'!E20="","",'Rekapitulace stavby'!E20)</f>
        <v xml:space="preserve"> </v>
      </c>
      <c r="I28" s="28" t="s">
        <v>29</v>
      </c>
      <c r="J28" s="26" t="str">
        <f>IF('Rekapitulace stavby'!AN20="","",'Rekapitulace stavby'!AN20)</f>
        <v/>
      </c>
      <c r="L28" s="33"/>
    </row>
    <row r="29" spans="2:12" s="1" customFormat="1" ht="6.95" customHeight="1">
      <c r="B29" s="33"/>
      <c r="L29" s="33"/>
    </row>
    <row r="30" spans="2:12" s="1" customFormat="1" ht="12" customHeight="1">
      <c r="B30" s="33"/>
      <c r="D30" s="28" t="s">
        <v>39</v>
      </c>
      <c r="L30" s="33"/>
    </row>
    <row r="31" spans="2:12" s="7" customFormat="1" ht="16.5" customHeight="1">
      <c r="B31" s="92"/>
      <c r="E31" s="308" t="s">
        <v>19</v>
      </c>
      <c r="F31" s="308"/>
      <c r="G31" s="308"/>
      <c r="H31" s="308"/>
      <c r="L31" s="92"/>
    </row>
    <row r="32" spans="2:12" s="1" customFormat="1" ht="6.95" customHeight="1">
      <c r="B32" s="33"/>
      <c r="L32" s="33"/>
    </row>
    <row r="33" spans="2:12" s="1" customFormat="1" ht="6.95" customHeight="1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25.35" customHeight="1">
      <c r="B34" s="33"/>
      <c r="D34" s="93" t="s">
        <v>41</v>
      </c>
      <c r="J34" s="64">
        <f>ROUND(J94, 2)</f>
        <v>395964.26</v>
      </c>
      <c r="L34" s="33"/>
    </row>
    <row r="35" spans="2:12" s="1" customFormat="1" ht="6.95" customHeight="1">
      <c r="B35" s="33"/>
      <c r="D35" s="51"/>
      <c r="E35" s="51"/>
      <c r="F35" s="51"/>
      <c r="G35" s="51"/>
      <c r="H35" s="51"/>
      <c r="I35" s="51"/>
      <c r="J35" s="51"/>
      <c r="K35" s="51"/>
      <c r="L35" s="33"/>
    </row>
    <row r="36" spans="2:12" s="1" customFormat="1" ht="14.45" customHeight="1">
      <c r="B36" s="33"/>
      <c r="F36" s="36" t="s">
        <v>43</v>
      </c>
      <c r="I36" s="36" t="s">
        <v>42</v>
      </c>
      <c r="J36" s="36" t="s">
        <v>44</v>
      </c>
      <c r="L36" s="33"/>
    </row>
    <row r="37" spans="2:12" s="1" customFormat="1" ht="14.45" customHeight="1">
      <c r="B37" s="33"/>
      <c r="D37" s="53" t="s">
        <v>45</v>
      </c>
      <c r="E37" s="28" t="s">
        <v>46</v>
      </c>
      <c r="F37" s="84">
        <f>ROUND((SUM(BE94:BE143)),  2)</f>
        <v>395964.26</v>
      </c>
      <c r="I37" s="94">
        <v>0.21</v>
      </c>
      <c r="J37" s="84">
        <f>ROUND(((SUM(BE94:BE143))*I37),  2)</f>
        <v>83152.490000000005</v>
      </c>
      <c r="L37" s="33"/>
    </row>
    <row r="38" spans="2:12" s="1" customFormat="1" ht="14.45" customHeight="1">
      <c r="B38" s="33"/>
      <c r="E38" s="28" t="s">
        <v>47</v>
      </c>
      <c r="F38" s="84">
        <f>ROUND((SUM(BF94:BF143)),  2)</f>
        <v>0</v>
      </c>
      <c r="I38" s="94">
        <v>0.15</v>
      </c>
      <c r="J38" s="84">
        <f>ROUND(((SUM(BF94:BF143))*I38),  2)</f>
        <v>0</v>
      </c>
      <c r="L38" s="33"/>
    </row>
    <row r="39" spans="2:12" s="1" customFormat="1" ht="14.45" hidden="1" customHeight="1">
      <c r="B39" s="33"/>
      <c r="E39" s="28" t="s">
        <v>48</v>
      </c>
      <c r="F39" s="84">
        <f>ROUND((SUM(BG94:BG143)),  2)</f>
        <v>0</v>
      </c>
      <c r="I39" s="94">
        <v>0.21</v>
      </c>
      <c r="J39" s="84">
        <f>0</f>
        <v>0</v>
      </c>
      <c r="L39" s="33"/>
    </row>
    <row r="40" spans="2:12" s="1" customFormat="1" ht="14.45" hidden="1" customHeight="1">
      <c r="B40" s="33"/>
      <c r="E40" s="28" t="s">
        <v>49</v>
      </c>
      <c r="F40" s="84">
        <f>ROUND((SUM(BH94:BH143)),  2)</f>
        <v>0</v>
      </c>
      <c r="I40" s="94">
        <v>0.15</v>
      </c>
      <c r="J40" s="84">
        <f>0</f>
        <v>0</v>
      </c>
      <c r="L40" s="33"/>
    </row>
    <row r="41" spans="2:12" s="1" customFormat="1" ht="14.45" hidden="1" customHeight="1">
      <c r="B41" s="33"/>
      <c r="E41" s="28" t="s">
        <v>50</v>
      </c>
      <c r="F41" s="84">
        <f>ROUND((SUM(BI94:BI143)),  2)</f>
        <v>0</v>
      </c>
      <c r="I41" s="94">
        <v>0</v>
      </c>
      <c r="J41" s="84">
        <f>0</f>
        <v>0</v>
      </c>
      <c r="L41" s="33"/>
    </row>
    <row r="42" spans="2:12" s="1" customFormat="1" ht="6.95" customHeight="1">
      <c r="B42" s="33"/>
      <c r="L42" s="33"/>
    </row>
    <row r="43" spans="2:12" s="1" customFormat="1" ht="25.35" customHeight="1">
      <c r="B43" s="33"/>
      <c r="C43" s="95"/>
      <c r="D43" s="96" t="s">
        <v>51</v>
      </c>
      <c r="E43" s="55"/>
      <c r="F43" s="55"/>
      <c r="G43" s="97" t="s">
        <v>52</v>
      </c>
      <c r="H43" s="98" t="s">
        <v>53</v>
      </c>
      <c r="I43" s="55"/>
      <c r="J43" s="99">
        <f>SUM(J34:J41)</f>
        <v>479116.75</v>
      </c>
      <c r="K43" s="100"/>
      <c r="L43" s="33"/>
    </row>
    <row r="44" spans="2:12" s="1" customFormat="1" ht="14.45" customHeight="1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33"/>
    </row>
    <row r="48" spans="2:12" s="1" customFormat="1" ht="6.95" customHeight="1"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33"/>
    </row>
    <row r="49" spans="2:12" s="1" customFormat="1" ht="24.95" customHeight="1">
      <c r="B49" s="33"/>
      <c r="C49" s="22" t="s">
        <v>120</v>
      </c>
      <c r="L49" s="33"/>
    </row>
    <row r="50" spans="2:12" s="1" customFormat="1" ht="6.95" customHeight="1">
      <c r="B50" s="33"/>
      <c r="L50" s="33"/>
    </row>
    <row r="51" spans="2:12" s="1" customFormat="1" ht="12" customHeight="1">
      <c r="B51" s="33"/>
      <c r="C51" s="28" t="s">
        <v>16</v>
      </c>
      <c r="L51" s="33"/>
    </row>
    <row r="52" spans="2:12" s="1" customFormat="1" ht="16.5" customHeight="1">
      <c r="B52" s="33"/>
      <c r="E52" s="319" t="str">
        <f>E7</f>
        <v>Zateplení ubytoven a Dětské kliniky FNOL - Snížení energetické náročnosti (YA)</v>
      </c>
      <c r="F52" s="320"/>
      <c r="G52" s="320"/>
      <c r="H52" s="320"/>
      <c r="L52" s="33"/>
    </row>
    <row r="53" spans="2:12" ht="12" customHeight="1">
      <c r="B53" s="21"/>
      <c r="C53" s="28" t="s">
        <v>113</v>
      </c>
      <c r="L53" s="21"/>
    </row>
    <row r="54" spans="2:12" ht="16.5" customHeight="1">
      <c r="B54" s="21"/>
      <c r="E54" s="319" t="s">
        <v>114</v>
      </c>
      <c r="F54" s="304"/>
      <c r="G54" s="304"/>
      <c r="H54" s="304"/>
      <c r="L54" s="21"/>
    </row>
    <row r="55" spans="2:12" ht="12" customHeight="1">
      <c r="B55" s="21"/>
      <c r="C55" s="28" t="s">
        <v>115</v>
      </c>
      <c r="L55" s="21"/>
    </row>
    <row r="56" spans="2:12" s="1" customFormat="1" ht="16.5" customHeight="1">
      <c r="B56" s="33"/>
      <c r="E56" s="283" t="s">
        <v>1816</v>
      </c>
      <c r="F56" s="321"/>
      <c r="G56" s="321"/>
      <c r="H56" s="321"/>
      <c r="L56" s="33"/>
    </row>
    <row r="57" spans="2:12" s="1" customFormat="1" ht="12" customHeight="1">
      <c r="B57" s="33"/>
      <c r="C57" s="28" t="s">
        <v>1817</v>
      </c>
      <c r="L57" s="33"/>
    </row>
    <row r="58" spans="2:12" s="1" customFormat="1" ht="16.5" customHeight="1">
      <c r="B58" s="33"/>
      <c r="E58" s="277" t="str">
        <f>E13</f>
        <v>02 - SP - Silnoproudé instalace</v>
      </c>
      <c r="F58" s="321"/>
      <c r="G58" s="321"/>
      <c r="H58" s="321"/>
      <c r="L58" s="33"/>
    </row>
    <row r="59" spans="2:12" s="1" customFormat="1" ht="6.95" customHeight="1">
      <c r="B59" s="33"/>
      <c r="L59" s="33"/>
    </row>
    <row r="60" spans="2:12" s="1" customFormat="1" ht="12" customHeight="1">
      <c r="B60" s="33"/>
      <c r="C60" s="28" t="s">
        <v>21</v>
      </c>
      <c r="F60" s="26" t="str">
        <f>F16</f>
        <v>ulice I.P. Pavlova č. p. 842, 779 00 Olomouc</v>
      </c>
      <c r="I60" s="28" t="s">
        <v>23</v>
      </c>
      <c r="J60" s="50" t="str">
        <f>IF(J16="","",J16)</f>
        <v>28. 8. 2022</v>
      </c>
      <c r="L60" s="33"/>
    </row>
    <row r="61" spans="2:12" s="1" customFormat="1" ht="6.95" customHeight="1">
      <c r="B61" s="33"/>
      <c r="L61" s="33"/>
    </row>
    <row r="62" spans="2:12" s="1" customFormat="1" ht="40.15" customHeight="1">
      <c r="B62" s="33"/>
      <c r="C62" s="28" t="s">
        <v>25</v>
      </c>
      <c r="F62" s="26" t="str">
        <f>E19</f>
        <v>FNOL, I.P.Pavlova 185/6, 779 00 Olomouc</v>
      </c>
      <c r="I62" s="28" t="s">
        <v>32</v>
      </c>
      <c r="J62" s="31" t="str">
        <f>E25</f>
        <v>M&amp;B eProjekce s.r.o., Čechova 106/2a, Přerov</v>
      </c>
      <c r="L62" s="33"/>
    </row>
    <row r="63" spans="2:12" s="1" customFormat="1" ht="15.2" customHeight="1">
      <c r="B63" s="33"/>
      <c r="C63" s="28" t="s">
        <v>31</v>
      </c>
      <c r="F63" s="26" t="str">
        <f>IF(E22="","",E22)</f>
        <v>POZEMSTAV Prostějov, a.s., Pod Kosířem 73, 796 01 Prostějov</v>
      </c>
      <c r="I63" s="28" t="s">
        <v>37</v>
      </c>
      <c r="J63" s="31" t="str">
        <f>E28</f>
        <v xml:space="preserve"> </v>
      </c>
      <c r="L63" s="33"/>
    </row>
    <row r="64" spans="2:12" s="1" customFormat="1" ht="10.35" customHeight="1">
      <c r="B64" s="33"/>
      <c r="L64" s="33"/>
    </row>
    <row r="65" spans="2:47" s="1" customFormat="1" ht="29.25" customHeight="1">
      <c r="B65" s="33"/>
      <c r="C65" s="101" t="s">
        <v>121</v>
      </c>
      <c r="D65" s="95"/>
      <c r="E65" s="95"/>
      <c r="F65" s="95"/>
      <c r="G65" s="95"/>
      <c r="H65" s="95"/>
      <c r="I65" s="95"/>
      <c r="J65" s="102" t="s">
        <v>122</v>
      </c>
      <c r="K65" s="95"/>
      <c r="L65" s="33"/>
    </row>
    <row r="66" spans="2:47" s="1" customFormat="1" ht="10.35" customHeight="1">
      <c r="B66" s="33"/>
      <c r="L66" s="33"/>
    </row>
    <row r="67" spans="2:47" s="1" customFormat="1" ht="22.9" customHeight="1">
      <c r="B67" s="33"/>
      <c r="C67" s="103" t="s">
        <v>73</v>
      </c>
      <c r="J67" s="64">
        <f>J94</f>
        <v>395964.26</v>
      </c>
      <c r="L67" s="33"/>
      <c r="AU67" s="18" t="s">
        <v>123</v>
      </c>
    </row>
    <row r="68" spans="2:47" s="8" customFormat="1" ht="24.95" customHeight="1">
      <c r="B68" s="104"/>
      <c r="D68" s="105" t="s">
        <v>1910</v>
      </c>
      <c r="E68" s="106"/>
      <c r="F68" s="106"/>
      <c r="G68" s="106"/>
      <c r="H68" s="106"/>
      <c r="I68" s="106"/>
      <c r="J68" s="107">
        <f>J95</f>
        <v>332870</v>
      </c>
      <c r="L68" s="104"/>
    </row>
    <row r="69" spans="2:47" s="8" customFormat="1" ht="24.95" customHeight="1">
      <c r="B69" s="104"/>
      <c r="D69" s="105" t="s">
        <v>1911</v>
      </c>
      <c r="E69" s="106"/>
      <c r="F69" s="106"/>
      <c r="G69" s="106"/>
      <c r="H69" s="106"/>
      <c r="I69" s="106"/>
      <c r="J69" s="107">
        <f>J112</f>
        <v>36208.259999999995</v>
      </c>
      <c r="L69" s="104"/>
    </row>
    <row r="70" spans="2:47" s="8" customFormat="1" ht="24.95" customHeight="1">
      <c r="B70" s="104"/>
      <c r="D70" s="105" t="s">
        <v>1821</v>
      </c>
      <c r="E70" s="106"/>
      <c r="F70" s="106"/>
      <c r="G70" s="106"/>
      <c r="H70" s="106"/>
      <c r="I70" s="106"/>
      <c r="J70" s="107">
        <f>J127</f>
        <v>26886</v>
      </c>
      <c r="L70" s="104"/>
    </row>
    <row r="71" spans="2:47" s="1" customFormat="1" ht="21.75" customHeight="1">
      <c r="B71" s="33"/>
      <c r="L71" s="33"/>
    </row>
    <row r="72" spans="2:47" s="1" customFormat="1" ht="6.95" customHeight="1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33"/>
    </row>
    <row r="76" spans="2:47" s="1" customFormat="1" ht="6.95" customHeight="1">
      <c r="B76" s="44"/>
      <c r="C76" s="45"/>
      <c r="D76" s="45"/>
      <c r="E76" s="45"/>
      <c r="F76" s="45"/>
      <c r="G76" s="45"/>
      <c r="H76" s="45"/>
      <c r="I76" s="45"/>
      <c r="J76" s="45"/>
      <c r="K76" s="45"/>
      <c r="L76" s="33"/>
    </row>
    <row r="77" spans="2:47" s="1" customFormat="1" ht="24.95" customHeight="1">
      <c r="B77" s="33"/>
      <c r="C77" s="22" t="s">
        <v>142</v>
      </c>
      <c r="L77" s="33"/>
    </row>
    <row r="78" spans="2:47" s="1" customFormat="1" ht="6.95" customHeight="1">
      <c r="B78" s="33"/>
      <c r="L78" s="33"/>
    </row>
    <row r="79" spans="2:47" s="1" customFormat="1" ht="12" customHeight="1">
      <c r="B79" s="33"/>
      <c r="C79" s="28" t="s">
        <v>16</v>
      </c>
      <c r="L79" s="33"/>
    </row>
    <row r="80" spans="2:47" s="1" customFormat="1" ht="16.5" customHeight="1">
      <c r="B80" s="33"/>
      <c r="E80" s="319" t="str">
        <f>E7</f>
        <v>Zateplení ubytoven a Dětské kliniky FNOL - Snížení energetické náročnosti (YA)</v>
      </c>
      <c r="F80" s="320"/>
      <c r="G80" s="320"/>
      <c r="H80" s="320"/>
      <c r="L80" s="33"/>
    </row>
    <row r="81" spans="2:65" ht="12" customHeight="1">
      <c r="B81" s="21"/>
      <c r="C81" s="28" t="s">
        <v>113</v>
      </c>
      <c r="L81" s="21"/>
    </row>
    <row r="82" spans="2:65" ht="16.5" customHeight="1">
      <c r="B82" s="21"/>
      <c r="E82" s="319" t="s">
        <v>114</v>
      </c>
      <c r="F82" s="304"/>
      <c r="G82" s="304"/>
      <c r="H82" s="304"/>
      <c r="L82" s="21"/>
    </row>
    <row r="83" spans="2:65" ht="12" customHeight="1">
      <c r="B83" s="21"/>
      <c r="C83" s="28" t="s">
        <v>115</v>
      </c>
      <c r="L83" s="21"/>
    </row>
    <row r="84" spans="2:65" s="1" customFormat="1" ht="16.5" customHeight="1">
      <c r="B84" s="33"/>
      <c r="E84" s="283" t="s">
        <v>1816</v>
      </c>
      <c r="F84" s="321"/>
      <c r="G84" s="321"/>
      <c r="H84" s="321"/>
      <c r="L84" s="33"/>
    </row>
    <row r="85" spans="2:65" s="1" customFormat="1" ht="12" customHeight="1">
      <c r="B85" s="33"/>
      <c r="C85" s="28" t="s">
        <v>1817</v>
      </c>
      <c r="L85" s="33"/>
    </row>
    <row r="86" spans="2:65" s="1" customFormat="1" ht="16.5" customHeight="1">
      <c r="B86" s="33"/>
      <c r="E86" s="277" t="str">
        <f>E13</f>
        <v>02 - SP - Silnoproudé instalace</v>
      </c>
      <c r="F86" s="321"/>
      <c r="G86" s="321"/>
      <c r="H86" s="321"/>
      <c r="L86" s="33"/>
    </row>
    <row r="87" spans="2:65" s="1" customFormat="1" ht="6.95" customHeight="1">
      <c r="B87" s="33"/>
      <c r="L87" s="33"/>
    </row>
    <row r="88" spans="2:65" s="1" customFormat="1" ht="12" customHeight="1">
      <c r="B88" s="33"/>
      <c r="C88" s="28" t="s">
        <v>21</v>
      </c>
      <c r="F88" s="26" t="str">
        <f>F16</f>
        <v>ulice I.P. Pavlova č. p. 842, 779 00 Olomouc</v>
      </c>
      <c r="I88" s="28" t="s">
        <v>23</v>
      </c>
      <c r="J88" s="50" t="str">
        <f>IF(J16="","",J16)</f>
        <v>28. 8. 2022</v>
      </c>
      <c r="L88" s="33"/>
    </row>
    <row r="89" spans="2:65" s="1" customFormat="1" ht="6.95" customHeight="1">
      <c r="B89" s="33"/>
      <c r="L89" s="33"/>
    </row>
    <row r="90" spans="2:65" s="1" customFormat="1" ht="40.15" customHeight="1">
      <c r="B90" s="33"/>
      <c r="C90" s="28" t="s">
        <v>25</v>
      </c>
      <c r="F90" s="26" t="str">
        <f>E19</f>
        <v>FNOL, I.P.Pavlova 185/6, 779 00 Olomouc</v>
      </c>
      <c r="I90" s="28" t="s">
        <v>32</v>
      </c>
      <c r="J90" s="31" t="str">
        <f>E25</f>
        <v>M&amp;B eProjekce s.r.o., Čechova 106/2a, Přerov</v>
      </c>
      <c r="L90" s="33"/>
    </row>
    <row r="91" spans="2:65" s="1" customFormat="1" ht="15.2" customHeight="1">
      <c r="B91" s="33"/>
      <c r="C91" s="28" t="s">
        <v>31</v>
      </c>
      <c r="F91" s="26" t="str">
        <f>IF(E22="","",E22)</f>
        <v>POZEMSTAV Prostějov, a.s., Pod Kosířem 73, 796 01 Prostějov</v>
      </c>
      <c r="I91" s="28" t="s">
        <v>37</v>
      </c>
      <c r="J91" s="31" t="str">
        <f>E28</f>
        <v xml:space="preserve"> </v>
      </c>
      <c r="L91" s="33"/>
    </row>
    <row r="92" spans="2:65" s="1" customFormat="1" ht="10.35" customHeight="1">
      <c r="B92" s="33"/>
      <c r="L92" s="33"/>
    </row>
    <row r="93" spans="2:65" s="10" customFormat="1" ht="29.25" customHeight="1">
      <c r="B93" s="112"/>
      <c r="C93" s="113" t="s">
        <v>143</v>
      </c>
      <c r="D93" s="114" t="s">
        <v>60</v>
      </c>
      <c r="E93" s="114" t="s">
        <v>56</v>
      </c>
      <c r="F93" s="114" t="s">
        <v>57</v>
      </c>
      <c r="G93" s="114" t="s">
        <v>144</v>
      </c>
      <c r="H93" s="114" t="s">
        <v>145</v>
      </c>
      <c r="I93" s="114" t="s">
        <v>146</v>
      </c>
      <c r="J93" s="114" t="s">
        <v>122</v>
      </c>
      <c r="K93" s="115" t="s">
        <v>147</v>
      </c>
      <c r="L93" s="112"/>
      <c r="M93" s="57" t="s">
        <v>19</v>
      </c>
      <c r="N93" s="58" t="s">
        <v>45</v>
      </c>
      <c r="O93" s="58" t="s">
        <v>148</v>
      </c>
      <c r="P93" s="58" t="s">
        <v>149</v>
      </c>
      <c r="Q93" s="58" t="s">
        <v>150</v>
      </c>
      <c r="R93" s="58" t="s">
        <v>151</v>
      </c>
      <c r="S93" s="58" t="s">
        <v>152</v>
      </c>
      <c r="T93" s="59" t="s">
        <v>153</v>
      </c>
    </row>
    <row r="94" spans="2:65" s="1" customFormat="1" ht="22.9" customHeight="1">
      <c r="B94" s="33"/>
      <c r="C94" s="62" t="s">
        <v>154</v>
      </c>
      <c r="J94" s="116">
        <f>BK94</f>
        <v>395964.26</v>
      </c>
      <c r="L94" s="33"/>
      <c r="M94" s="60"/>
      <c r="N94" s="51"/>
      <c r="O94" s="51"/>
      <c r="P94" s="117">
        <f>P95+P112+P127</f>
        <v>0</v>
      </c>
      <c r="Q94" s="51"/>
      <c r="R94" s="117">
        <f>R95+R112+R127</f>
        <v>0</v>
      </c>
      <c r="S94" s="51"/>
      <c r="T94" s="118">
        <f>T95+T112+T127</f>
        <v>0</v>
      </c>
      <c r="AT94" s="18" t="s">
        <v>74</v>
      </c>
      <c r="AU94" s="18" t="s">
        <v>123</v>
      </c>
      <c r="BK94" s="119">
        <f>BK95+BK112+BK127</f>
        <v>395964.26</v>
      </c>
    </row>
    <row r="95" spans="2:65" s="11" customFormat="1" ht="25.9" customHeight="1">
      <c r="B95" s="120"/>
      <c r="D95" s="121" t="s">
        <v>74</v>
      </c>
      <c r="E95" s="122" t="s">
        <v>1912</v>
      </c>
      <c r="F95" s="122" t="s">
        <v>1913</v>
      </c>
      <c r="I95" s="123"/>
      <c r="J95" s="124">
        <f>BK95</f>
        <v>332870</v>
      </c>
      <c r="L95" s="120"/>
      <c r="M95" s="125"/>
      <c r="P95" s="126">
        <f>SUM(P96:P111)</f>
        <v>0</v>
      </c>
      <c r="R95" s="126">
        <f>SUM(R96:R111)</f>
        <v>0</v>
      </c>
      <c r="T95" s="127">
        <f>SUM(T96:T111)</f>
        <v>0</v>
      </c>
      <c r="AR95" s="121" t="s">
        <v>82</v>
      </c>
      <c r="AT95" s="128" t="s">
        <v>74</v>
      </c>
      <c r="AU95" s="128" t="s">
        <v>75</v>
      </c>
      <c r="AY95" s="121" t="s">
        <v>157</v>
      </c>
      <c r="BK95" s="129">
        <f>SUM(BK96:BK111)</f>
        <v>332870</v>
      </c>
    </row>
    <row r="96" spans="2:65" s="1" customFormat="1" ht="16.5" customHeight="1">
      <c r="B96" s="33"/>
      <c r="C96" s="132" t="s">
        <v>82</v>
      </c>
      <c r="D96" s="132" t="s">
        <v>159</v>
      </c>
      <c r="E96" s="133" t="s">
        <v>1914</v>
      </c>
      <c r="F96" s="134" t="s">
        <v>1915</v>
      </c>
      <c r="G96" s="135" t="s">
        <v>784</v>
      </c>
      <c r="H96" s="136">
        <v>3</v>
      </c>
      <c r="I96" s="137">
        <v>1392</v>
      </c>
      <c r="J96" s="138">
        <f>ROUND(I96*H96,2)</f>
        <v>4176</v>
      </c>
      <c r="K96" s="134" t="s">
        <v>280</v>
      </c>
      <c r="L96" s="33"/>
      <c r="M96" s="139" t="s">
        <v>19</v>
      </c>
      <c r="N96" s="140" t="s">
        <v>46</v>
      </c>
      <c r="P96" s="141">
        <f>O96*H96</f>
        <v>0</v>
      </c>
      <c r="Q96" s="141">
        <v>0</v>
      </c>
      <c r="R96" s="141">
        <f>Q96*H96</f>
        <v>0</v>
      </c>
      <c r="S96" s="141">
        <v>0</v>
      </c>
      <c r="T96" s="142">
        <f>S96*H96</f>
        <v>0</v>
      </c>
      <c r="AR96" s="143" t="s">
        <v>164</v>
      </c>
      <c r="AT96" s="143" t="s">
        <v>159</v>
      </c>
      <c r="AU96" s="143" t="s">
        <v>82</v>
      </c>
      <c r="AY96" s="18" t="s">
        <v>157</v>
      </c>
      <c r="BE96" s="144">
        <f>IF(N96="základní",J96,0)</f>
        <v>4176</v>
      </c>
      <c r="BF96" s="144">
        <f>IF(N96="snížená",J96,0)</f>
        <v>0</v>
      </c>
      <c r="BG96" s="144">
        <f>IF(N96="zákl. přenesená",J96,0)</f>
        <v>0</v>
      </c>
      <c r="BH96" s="144">
        <f>IF(N96="sníž. přenesená",J96,0)</f>
        <v>0</v>
      </c>
      <c r="BI96" s="144">
        <f>IF(N96="nulová",J96,0)</f>
        <v>0</v>
      </c>
      <c r="BJ96" s="18" t="s">
        <v>82</v>
      </c>
      <c r="BK96" s="144">
        <f>ROUND(I96*H96,2)</f>
        <v>4176</v>
      </c>
      <c r="BL96" s="18" t="s">
        <v>164</v>
      </c>
      <c r="BM96" s="143" t="s">
        <v>84</v>
      </c>
    </row>
    <row r="97" spans="2:65" s="1" customFormat="1" ht="11.25">
      <c r="B97" s="33"/>
      <c r="D97" s="145" t="s">
        <v>166</v>
      </c>
      <c r="F97" s="146" t="s">
        <v>1915</v>
      </c>
      <c r="I97" s="147"/>
      <c r="L97" s="33"/>
      <c r="M97" s="148"/>
      <c r="T97" s="54"/>
      <c r="AT97" s="18" t="s">
        <v>166</v>
      </c>
      <c r="AU97" s="18" t="s">
        <v>82</v>
      </c>
    </row>
    <row r="98" spans="2:65" s="1" customFormat="1" ht="16.5" customHeight="1">
      <c r="B98" s="33"/>
      <c r="C98" s="132" t="s">
        <v>84</v>
      </c>
      <c r="D98" s="132" t="s">
        <v>159</v>
      </c>
      <c r="E98" s="133" t="s">
        <v>1916</v>
      </c>
      <c r="F98" s="134" t="s">
        <v>1917</v>
      </c>
      <c r="G98" s="135" t="s">
        <v>784</v>
      </c>
      <c r="H98" s="136">
        <v>28</v>
      </c>
      <c r="I98" s="137">
        <v>1549</v>
      </c>
      <c r="J98" s="138">
        <f>ROUND(I98*H98,2)</f>
        <v>43372</v>
      </c>
      <c r="K98" s="134" t="s">
        <v>280</v>
      </c>
      <c r="L98" s="33"/>
      <c r="M98" s="139" t="s">
        <v>19</v>
      </c>
      <c r="N98" s="140" t="s">
        <v>46</v>
      </c>
      <c r="P98" s="141">
        <f>O98*H98</f>
        <v>0</v>
      </c>
      <c r="Q98" s="141">
        <v>0</v>
      </c>
      <c r="R98" s="141">
        <f>Q98*H98</f>
        <v>0</v>
      </c>
      <c r="S98" s="141">
        <v>0</v>
      </c>
      <c r="T98" s="142">
        <f>S98*H98</f>
        <v>0</v>
      </c>
      <c r="AR98" s="143" t="s">
        <v>164</v>
      </c>
      <c r="AT98" s="143" t="s">
        <v>159</v>
      </c>
      <c r="AU98" s="143" t="s">
        <v>82</v>
      </c>
      <c r="AY98" s="18" t="s">
        <v>157</v>
      </c>
      <c r="BE98" s="144">
        <f>IF(N98="základní",J98,0)</f>
        <v>43372</v>
      </c>
      <c r="BF98" s="144">
        <f>IF(N98="snížená",J98,0)</f>
        <v>0</v>
      </c>
      <c r="BG98" s="144">
        <f>IF(N98="zákl. přenesená",J98,0)</f>
        <v>0</v>
      </c>
      <c r="BH98" s="144">
        <f>IF(N98="sníž. přenesená",J98,0)</f>
        <v>0</v>
      </c>
      <c r="BI98" s="144">
        <f>IF(N98="nulová",J98,0)</f>
        <v>0</v>
      </c>
      <c r="BJ98" s="18" t="s">
        <v>82</v>
      </c>
      <c r="BK98" s="144">
        <f>ROUND(I98*H98,2)</f>
        <v>43372</v>
      </c>
      <c r="BL98" s="18" t="s">
        <v>164</v>
      </c>
      <c r="BM98" s="143" t="s">
        <v>164</v>
      </c>
    </row>
    <row r="99" spans="2:65" s="1" customFormat="1" ht="11.25">
      <c r="B99" s="33"/>
      <c r="D99" s="145" t="s">
        <v>166</v>
      </c>
      <c r="F99" s="146" t="s">
        <v>1917</v>
      </c>
      <c r="I99" s="147"/>
      <c r="L99" s="33"/>
      <c r="M99" s="148"/>
      <c r="T99" s="54"/>
      <c r="AT99" s="18" t="s">
        <v>166</v>
      </c>
      <c r="AU99" s="18" t="s">
        <v>82</v>
      </c>
    </row>
    <row r="100" spans="2:65" s="1" customFormat="1" ht="16.5" customHeight="1">
      <c r="B100" s="33"/>
      <c r="C100" s="132" t="s">
        <v>104</v>
      </c>
      <c r="D100" s="132" t="s">
        <v>159</v>
      </c>
      <c r="E100" s="133" t="s">
        <v>1918</v>
      </c>
      <c r="F100" s="134" t="s">
        <v>1919</v>
      </c>
      <c r="G100" s="135" t="s">
        <v>784</v>
      </c>
      <c r="H100" s="136">
        <v>31</v>
      </c>
      <c r="I100" s="137">
        <v>1962</v>
      </c>
      <c r="J100" s="138">
        <f>ROUND(I100*H100,2)</f>
        <v>60822</v>
      </c>
      <c r="K100" s="134" t="s">
        <v>280</v>
      </c>
      <c r="L100" s="33"/>
      <c r="M100" s="139" t="s">
        <v>19</v>
      </c>
      <c r="N100" s="140" t="s">
        <v>46</v>
      </c>
      <c r="P100" s="141">
        <f>O100*H100</f>
        <v>0</v>
      </c>
      <c r="Q100" s="141">
        <v>0</v>
      </c>
      <c r="R100" s="141">
        <f>Q100*H100</f>
        <v>0</v>
      </c>
      <c r="S100" s="141">
        <v>0</v>
      </c>
      <c r="T100" s="142">
        <f>S100*H100</f>
        <v>0</v>
      </c>
      <c r="AR100" s="143" t="s">
        <v>164</v>
      </c>
      <c r="AT100" s="143" t="s">
        <v>159</v>
      </c>
      <c r="AU100" s="143" t="s">
        <v>82</v>
      </c>
      <c r="AY100" s="18" t="s">
        <v>157</v>
      </c>
      <c r="BE100" s="144">
        <f>IF(N100="základní",J100,0)</f>
        <v>60822</v>
      </c>
      <c r="BF100" s="144">
        <f>IF(N100="snížená",J100,0)</f>
        <v>0</v>
      </c>
      <c r="BG100" s="144">
        <f>IF(N100="zákl. přenesená",J100,0)</f>
        <v>0</v>
      </c>
      <c r="BH100" s="144">
        <f>IF(N100="sníž. přenesená",J100,0)</f>
        <v>0</v>
      </c>
      <c r="BI100" s="144">
        <f>IF(N100="nulová",J100,0)</f>
        <v>0</v>
      </c>
      <c r="BJ100" s="18" t="s">
        <v>82</v>
      </c>
      <c r="BK100" s="144">
        <f>ROUND(I100*H100,2)</f>
        <v>60822</v>
      </c>
      <c r="BL100" s="18" t="s">
        <v>164</v>
      </c>
      <c r="BM100" s="143" t="s">
        <v>202</v>
      </c>
    </row>
    <row r="101" spans="2:65" s="1" customFormat="1" ht="11.25">
      <c r="B101" s="33"/>
      <c r="D101" s="145" t="s">
        <v>166</v>
      </c>
      <c r="F101" s="146" t="s">
        <v>1919</v>
      </c>
      <c r="I101" s="147"/>
      <c r="L101" s="33"/>
      <c r="M101" s="148"/>
      <c r="T101" s="54"/>
      <c r="AT101" s="18" t="s">
        <v>166</v>
      </c>
      <c r="AU101" s="18" t="s">
        <v>82</v>
      </c>
    </row>
    <row r="102" spans="2:65" s="1" customFormat="1" ht="21.75" customHeight="1">
      <c r="B102" s="33"/>
      <c r="C102" s="132" t="s">
        <v>164</v>
      </c>
      <c r="D102" s="132" t="s">
        <v>159</v>
      </c>
      <c r="E102" s="133" t="s">
        <v>1920</v>
      </c>
      <c r="F102" s="134" t="s">
        <v>1921</v>
      </c>
      <c r="G102" s="135" t="s">
        <v>784</v>
      </c>
      <c r="H102" s="136">
        <v>40</v>
      </c>
      <c r="I102" s="137">
        <v>3281</v>
      </c>
      <c r="J102" s="138">
        <f>ROUND(I102*H102,2)</f>
        <v>131240</v>
      </c>
      <c r="K102" s="134" t="s">
        <v>280</v>
      </c>
      <c r="L102" s="33"/>
      <c r="M102" s="139" t="s">
        <v>19</v>
      </c>
      <c r="N102" s="140" t="s">
        <v>46</v>
      </c>
      <c r="P102" s="141">
        <f>O102*H102</f>
        <v>0</v>
      </c>
      <c r="Q102" s="141">
        <v>0</v>
      </c>
      <c r="R102" s="141">
        <f>Q102*H102</f>
        <v>0</v>
      </c>
      <c r="S102" s="141">
        <v>0</v>
      </c>
      <c r="T102" s="142">
        <f>S102*H102</f>
        <v>0</v>
      </c>
      <c r="AR102" s="143" t="s">
        <v>164</v>
      </c>
      <c r="AT102" s="143" t="s">
        <v>159</v>
      </c>
      <c r="AU102" s="143" t="s">
        <v>82</v>
      </c>
      <c r="AY102" s="18" t="s">
        <v>157</v>
      </c>
      <c r="BE102" s="144">
        <f>IF(N102="základní",J102,0)</f>
        <v>131240</v>
      </c>
      <c r="BF102" s="144">
        <f>IF(N102="snížená",J102,0)</f>
        <v>0</v>
      </c>
      <c r="BG102" s="144">
        <f>IF(N102="zákl. přenesená",J102,0)</f>
        <v>0</v>
      </c>
      <c r="BH102" s="144">
        <f>IF(N102="sníž. přenesená",J102,0)</f>
        <v>0</v>
      </c>
      <c r="BI102" s="144">
        <f>IF(N102="nulová",J102,0)</f>
        <v>0</v>
      </c>
      <c r="BJ102" s="18" t="s">
        <v>82</v>
      </c>
      <c r="BK102" s="144">
        <f>ROUND(I102*H102,2)</f>
        <v>131240</v>
      </c>
      <c r="BL102" s="18" t="s">
        <v>164</v>
      </c>
      <c r="BM102" s="143" t="s">
        <v>215</v>
      </c>
    </row>
    <row r="103" spans="2:65" s="1" customFormat="1" ht="11.25">
      <c r="B103" s="33"/>
      <c r="D103" s="145" t="s">
        <v>166</v>
      </c>
      <c r="F103" s="146" t="s">
        <v>1922</v>
      </c>
      <c r="I103" s="147"/>
      <c r="L103" s="33"/>
      <c r="M103" s="148"/>
      <c r="T103" s="54"/>
      <c r="AT103" s="18" t="s">
        <v>166</v>
      </c>
      <c r="AU103" s="18" t="s">
        <v>82</v>
      </c>
    </row>
    <row r="104" spans="2:65" s="1" customFormat="1" ht="16.5" customHeight="1">
      <c r="B104" s="33"/>
      <c r="C104" s="132" t="s">
        <v>195</v>
      </c>
      <c r="D104" s="132" t="s">
        <v>159</v>
      </c>
      <c r="E104" s="133" t="s">
        <v>1923</v>
      </c>
      <c r="F104" s="134" t="s">
        <v>1924</v>
      </c>
      <c r="G104" s="135" t="s">
        <v>784</v>
      </c>
      <c r="H104" s="136">
        <v>25</v>
      </c>
      <c r="I104" s="137">
        <v>1768</v>
      </c>
      <c r="J104" s="138">
        <f>ROUND(I104*H104,2)</f>
        <v>44200</v>
      </c>
      <c r="K104" s="134" t="s">
        <v>280</v>
      </c>
      <c r="L104" s="33"/>
      <c r="M104" s="139" t="s">
        <v>19</v>
      </c>
      <c r="N104" s="140" t="s">
        <v>46</v>
      </c>
      <c r="P104" s="141">
        <f>O104*H104</f>
        <v>0</v>
      </c>
      <c r="Q104" s="141">
        <v>0</v>
      </c>
      <c r="R104" s="141">
        <f>Q104*H104</f>
        <v>0</v>
      </c>
      <c r="S104" s="141">
        <v>0</v>
      </c>
      <c r="T104" s="142">
        <f>S104*H104</f>
        <v>0</v>
      </c>
      <c r="AR104" s="143" t="s">
        <v>164</v>
      </c>
      <c r="AT104" s="143" t="s">
        <v>159</v>
      </c>
      <c r="AU104" s="143" t="s">
        <v>82</v>
      </c>
      <c r="AY104" s="18" t="s">
        <v>157</v>
      </c>
      <c r="BE104" s="144">
        <f>IF(N104="základní",J104,0)</f>
        <v>44200</v>
      </c>
      <c r="BF104" s="144">
        <f>IF(N104="snížená",J104,0)</f>
        <v>0</v>
      </c>
      <c r="BG104" s="144">
        <f>IF(N104="zákl. přenesená",J104,0)</f>
        <v>0</v>
      </c>
      <c r="BH104" s="144">
        <f>IF(N104="sníž. přenesená",J104,0)</f>
        <v>0</v>
      </c>
      <c r="BI104" s="144">
        <f>IF(N104="nulová",J104,0)</f>
        <v>0</v>
      </c>
      <c r="BJ104" s="18" t="s">
        <v>82</v>
      </c>
      <c r="BK104" s="144">
        <f>ROUND(I104*H104,2)</f>
        <v>44200</v>
      </c>
      <c r="BL104" s="18" t="s">
        <v>164</v>
      </c>
      <c r="BM104" s="143" t="s">
        <v>227</v>
      </c>
    </row>
    <row r="105" spans="2:65" s="1" customFormat="1" ht="11.25">
      <c r="B105" s="33"/>
      <c r="D105" s="145" t="s">
        <v>166</v>
      </c>
      <c r="F105" s="146" t="s">
        <v>1925</v>
      </c>
      <c r="I105" s="147"/>
      <c r="L105" s="33"/>
      <c r="M105" s="148"/>
      <c r="T105" s="54"/>
      <c r="AT105" s="18" t="s">
        <v>166</v>
      </c>
      <c r="AU105" s="18" t="s">
        <v>82</v>
      </c>
    </row>
    <row r="106" spans="2:65" s="1" customFormat="1" ht="16.5" customHeight="1">
      <c r="B106" s="33"/>
      <c r="C106" s="132" t="s">
        <v>202</v>
      </c>
      <c r="D106" s="132" t="s">
        <v>159</v>
      </c>
      <c r="E106" s="133" t="s">
        <v>1926</v>
      </c>
      <c r="F106" s="134" t="s">
        <v>1927</v>
      </c>
      <c r="G106" s="135" t="s">
        <v>19</v>
      </c>
      <c r="H106" s="136">
        <v>1</v>
      </c>
      <c r="I106" s="137">
        <v>1492</v>
      </c>
      <c r="J106" s="138">
        <f>ROUND(I106*H106,2)</f>
        <v>1492</v>
      </c>
      <c r="K106" s="134" t="s">
        <v>280</v>
      </c>
      <c r="L106" s="33"/>
      <c r="M106" s="139" t="s">
        <v>19</v>
      </c>
      <c r="N106" s="140" t="s">
        <v>46</v>
      </c>
      <c r="P106" s="141">
        <f>O106*H106</f>
        <v>0</v>
      </c>
      <c r="Q106" s="141">
        <v>0</v>
      </c>
      <c r="R106" s="141">
        <f>Q106*H106</f>
        <v>0</v>
      </c>
      <c r="S106" s="141">
        <v>0</v>
      </c>
      <c r="T106" s="142">
        <f>S106*H106</f>
        <v>0</v>
      </c>
      <c r="AR106" s="143" t="s">
        <v>164</v>
      </c>
      <c r="AT106" s="143" t="s">
        <v>159</v>
      </c>
      <c r="AU106" s="143" t="s">
        <v>82</v>
      </c>
      <c r="AY106" s="18" t="s">
        <v>157</v>
      </c>
      <c r="BE106" s="144">
        <f>IF(N106="základní",J106,0)</f>
        <v>1492</v>
      </c>
      <c r="BF106" s="144">
        <f>IF(N106="snížená",J106,0)</f>
        <v>0</v>
      </c>
      <c r="BG106" s="144">
        <f>IF(N106="zákl. přenesená",J106,0)</f>
        <v>0</v>
      </c>
      <c r="BH106" s="144">
        <f>IF(N106="sníž. přenesená",J106,0)</f>
        <v>0</v>
      </c>
      <c r="BI106" s="144">
        <f>IF(N106="nulová",J106,0)</f>
        <v>0</v>
      </c>
      <c r="BJ106" s="18" t="s">
        <v>82</v>
      </c>
      <c r="BK106" s="144">
        <f>ROUND(I106*H106,2)</f>
        <v>1492</v>
      </c>
      <c r="BL106" s="18" t="s">
        <v>164</v>
      </c>
      <c r="BM106" s="143" t="s">
        <v>244</v>
      </c>
    </row>
    <row r="107" spans="2:65" s="1" customFormat="1" ht="11.25">
      <c r="B107" s="33"/>
      <c r="D107" s="145" t="s">
        <v>166</v>
      </c>
      <c r="F107" s="146" t="s">
        <v>1927</v>
      </c>
      <c r="I107" s="147"/>
      <c r="L107" s="33"/>
      <c r="M107" s="148"/>
      <c r="T107" s="54"/>
      <c r="AT107" s="18" t="s">
        <v>166</v>
      </c>
      <c r="AU107" s="18" t="s">
        <v>82</v>
      </c>
    </row>
    <row r="108" spans="2:65" s="1" customFormat="1" ht="16.5" customHeight="1">
      <c r="B108" s="33"/>
      <c r="C108" s="132" t="s">
        <v>207</v>
      </c>
      <c r="D108" s="132" t="s">
        <v>159</v>
      </c>
      <c r="E108" s="133" t="s">
        <v>1928</v>
      </c>
      <c r="F108" s="134" t="s">
        <v>1929</v>
      </c>
      <c r="G108" s="135" t="s">
        <v>784</v>
      </c>
      <c r="H108" s="136">
        <v>21</v>
      </c>
      <c r="I108" s="137">
        <v>2237</v>
      </c>
      <c r="J108" s="138">
        <f>ROUND(I108*H108,2)</f>
        <v>46977</v>
      </c>
      <c r="K108" s="134" t="s">
        <v>280</v>
      </c>
      <c r="L108" s="33"/>
      <c r="M108" s="139" t="s">
        <v>19</v>
      </c>
      <c r="N108" s="140" t="s">
        <v>46</v>
      </c>
      <c r="P108" s="141">
        <f>O108*H108</f>
        <v>0</v>
      </c>
      <c r="Q108" s="141">
        <v>0</v>
      </c>
      <c r="R108" s="141">
        <f>Q108*H108</f>
        <v>0</v>
      </c>
      <c r="S108" s="141">
        <v>0</v>
      </c>
      <c r="T108" s="142">
        <f>S108*H108</f>
        <v>0</v>
      </c>
      <c r="AR108" s="143" t="s">
        <v>164</v>
      </c>
      <c r="AT108" s="143" t="s">
        <v>159</v>
      </c>
      <c r="AU108" s="143" t="s">
        <v>82</v>
      </c>
      <c r="AY108" s="18" t="s">
        <v>157</v>
      </c>
      <c r="BE108" s="144">
        <f>IF(N108="základní",J108,0)</f>
        <v>46977</v>
      </c>
      <c r="BF108" s="144">
        <f>IF(N108="snížená",J108,0)</f>
        <v>0</v>
      </c>
      <c r="BG108" s="144">
        <f>IF(N108="zákl. přenesená",J108,0)</f>
        <v>0</v>
      </c>
      <c r="BH108" s="144">
        <f>IF(N108="sníž. přenesená",J108,0)</f>
        <v>0</v>
      </c>
      <c r="BI108" s="144">
        <f>IF(N108="nulová",J108,0)</f>
        <v>0</v>
      </c>
      <c r="BJ108" s="18" t="s">
        <v>82</v>
      </c>
      <c r="BK108" s="144">
        <f>ROUND(I108*H108,2)</f>
        <v>46977</v>
      </c>
      <c r="BL108" s="18" t="s">
        <v>164</v>
      </c>
      <c r="BM108" s="143" t="s">
        <v>272</v>
      </c>
    </row>
    <row r="109" spans="2:65" s="1" customFormat="1" ht="11.25">
      <c r="B109" s="33"/>
      <c r="D109" s="145" t="s">
        <v>166</v>
      </c>
      <c r="F109" s="146" t="s">
        <v>1929</v>
      </c>
      <c r="I109" s="147"/>
      <c r="L109" s="33"/>
      <c r="M109" s="148"/>
      <c r="T109" s="54"/>
      <c r="AT109" s="18" t="s">
        <v>166</v>
      </c>
      <c r="AU109" s="18" t="s">
        <v>82</v>
      </c>
    </row>
    <row r="110" spans="2:65" s="1" customFormat="1" ht="16.5" customHeight="1">
      <c r="B110" s="33"/>
      <c r="C110" s="132" t="s">
        <v>215</v>
      </c>
      <c r="D110" s="132" t="s">
        <v>159</v>
      </c>
      <c r="E110" s="133" t="s">
        <v>1930</v>
      </c>
      <c r="F110" s="134" t="s">
        <v>1931</v>
      </c>
      <c r="G110" s="135" t="s">
        <v>784</v>
      </c>
      <c r="H110" s="136">
        <v>1</v>
      </c>
      <c r="I110" s="137">
        <v>591</v>
      </c>
      <c r="J110" s="138">
        <f>ROUND(I110*H110,2)</f>
        <v>591</v>
      </c>
      <c r="K110" s="134" t="s">
        <v>280</v>
      </c>
      <c r="L110" s="33"/>
      <c r="M110" s="139" t="s">
        <v>19</v>
      </c>
      <c r="N110" s="140" t="s">
        <v>46</v>
      </c>
      <c r="P110" s="141">
        <f>O110*H110</f>
        <v>0</v>
      </c>
      <c r="Q110" s="141">
        <v>0</v>
      </c>
      <c r="R110" s="141">
        <f>Q110*H110</f>
        <v>0</v>
      </c>
      <c r="S110" s="141">
        <v>0</v>
      </c>
      <c r="T110" s="142">
        <f>S110*H110</f>
        <v>0</v>
      </c>
      <c r="AR110" s="143" t="s">
        <v>164</v>
      </c>
      <c r="AT110" s="143" t="s">
        <v>159</v>
      </c>
      <c r="AU110" s="143" t="s">
        <v>82</v>
      </c>
      <c r="AY110" s="18" t="s">
        <v>157</v>
      </c>
      <c r="BE110" s="144">
        <f>IF(N110="základní",J110,0)</f>
        <v>591</v>
      </c>
      <c r="BF110" s="144">
        <f>IF(N110="snížená",J110,0)</f>
        <v>0</v>
      </c>
      <c r="BG110" s="144">
        <f>IF(N110="zákl. přenesená",J110,0)</f>
        <v>0</v>
      </c>
      <c r="BH110" s="144">
        <f>IF(N110="sníž. přenesená",J110,0)</f>
        <v>0</v>
      </c>
      <c r="BI110" s="144">
        <f>IF(N110="nulová",J110,0)</f>
        <v>0</v>
      </c>
      <c r="BJ110" s="18" t="s">
        <v>82</v>
      </c>
      <c r="BK110" s="144">
        <f>ROUND(I110*H110,2)</f>
        <v>591</v>
      </c>
      <c r="BL110" s="18" t="s">
        <v>164</v>
      </c>
      <c r="BM110" s="143" t="s">
        <v>283</v>
      </c>
    </row>
    <row r="111" spans="2:65" s="1" customFormat="1" ht="11.25">
      <c r="B111" s="33"/>
      <c r="D111" s="145" t="s">
        <v>166</v>
      </c>
      <c r="F111" s="146" t="s">
        <v>1931</v>
      </c>
      <c r="I111" s="147"/>
      <c r="L111" s="33"/>
      <c r="M111" s="148"/>
      <c r="T111" s="54"/>
      <c r="AT111" s="18" t="s">
        <v>166</v>
      </c>
      <c r="AU111" s="18" t="s">
        <v>82</v>
      </c>
    </row>
    <row r="112" spans="2:65" s="11" customFormat="1" ht="25.9" customHeight="1">
      <c r="B112" s="120"/>
      <c r="D112" s="121" t="s">
        <v>74</v>
      </c>
      <c r="E112" s="122" t="s">
        <v>1932</v>
      </c>
      <c r="F112" s="122" t="s">
        <v>1933</v>
      </c>
      <c r="I112" s="123"/>
      <c r="J112" s="124">
        <f>BK112</f>
        <v>36208.259999999995</v>
      </c>
      <c r="L112" s="120"/>
      <c r="M112" s="125"/>
      <c r="P112" s="126">
        <f>SUM(P113:P126)</f>
        <v>0</v>
      </c>
      <c r="R112" s="126">
        <f>SUM(R113:R126)</f>
        <v>0</v>
      </c>
      <c r="T112" s="127">
        <f>SUM(T113:T126)</f>
        <v>0</v>
      </c>
      <c r="AR112" s="121" t="s">
        <v>82</v>
      </c>
      <c r="AT112" s="128" t="s">
        <v>74</v>
      </c>
      <c r="AU112" s="128" t="s">
        <v>75</v>
      </c>
      <c r="AY112" s="121" t="s">
        <v>157</v>
      </c>
      <c r="BK112" s="129">
        <f>SUM(BK113:BK126)</f>
        <v>36208.259999999995</v>
      </c>
    </row>
    <row r="113" spans="2:65" s="1" customFormat="1" ht="16.5" customHeight="1">
      <c r="B113" s="33"/>
      <c r="C113" s="132" t="s">
        <v>222</v>
      </c>
      <c r="D113" s="132" t="s">
        <v>159</v>
      </c>
      <c r="E113" s="133" t="s">
        <v>1934</v>
      </c>
      <c r="F113" s="134" t="s">
        <v>1935</v>
      </c>
      <c r="G113" s="135" t="s">
        <v>412</v>
      </c>
      <c r="H113" s="136">
        <v>360</v>
      </c>
      <c r="I113" s="137">
        <v>51</v>
      </c>
      <c r="J113" s="138">
        <f>ROUND(I113*H113,2)</f>
        <v>18360</v>
      </c>
      <c r="K113" s="134" t="s">
        <v>280</v>
      </c>
      <c r="L113" s="33"/>
      <c r="M113" s="139" t="s">
        <v>19</v>
      </c>
      <c r="N113" s="140" t="s">
        <v>46</v>
      </c>
      <c r="P113" s="141">
        <f>O113*H113</f>
        <v>0</v>
      </c>
      <c r="Q113" s="141">
        <v>0</v>
      </c>
      <c r="R113" s="141">
        <f>Q113*H113</f>
        <v>0</v>
      </c>
      <c r="S113" s="141">
        <v>0</v>
      </c>
      <c r="T113" s="142">
        <f>S113*H113</f>
        <v>0</v>
      </c>
      <c r="AR113" s="143" t="s">
        <v>164</v>
      </c>
      <c r="AT113" s="143" t="s">
        <v>159</v>
      </c>
      <c r="AU113" s="143" t="s">
        <v>82</v>
      </c>
      <c r="AY113" s="18" t="s">
        <v>157</v>
      </c>
      <c r="BE113" s="144">
        <f>IF(N113="základní",J113,0)</f>
        <v>18360</v>
      </c>
      <c r="BF113" s="144">
        <f>IF(N113="snížená",J113,0)</f>
        <v>0</v>
      </c>
      <c r="BG113" s="144">
        <f>IF(N113="zákl. přenesená",J113,0)</f>
        <v>0</v>
      </c>
      <c r="BH113" s="144">
        <f>IF(N113="sníž. přenesená",J113,0)</f>
        <v>0</v>
      </c>
      <c r="BI113" s="144">
        <f>IF(N113="nulová",J113,0)</f>
        <v>0</v>
      </c>
      <c r="BJ113" s="18" t="s">
        <v>82</v>
      </c>
      <c r="BK113" s="144">
        <f>ROUND(I113*H113,2)</f>
        <v>18360</v>
      </c>
      <c r="BL113" s="18" t="s">
        <v>164</v>
      </c>
      <c r="BM113" s="143" t="s">
        <v>300</v>
      </c>
    </row>
    <row r="114" spans="2:65" s="1" customFormat="1" ht="11.25">
      <c r="B114" s="33"/>
      <c r="D114" s="145" t="s">
        <v>166</v>
      </c>
      <c r="F114" s="146" t="s">
        <v>1935</v>
      </c>
      <c r="I114" s="147"/>
      <c r="L114" s="33"/>
      <c r="M114" s="148"/>
      <c r="T114" s="54"/>
      <c r="AT114" s="18" t="s">
        <v>166</v>
      </c>
      <c r="AU114" s="18" t="s">
        <v>82</v>
      </c>
    </row>
    <row r="115" spans="2:65" s="1" customFormat="1" ht="16.5" customHeight="1">
      <c r="B115" s="33"/>
      <c r="C115" s="132" t="s">
        <v>227</v>
      </c>
      <c r="D115" s="132" t="s">
        <v>159</v>
      </c>
      <c r="E115" s="133" t="s">
        <v>1936</v>
      </c>
      <c r="F115" s="134" t="s">
        <v>1937</v>
      </c>
      <c r="G115" s="135" t="s">
        <v>412</v>
      </c>
      <c r="H115" s="136">
        <v>180</v>
      </c>
      <c r="I115" s="137">
        <v>55</v>
      </c>
      <c r="J115" s="138">
        <f>ROUND(I115*H115,2)</f>
        <v>9900</v>
      </c>
      <c r="K115" s="134" t="s">
        <v>280</v>
      </c>
      <c r="L115" s="33"/>
      <c r="M115" s="139" t="s">
        <v>19</v>
      </c>
      <c r="N115" s="140" t="s">
        <v>46</v>
      </c>
      <c r="P115" s="141">
        <f>O115*H115</f>
        <v>0</v>
      </c>
      <c r="Q115" s="141">
        <v>0</v>
      </c>
      <c r="R115" s="141">
        <f>Q115*H115</f>
        <v>0</v>
      </c>
      <c r="S115" s="141">
        <v>0</v>
      </c>
      <c r="T115" s="142">
        <f>S115*H115</f>
        <v>0</v>
      </c>
      <c r="AR115" s="143" t="s">
        <v>164</v>
      </c>
      <c r="AT115" s="143" t="s">
        <v>159</v>
      </c>
      <c r="AU115" s="143" t="s">
        <v>82</v>
      </c>
      <c r="AY115" s="18" t="s">
        <v>157</v>
      </c>
      <c r="BE115" s="144">
        <f>IF(N115="základní",J115,0)</f>
        <v>9900</v>
      </c>
      <c r="BF115" s="144">
        <f>IF(N115="snížená",J115,0)</f>
        <v>0</v>
      </c>
      <c r="BG115" s="144">
        <f>IF(N115="zákl. přenesená",J115,0)</f>
        <v>0</v>
      </c>
      <c r="BH115" s="144">
        <f>IF(N115="sníž. přenesená",J115,0)</f>
        <v>0</v>
      </c>
      <c r="BI115" s="144">
        <f>IF(N115="nulová",J115,0)</f>
        <v>0</v>
      </c>
      <c r="BJ115" s="18" t="s">
        <v>82</v>
      </c>
      <c r="BK115" s="144">
        <f>ROUND(I115*H115,2)</f>
        <v>9900</v>
      </c>
      <c r="BL115" s="18" t="s">
        <v>164</v>
      </c>
      <c r="BM115" s="143" t="s">
        <v>343</v>
      </c>
    </row>
    <row r="116" spans="2:65" s="1" customFormat="1" ht="11.25">
      <c r="B116" s="33"/>
      <c r="D116" s="145" t="s">
        <v>166</v>
      </c>
      <c r="F116" s="146" t="s">
        <v>1937</v>
      </c>
      <c r="I116" s="147"/>
      <c r="L116" s="33"/>
      <c r="M116" s="148"/>
      <c r="T116" s="54"/>
      <c r="AT116" s="18" t="s">
        <v>166</v>
      </c>
      <c r="AU116" s="18" t="s">
        <v>82</v>
      </c>
    </row>
    <row r="117" spans="2:65" s="1" customFormat="1" ht="16.5" customHeight="1">
      <c r="B117" s="33"/>
      <c r="C117" s="132" t="s">
        <v>235</v>
      </c>
      <c r="D117" s="132" t="s">
        <v>159</v>
      </c>
      <c r="E117" s="133" t="s">
        <v>1938</v>
      </c>
      <c r="F117" s="134" t="s">
        <v>1939</v>
      </c>
      <c r="G117" s="135" t="s">
        <v>412</v>
      </c>
      <c r="H117" s="136">
        <v>180</v>
      </c>
      <c r="I117" s="137">
        <v>34</v>
      </c>
      <c r="J117" s="138">
        <f>ROUND(I117*H117,2)</f>
        <v>6120</v>
      </c>
      <c r="K117" s="134" t="s">
        <v>280</v>
      </c>
      <c r="L117" s="33"/>
      <c r="M117" s="139" t="s">
        <v>19</v>
      </c>
      <c r="N117" s="140" t="s">
        <v>46</v>
      </c>
      <c r="P117" s="141">
        <f>O117*H117</f>
        <v>0</v>
      </c>
      <c r="Q117" s="141">
        <v>0</v>
      </c>
      <c r="R117" s="141">
        <f>Q117*H117</f>
        <v>0</v>
      </c>
      <c r="S117" s="141">
        <v>0</v>
      </c>
      <c r="T117" s="142">
        <f>S117*H117</f>
        <v>0</v>
      </c>
      <c r="AR117" s="143" t="s">
        <v>164</v>
      </c>
      <c r="AT117" s="143" t="s">
        <v>159</v>
      </c>
      <c r="AU117" s="143" t="s">
        <v>82</v>
      </c>
      <c r="AY117" s="18" t="s">
        <v>157</v>
      </c>
      <c r="BE117" s="144">
        <f>IF(N117="základní",J117,0)</f>
        <v>6120</v>
      </c>
      <c r="BF117" s="144">
        <f>IF(N117="snížená",J117,0)</f>
        <v>0</v>
      </c>
      <c r="BG117" s="144">
        <f>IF(N117="zákl. přenesená",J117,0)</f>
        <v>0</v>
      </c>
      <c r="BH117" s="144">
        <f>IF(N117="sníž. přenesená",J117,0)</f>
        <v>0</v>
      </c>
      <c r="BI117" s="144">
        <f>IF(N117="nulová",J117,0)</f>
        <v>0</v>
      </c>
      <c r="BJ117" s="18" t="s">
        <v>82</v>
      </c>
      <c r="BK117" s="144">
        <f>ROUND(I117*H117,2)</f>
        <v>6120</v>
      </c>
      <c r="BL117" s="18" t="s">
        <v>164</v>
      </c>
      <c r="BM117" s="143" t="s">
        <v>354</v>
      </c>
    </row>
    <row r="118" spans="2:65" s="1" customFormat="1" ht="11.25">
      <c r="B118" s="33"/>
      <c r="D118" s="145" t="s">
        <v>166</v>
      </c>
      <c r="F118" s="146" t="s">
        <v>1939</v>
      </c>
      <c r="I118" s="147"/>
      <c r="L118" s="33"/>
      <c r="M118" s="148"/>
      <c r="T118" s="54"/>
      <c r="AT118" s="18" t="s">
        <v>166</v>
      </c>
      <c r="AU118" s="18" t="s">
        <v>82</v>
      </c>
    </row>
    <row r="119" spans="2:65" s="1" customFormat="1" ht="16.5" customHeight="1">
      <c r="B119" s="33"/>
      <c r="C119" s="132" t="s">
        <v>244</v>
      </c>
      <c r="D119" s="132" t="s">
        <v>159</v>
      </c>
      <c r="E119" s="133" t="s">
        <v>1940</v>
      </c>
      <c r="F119" s="134" t="s">
        <v>1941</v>
      </c>
      <c r="G119" s="135" t="s">
        <v>198</v>
      </c>
      <c r="H119" s="136">
        <v>0.21</v>
      </c>
      <c r="I119" s="137">
        <v>2294</v>
      </c>
      <c r="J119" s="138">
        <f>ROUND(I119*H119,2)</f>
        <v>481.74</v>
      </c>
      <c r="K119" s="134" t="s">
        <v>280</v>
      </c>
      <c r="L119" s="33"/>
      <c r="M119" s="139" t="s">
        <v>19</v>
      </c>
      <c r="N119" s="140" t="s">
        <v>46</v>
      </c>
      <c r="P119" s="141">
        <f>O119*H119</f>
        <v>0</v>
      </c>
      <c r="Q119" s="141">
        <v>0</v>
      </c>
      <c r="R119" s="141">
        <f>Q119*H119</f>
        <v>0</v>
      </c>
      <c r="S119" s="141">
        <v>0</v>
      </c>
      <c r="T119" s="142">
        <f>S119*H119</f>
        <v>0</v>
      </c>
      <c r="AR119" s="143" t="s">
        <v>164</v>
      </c>
      <c r="AT119" s="143" t="s">
        <v>159</v>
      </c>
      <c r="AU119" s="143" t="s">
        <v>82</v>
      </c>
      <c r="AY119" s="18" t="s">
        <v>157</v>
      </c>
      <c r="BE119" s="144">
        <f>IF(N119="základní",J119,0)</f>
        <v>481.74</v>
      </c>
      <c r="BF119" s="144">
        <f>IF(N119="snížená",J119,0)</f>
        <v>0</v>
      </c>
      <c r="BG119" s="144">
        <f>IF(N119="zákl. přenesená",J119,0)</f>
        <v>0</v>
      </c>
      <c r="BH119" s="144">
        <f>IF(N119="sníž. přenesená",J119,0)</f>
        <v>0</v>
      </c>
      <c r="BI119" s="144">
        <f>IF(N119="nulová",J119,0)</f>
        <v>0</v>
      </c>
      <c r="BJ119" s="18" t="s">
        <v>82</v>
      </c>
      <c r="BK119" s="144">
        <f>ROUND(I119*H119,2)</f>
        <v>481.74</v>
      </c>
      <c r="BL119" s="18" t="s">
        <v>164</v>
      </c>
      <c r="BM119" s="143" t="s">
        <v>365</v>
      </c>
    </row>
    <row r="120" spans="2:65" s="1" customFormat="1" ht="11.25">
      <c r="B120" s="33"/>
      <c r="D120" s="145" t="s">
        <v>166</v>
      </c>
      <c r="F120" s="146" t="s">
        <v>1941</v>
      </c>
      <c r="I120" s="147"/>
      <c r="L120" s="33"/>
      <c r="M120" s="148"/>
      <c r="T120" s="54"/>
      <c r="AT120" s="18" t="s">
        <v>166</v>
      </c>
      <c r="AU120" s="18" t="s">
        <v>82</v>
      </c>
    </row>
    <row r="121" spans="2:65" s="1" customFormat="1" ht="16.5" customHeight="1">
      <c r="B121" s="33"/>
      <c r="C121" s="132" t="s">
        <v>267</v>
      </c>
      <c r="D121" s="132" t="s">
        <v>159</v>
      </c>
      <c r="E121" s="133" t="s">
        <v>1942</v>
      </c>
      <c r="F121" s="134" t="s">
        <v>1943</v>
      </c>
      <c r="G121" s="135" t="s">
        <v>198</v>
      </c>
      <c r="H121" s="136">
        <v>0.21</v>
      </c>
      <c r="I121" s="137">
        <v>2100</v>
      </c>
      <c r="J121" s="138">
        <f>ROUND(I121*H121,2)</f>
        <v>441</v>
      </c>
      <c r="K121" s="134" t="s">
        <v>280</v>
      </c>
      <c r="L121" s="33"/>
      <c r="M121" s="139" t="s">
        <v>19</v>
      </c>
      <c r="N121" s="140" t="s">
        <v>46</v>
      </c>
      <c r="P121" s="141">
        <f>O121*H121</f>
        <v>0</v>
      </c>
      <c r="Q121" s="141">
        <v>0</v>
      </c>
      <c r="R121" s="141">
        <f>Q121*H121</f>
        <v>0</v>
      </c>
      <c r="S121" s="141">
        <v>0</v>
      </c>
      <c r="T121" s="142">
        <f>S121*H121</f>
        <v>0</v>
      </c>
      <c r="AR121" s="143" t="s">
        <v>164</v>
      </c>
      <c r="AT121" s="143" t="s">
        <v>159</v>
      </c>
      <c r="AU121" s="143" t="s">
        <v>82</v>
      </c>
      <c r="AY121" s="18" t="s">
        <v>157</v>
      </c>
      <c r="BE121" s="144">
        <f>IF(N121="základní",J121,0)</f>
        <v>441</v>
      </c>
      <c r="BF121" s="144">
        <f>IF(N121="snížená",J121,0)</f>
        <v>0</v>
      </c>
      <c r="BG121" s="144">
        <f>IF(N121="zákl. přenesená",J121,0)</f>
        <v>0</v>
      </c>
      <c r="BH121" s="144">
        <f>IF(N121="sníž. přenesená",J121,0)</f>
        <v>0</v>
      </c>
      <c r="BI121" s="144">
        <f>IF(N121="nulová",J121,0)</f>
        <v>0</v>
      </c>
      <c r="BJ121" s="18" t="s">
        <v>82</v>
      </c>
      <c r="BK121" s="144">
        <f>ROUND(I121*H121,2)</f>
        <v>441</v>
      </c>
      <c r="BL121" s="18" t="s">
        <v>164</v>
      </c>
      <c r="BM121" s="143" t="s">
        <v>382</v>
      </c>
    </row>
    <row r="122" spans="2:65" s="1" customFormat="1" ht="11.25">
      <c r="B122" s="33"/>
      <c r="D122" s="145" t="s">
        <v>166</v>
      </c>
      <c r="F122" s="146" t="s">
        <v>1943</v>
      </c>
      <c r="I122" s="147"/>
      <c r="L122" s="33"/>
      <c r="M122" s="148"/>
      <c r="T122" s="54"/>
      <c r="AT122" s="18" t="s">
        <v>166</v>
      </c>
      <c r="AU122" s="18" t="s">
        <v>82</v>
      </c>
    </row>
    <row r="123" spans="2:65" s="1" customFormat="1" ht="16.5" customHeight="1">
      <c r="B123" s="33"/>
      <c r="C123" s="132" t="s">
        <v>272</v>
      </c>
      <c r="D123" s="132" t="s">
        <v>159</v>
      </c>
      <c r="E123" s="133" t="s">
        <v>1944</v>
      </c>
      <c r="F123" s="134" t="s">
        <v>894</v>
      </c>
      <c r="G123" s="135" t="s">
        <v>198</v>
      </c>
      <c r="H123" s="136">
        <v>1.05</v>
      </c>
      <c r="I123" s="137">
        <v>664</v>
      </c>
      <c r="J123" s="138">
        <f>ROUND(I123*H123,2)</f>
        <v>697.2</v>
      </c>
      <c r="K123" s="134" t="s">
        <v>280</v>
      </c>
      <c r="L123" s="33"/>
      <c r="M123" s="139" t="s">
        <v>19</v>
      </c>
      <c r="N123" s="140" t="s">
        <v>46</v>
      </c>
      <c r="P123" s="141">
        <f>O123*H123</f>
        <v>0</v>
      </c>
      <c r="Q123" s="141">
        <v>0</v>
      </c>
      <c r="R123" s="141">
        <f>Q123*H123</f>
        <v>0</v>
      </c>
      <c r="S123" s="141">
        <v>0</v>
      </c>
      <c r="T123" s="142">
        <f>S123*H123</f>
        <v>0</v>
      </c>
      <c r="AR123" s="143" t="s">
        <v>164</v>
      </c>
      <c r="AT123" s="143" t="s">
        <v>159</v>
      </c>
      <c r="AU123" s="143" t="s">
        <v>82</v>
      </c>
      <c r="AY123" s="18" t="s">
        <v>157</v>
      </c>
      <c r="BE123" s="144">
        <f>IF(N123="základní",J123,0)</f>
        <v>697.2</v>
      </c>
      <c r="BF123" s="144">
        <f>IF(N123="snížená",J123,0)</f>
        <v>0</v>
      </c>
      <c r="BG123" s="144">
        <f>IF(N123="zákl. přenesená",J123,0)</f>
        <v>0</v>
      </c>
      <c r="BH123" s="144">
        <f>IF(N123="sníž. přenesená",J123,0)</f>
        <v>0</v>
      </c>
      <c r="BI123" s="144">
        <f>IF(N123="nulová",J123,0)</f>
        <v>0</v>
      </c>
      <c r="BJ123" s="18" t="s">
        <v>82</v>
      </c>
      <c r="BK123" s="144">
        <f>ROUND(I123*H123,2)</f>
        <v>697.2</v>
      </c>
      <c r="BL123" s="18" t="s">
        <v>164</v>
      </c>
      <c r="BM123" s="143" t="s">
        <v>394</v>
      </c>
    </row>
    <row r="124" spans="2:65" s="1" customFormat="1" ht="11.25">
      <c r="B124" s="33"/>
      <c r="D124" s="145" t="s">
        <v>166</v>
      </c>
      <c r="F124" s="146" t="s">
        <v>894</v>
      </c>
      <c r="I124" s="147"/>
      <c r="L124" s="33"/>
      <c r="M124" s="148"/>
      <c r="T124" s="54"/>
      <c r="AT124" s="18" t="s">
        <v>166</v>
      </c>
      <c r="AU124" s="18" t="s">
        <v>82</v>
      </c>
    </row>
    <row r="125" spans="2:65" s="1" customFormat="1" ht="16.5" customHeight="1">
      <c r="B125" s="33"/>
      <c r="C125" s="132" t="s">
        <v>8</v>
      </c>
      <c r="D125" s="132" t="s">
        <v>159</v>
      </c>
      <c r="E125" s="133" t="s">
        <v>1945</v>
      </c>
      <c r="F125" s="134" t="s">
        <v>1946</v>
      </c>
      <c r="G125" s="135" t="s">
        <v>198</v>
      </c>
      <c r="H125" s="136">
        <v>0.21</v>
      </c>
      <c r="I125" s="137">
        <v>992</v>
      </c>
      <c r="J125" s="138">
        <f>ROUND(I125*H125,2)</f>
        <v>208.32</v>
      </c>
      <c r="K125" s="134" t="s">
        <v>280</v>
      </c>
      <c r="L125" s="33"/>
      <c r="M125" s="139" t="s">
        <v>19</v>
      </c>
      <c r="N125" s="140" t="s">
        <v>46</v>
      </c>
      <c r="P125" s="141">
        <f>O125*H125</f>
        <v>0</v>
      </c>
      <c r="Q125" s="141">
        <v>0</v>
      </c>
      <c r="R125" s="141">
        <f>Q125*H125</f>
        <v>0</v>
      </c>
      <c r="S125" s="141">
        <v>0</v>
      </c>
      <c r="T125" s="142">
        <f>S125*H125</f>
        <v>0</v>
      </c>
      <c r="AR125" s="143" t="s">
        <v>164</v>
      </c>
      <c r="AT125" s="143" t="s">
        <v>159</v>
      </c>
      <c r="AU125" s="143" t="s">
        <v>82</v>
      </c>
      <c r="AY125" s="18" t="s">
        <v>157</v>
      </c>
      <c r="BE125" s="144">
        <f>IF(N125="základní",J125,0)</f>
        <v>208.32</v>
      </c>
      <c r="BF125" s="144">
        <f>IF(N125="snížená",J125,0)</f>
        <v>0</v>
      </c>
      <c r="BG125" s="144">
        <f>IF(N125="zákl. přenesená",J125,0)</f>
        <v>0</v>
      </c>
      <c r="BH125" s="144">
        <f>IF(N125="sníž. přenesená",J125,0)</f>
        <v>0</v>
      </c>
      <c r="BI125" s="144">
        <f>IF(N125="nulová",J125,0)</f>
        <v>0</v>
      </c>
      <c r="BJ125" s="18" t="s">
        <v>82</v>
      </c>
      <c r="BK125" s="144">
        <f>ROUND(I125*H125,2)</f>
        <v>208.32</v>
      </c>
      <c r="BL125" s="18" t="s">
        <v>164</v>
      </c>
      <c r="BM125" s="143" t="s">
        <v>404</v>
      </c>
    </row>
    <row r="126" spans="2:65" s="1" customFormat="1" ht="11.25">
      <c r="B126" s="33"/>
      <c r="D126" s="145" t="s">
        <v>166</v>
      </c>
      <c r="F126" s="146" t="s">
        <v>1946</v>
      </c>
      <c r="I126" s="147"/>
      <c r="L126" s="33"/>
      <c r="M126" s="148"/>
      <c r="T126" s="54"/>
      <c r="AT126" s="18" t="s">
        <v>166</v>
      </c>
      <c r="AU126" s="18" t="s">
        <v>82</v>
      </c>
    </row>
    <row r="127" spans="2:65" s="11" customFormat="1" ht="25.9" customHeight="1">
      <c r="B127" s="120"/>
      <c r="D127" s="121" t="s">
        <v>74</v>
      </c>
      <c r="E127" s="122" t="s">
        <v>1873</v>
      </c>
      <c r="F127" s="122" t="s">
        <v>1874</v>
      </c>
      <c r="I127" s="123"/>
      <c r="J127" s="124">
        <f>BK127</f>
        <v>26886</v>
      </c>
      <c r="L127" s="120"/>
      <c r="M127" s="125"/>
      <c r="P127" s="126">
        <f>SUM(P128:P143)</f>
        <v>0</v>
      </c>
      <c r="R127" s="126">
        <f>SUM(R128:R143)</f>
        <v>0</v>
      </c>
      <c r="T127" s="127">
        <f>SUM(T128:T143)</f>
        <v>0</v>
      </c>
      <c r="AR127" s="121" t="s">
        <v>164</v>
      </c>
      <c r="AT127" s="128" t="s">
        <v>74</v>
      </c>
      <c r="AU127" s="128" t="s">
        <v>75</v>
      </c>
      <c r="AY127" s="121" t="s">
        <v>157</v>
      </c>
      <c r="BK127" s="129">
        <f>SUM(BK128:BK143)</f>
        <v>26886</v>
      </c>
    </row>
    <row r="128" spans="2:65" s="1" customFormat="1" ht="16.5" customHeight="1">
      <c r="B128" s="33"/>
      <c r="C128" s="132" t="s">
        <v>283</v>
      </c>
      <c r="D128" s="132" t="s">
        <v>159</v>
      </c>
      <c r="E128" s="133" t="s">
        <v>1875</v>
      </c>
      <c r="F128" s="134" t="s">
        <v>1947</v>
      </c>
      <c r="G128" s="135" t="s">
        <v>784</v>
      </c>
      <c r="H128" s="136">
        <v>1</v>
      </c>
      <c r="I128" s="137">
        <v>665</v>
      </c>
      <c r="J128" s="138">
        <f>ROUND(I128*H128,2)</f>
        <v>665</v>
      </c>
      <c r="K128" s="134" t="s">
        <v>280</v>
      </c>
      <c r="L128" s="33"/>
      <c r="M128" s="139" t="s">
        <v>19</v>
      </c>
      <c r="N128" s="140" t="s">
        <v>46</v>
      </c>
      <c r="P128" s="141">
        <f>O128*H128</f>
        <v>0</v>
      </c>
      <c r="Q128" s="141">
        <v>0</v>
      </c>
      <c r="R128" s="141">
        <f>Q128*H128</f>
        <v>0</v>
      </c>
      <c r="S128" s="141">
        <v>0</v>
      </c>
      <c r="T128" s="142">
        <f>S128*H128</f>
        <v>0</v>
      </c>
      <c r="AR128" s="143" t="s">
        <v>1877</v>
      </c>
      <c r="AT128" s="143" t="s">
        <v>159</v>
      </c>
      <c r="AU128" s="143" t="s">
        <v>82</v>
      </c>
      <c r="AY128" s="18" t="s">
        <v>157</v>
      </c>
      <c r="BE128" s="144">
        <f>IF(N128="základní",J128,0)</f>
        <v>665</v>
      </c>
      <c r="BF128" s="144">
        <f>IF(N128="snížená",J128,0)</f>
        <v>0</v>
      </c>
      <c r="BG128" s="144">
        <f>IF(N128="zákl. přenesená",J128,0)</f>
        <v>0</v>
      </c>
      <c r="BH128" s="144">
        <f>IF(N128="sníž. přenesená",J128,0)</f>
        <v>0</v>
      </c>
      <c r="BI128" s="144">
        <f>IF(N128="nulová",J128,0)</f>
        <v>0</v>
      </c>
      <c r="BJ128" s="18" t="s">
        <v>82</v>
      </c>
      <c r="BK128" s="144">
        <f>ROUND(I128*H128,2)</f>
        <v>665</v>
      </c>
      <c r="BL128" s="18" t="s">
        <v>1877</v>
      </c>
      <c r="BM128" s="143" t="s">
        <v>419</v>
      </c>
    </row>
    <row r="129" spans="2:65" s="1" customFormat="1" ht="11.25">
      <c r="B129" s="33"/>
      <c r="D129" s="145" t="s">
        <v>166</v>
      </c>
      <c r="F129" s="146" t="s">
        <v>1947</v>
      </c>
      <c r="I129" s="147"/>
      <c r="L129" s="33"/>
      <c r="M129" s="148"/>
      <c r="T129" s="54"/>
      <c r="AT129" s="18" t="s">
        <v>166</v>
      </c>
      <c r="AU129" s="18" t="s">
        <v>82</v>
      </c>
    </row>
    <row r="130" spans="2:65" s="1" customFormat="1" ht="16.5" customHeight="1">
      <c r="B130" s="33"/>
      <c r="C130" s="132" t="s">
        <v>292</v>
      </c>
      <c r="D130" s="132" t="s">
        <v>159</v>
      </c>
      <c r="E130" s="133" t="s">
        <v>1878</v>
      </c>
      <c r="F130" s="134" t="s">
        <v>1948</v>
      </c>
      <c r="G130" s="135" t="s">
        <v>784</v>
      </c>
      <c r="H130" s="136">
        <v>2</v>
      </c>
      <c r="I130" s="137">
        <v>341</v>
      </c>
      <c r="J130" s="138">
        <f>ROUND(I130*H130,2)</f>
        <v>682</v>
      </c>
      <c r="K130" s="134" t="s">
        <v>280</v>
      </c>
      <c r="L130" s="33"/>
      <c r="M130" s="139" t="s">
        <v>19</v>
      </c>
      <c r="N130" s="140" t="s">
        <v>46</v>
      </c>
      <c r="P130" s="141">
        <f>O130*H130</f>
        <v>0</v>
      </c>
      <c r="Q130" s="141">
        <v>0</v>
      </c>
      <c r="R130" s="141">
        <f>Q130*H130</f>
        <v>0</v>
      </c>
      <c r="S130" s="141">
        <v>0</v>
      </c>
      <c r="T130" s="142">
        <f>S130*H130</f>
        <v>0</v>
      </c>
      <c r="AR130" s="143" t="s">
        <v>1877</v>
      </c>
      <c r="AT130" s="143" t="s">
        <v>159</v>
      </c>
      <c r="AU130" s="143" t="s">
        <v>82</v>
      </c>
      <c r="AY130" s="18" t="s">
        <v>157</v>
      </c>
      <c r="BE130" s="144">
        <f>IF(N130="základní",J130,0)</f>
        <v>682</v>
      </c>
      <c r="BF130" s="144">
        <f>IF(N130="snížená",J130,0)</f>
        <v>0</v>
      </c>
      <c r="BG130" s="144">
        <f>IF(N130="zákl. přenesená",J130,0)</f>
        <v>0</v>
      </c>
      <c r="BH130" s="144">
        <f>IF(N130="sníž. přenesená",J130,0)</f>
        <v>0</v>
      </c>
      <c r="BI130" s="144">
        <f>IF(N130="nulová",J130,0)</f>
        <v>0</v>
      </c>
      <c r="BJ130" s="18" t="s">
        <v>82</v>
      </c>
      <c r="BK130" s="144">
        <f>ROUND(I130*H130,2)</f>
        <v>682</v>
      </c>
      <c r="BL130" s="18" t="s">
        <v>1877</v>
      </c>
      <c r="BM130" s="143" t="s">
        <v>432</v>
      </c>
    </row>
    <row r="131" spans="2:65" s="1" customFormat="1" ht="11.25">
      <c r="B131" s="33"/>
      <c r="D131" s="145" t="s">
        <v>166</v>
      </c>
      <c r="F131" s="146" t="s">
        <v>1948</v>
      </c>
      <c r="I131" s="147"/>
      <c r="L131" s="33"/>
      <c r="M131" s="148"/>
      <c r="T131" s="54"/>
      <c r="AT131" s="18" t="s">
        <v>166</v>
      </c>
      <c r="AU131" s="18" t="s">
        <v>82</v>
      </c>
    </row>
    <row r="132" spans="2:65" s="1" customFormat="1" ht="16.5" customHeight="1">
      <c r="B132" s="33"/>
      <c r="C132" s="132" t="s">
        <v>300</v>
      </c>
      <c r="D132" s="132" t="s">
        <v>159</v>
      </c>
      <c r="E132" s="133" t="s">
        <v>1881</v>
      </c>
      <c r="F132" s="134" t="s">
        <v>1949</v>
      </c>
      <c r="G132" s="135" t="s">
        <v>765</v>
      </c>
      <c r="H132" s="136">
        <v>1</v>
      </c>
      <c r="I132" s="137">
        <v>6200</v>
      </c>
      <c r="J132" s="138">
        <f>ROUND(I132*H132,2)</f>
        <v>6200</v>
      </c>
      <c r="K132" s="134" t="s">
        <v>280</v>
      </c>
      <c r="L132" s="33"/>
      <c r="M132" s="139" t="s">
        <v>19</v>
      </c>
      <c r="N132" s="140" t="s">
        <v>46</v>
      </c>
      <c r="P132" s="141">
        <f>O132*H132</f>
        <v>0</v>
      </c>
      <c r="Q132" s="141">
        <v>0</v>
      </c>
      <c r="R132" s="141">
        <f>Q132*H132</f>
        <v>0</v>
      </c>
      <c r="S132" s="141">
        <v>0</v>
      </c>
      <c r="T132" s="142">
        <f>S132*H132</f>
        <v>0</v>
      </c>
      <c r="AR132" s="143" t="s">
        <v>1877</v>
      </c>
      <c r="AT132" s="143" t="s">
        <v>159</v>
      </c>
      <c r="AU132" s="143" t="s">
        <v>82</v>
      </c>
      <c r="AY132" s="18" t="s">
        <v>157</v>
      </c>
      <c r="BE132" s="144">
        <f>IF(N132="základní",J132,0)</f>
        <v>6200</v>
      </c>
      <c r="BF132" s="144">
        <f>IF(N132="snížená",J132,0)</f>
        <v>0</v>
      </c>
      <c r="BG132" s="144">
        <f>IF(N132="zákl. přenesená",J132,0)</f>
        <v>0</v>
      </c>
      <c r="BH132" s="144">
        <f>IF(N132="sníž. přenesená",J132,0)</f>
        <v>0</v>
      </c>
      <c r="BI132" s="144">
        <f>IF(N132="nulová",J132,0)</f>
        <v>0</v>
      </c>
      <c r="BJ132" s="18" t="s">
        <v>82</v>
      </c>
      <c r="BK132" s="144">
        <f>ROUND(I132*H132,2)</f>
        <v>6200</v>
      </c>
      <c r="BL132" s="18" t="s">
        <v>1877</v>
      </c>
      <c r="BM132" s="143" t="s">
        <v>450</v>
      </c>
    </row>
    <row r="133" spans="2:65" s="1" customFormat="1" ht="11.25">
      <c r="B133" s="33"/>
      <c r="D133" s="145" t="s">
        <v>166</v>
      </c>
      <c r="F133" s="146" t="s">
        <v>1949</v>
      </c>
      <c r="I133" s="147"/>
      <c r="L133" s="33"/>
      <c r="M133" s="148"/>
      <c r="T133" s="54"/>
      <c r="AT133" s="18" t="s">
        <v>166</v>
      </c>
      <c r="AU133" s="18" t="s">
        <v>82</v>
      </c>
    </row>
    <row r="134" spans="2:65" s="1" customFormat="1" ht="16.5" customHeight="1">
      <c r="B134" s="33"/>
      <c r="C134" s="132" t="s">
        <v>310</v>
      </c>
      <c r="D134" s="132" t="s">
        <v>159</v>
      </c>
      <c r="E134" s="133" t="s">
        <v>1883</v>
      </c>
      <c r="F134" s="134" t="s">
        <v>1950</v>
      </c>
      <c r="G134" s="135" t="s">
        <v>794</v>
      </c>
      <c r="H134" s="136">
        <v>15</v>
      </c>
      <c r="I134" s="137">
        <v>473</v>
      </c>
      <c r="J134" s="138">
        <f>ROUND(I134*H134,2)</f>
        <v>7095</v>
      </c>
      <c r="K134" s="134" t="s">
        <v>280</v>
      </c>
      <c r="L134" s="33"/>
      <c r="M134" s="139" t="s">
        <v>19</v>
      </c>
      <c r="N134" s="140" t="s">
        <v>46</v>
      </c>
      <c r="P134" s="141">
        <f>O134*H134</f>
        <v>0</v>
      </c>
      <c r="Q134" s="141">
        <v>0</v>
      </c>
      <c r="R134" s="141">
        <f>Q134*H134</f>
        <v>0</v>
      </c>
      <c r="S134" s="141">
        <v>0</v>
      </c>
      <c r="T134" s="142">
        <f>S134*H134</f>
        <v>0</v>
      </c>
      <c r="AR134" s="143" t="s">
        <v>1877</v>
      </c>
      <c r="AT134" s="143" t="s">
        <v>159</v>
      </c>
      <c r="AU134" s="143" t="s">
        <v>82</v>
      </c>
      <c r="AY134" s="18" t="s">
        <v>157</v>
      </c>
      <c r="BE134" s="144">
        <f>IF(N134="základní",J134,0)</f>
        <v>7095</v>
      </c>
      <c r="BF134" s="144">
        <f>IF(N134="snížená",J134,0)</f>
        <v>0</v>
      </c>
      <c r="BG134" s="144">
        <f>IF(N134="zákl. přenesená",J134,0)</f>
        <v>0</v>
      </c>
      <c r="BH134" s="144">
        <f>IF(N134="sníž. přenesená",J134,0)</f>
        <v>0</v>
      </c>
      <c r="BI134" s="144">
        <f>IF(N134="nulová",J134,0)</f>
        <v>0</v>
      </c>
      <c r="BJ134" s="18" t="s">
        <v>82</v>
      </c>
      <c r="BK134" s="144">
        <f>ROUND(I134*H134,2)</f>
        <v>7095</v>
      </c>
      <c r="BL134" s="18" t="s">
        <v>1877</v>
      </c>
      <c r="BM134" s="143" t="s">
        <v>468</v>
      </c>
    </row>
    <row r="135" spans="2:65" s="1" customFormat="1" ht="11.25">
      <c r="B135" s="33"/>
      <c r="D135" s="145" t="s">
        <v>166</v>
      </c>
      <c r="F135" s="146" t="s">
        <v>1950</v>
      </c>
      <c r="I135" s="147"/>
      <c r="L135" s="33"/>
      <c r="M135" s="148"/>
      <c r="T135" s="54"/>
      <c r="AT135" s="18" t="s">
        <v>166</v>
      </c>
      <c r="AU135" s="18" t="s">
        <v>82</v>
      </c>
    </row>
    <row r="136" spans="2:65" s="1" customFormat="1" ht="16.5" customHeight="1">
      <c r="B136" s="33"/>
      <c r="C136" s="132" t="s">
        <v>343</v>
      </c>
      <c r="D136" s="132" t="s">
        <v>159</v>
      </c>
      <c r="E136" s="133" t="s">
        <v>1885</v>
      </c>
      <c r="F136" s="134" t="s">
        <v>1951</v>
      </c>
      <c r="G136" s="135" t="s">
        <v>765</v>
      </c>
      <c r="H136" s="136">
        <v>1</v>
      </c>
      <c r="I136" s="137">
        <v>3000</v>
      </c>
      <c r="J136" s="138">
        <f>ROUND(I136*H136,2)</f>
        <v>3000</v>
      </c>
      <c r="K136" s="134" t="s">
        <v>280</v>
      </c>
      <c r="L136" s="33"/>
      <c r="M136" s="139" t="s">
        <v>19</v>
      </c>
      <c r="N136" s="140" t="s">
        <v>46</v>
      </c>
      <c r="P136" s="141">
        <f>O136*H136</f>
        <v>0</v>
      </c>
      <c r="Q136" s="141">
        <v>0</v>
      </c>
      <c r="R136" s="141">
        <f>Q136*H136</f>
        <v>0</v>
      </c>
      <c r="S136" s="141">
        <v>0</v>
      </c>
      <c r="T136" s="142">
        <f>S136*H136</f>
        <v>0</v>
      </c>
      <c r="AR136" s="143" t="s">
        <v>1877</v>
      </c>
      <c r="AT136" s="143" t="s">
        <v>159</v>
      </c>
      <c r="AU136" s="143" t="s">
        <v>82</v>
      </c>
      <c r="AY136" s="18" t="s">
        <v>157</v>
      </c>
      <c r="BE136" s="144">
        <f>IF(N136="základní",J136,0)</f>
        <v>3000</v>
      </c>
      <c r="BF136" s="144">
        <f>IF(N136="snížená",J136,0)</f>
        <v>0</v>
      </c>
      <c r="BG136" s="144">
        <f>IF(N136="zákl. přenesená",J136,0)</f>
        <v>0</v>
      </c>
      <c r="BH136" s="144">
        <f>IF(N136="sníž. přenesená",J136,0)</f>
        <v>0</v>
      </c>
      <c r="BI136" s="144">
        <f>IF(N136="nulová",J136,0)</f>
        <v>0</v>
      </c>
      <c r="BJ136" s="18" t="s">
        <v>82</v>
      </c>
      <c r="BK136" s="144">
        <f>ROUND(I136*H136,2)</f>
        <v>3000</v>
      </c>
      <c r="BL136" s="18" t="s">
        <v>1877</v>
      </c>
      <c r="BM136" s="143" t="s">
        <v>488</v>
      </c>
    </row>
    <row r="137" spans="2:65" s="1" customFormat="1" ht="11.25">
      <c r="B137" s="33"/>
      <c r="D137" s="145" t="s">
        <v>166</v>
      </c>
      <c r="F137" s="146" t="s">
        <v>1951</v>
      </c>
      <c r="I137" s="147"/>
      <c r="L137" s="33"/>
      <c r="M137" s="148"/>
      <c r="T137" s="54"/>
      <c r="AT137" s="18" t="s">
        <v>166</v>
      </c>
      <c r="AU137" s="18" t="s">
        <v>82</v>
      </c>
    </row>
    <row r="138" spans="2:65" s="1" customFormat="1" ht="16.5" customHeight="1">
      <c r="B138" s="33"/>
      <c r="C138" s="132" t="s">
        <v>7</v>
      </c>
      <c r="D138" s="132" t="s">
        <v>159</v>
      </c>
      <c r="E138" s="133" t="s">
        <v>1887</v>
      </c>
      <c r="F138" s="134" t="s">
        <v>1894</v>
      </c>
      <c r="G138" s="135" t="s">
        <v>794</v>
      </c>
      <c r="H138" s="136">
        <v>3</v>
      </c>
      <c r="I138" s="137">
        <v>473</v>
      </c>
      <c r="J138" s="138">
        <f>ROUND(I138*H138,2)</f>
        <v>1419</v>
      </c>
      <c r="K138" s="134" t="s">
        <v>280</v>
      </c>
      <c r="L138" s="33"/>
      <c r="M138" s="139" t="s">
        <v>19</v>
      </c>
      <c r="N138" s="140" t="s">
        <v>46</v>
      </c>
      <c r="P138" s="141">
        <f>O138*H138</f>
        <v>0</v>
      </c>
      <c r="Q138" s="141">
        <v>0</v>
      </c>
      <c r="R138" s="141">
        <f>Q138*H138</f>
        <v>0</v>
      </c>
      <c r="S138" s="141">
        <v>0</v>
      </c>
      <c r="T138" s="142">
        <f>S138*H138</f>
        <v>0</v>
      </c>
      <c r="AR138" s="143" t="s">
        <v>1877</v>
      </c>
      <c r="AT138" s="143" t="s">
        <v>159</v>
      </c>
      <c r="AU138" s="143" t="s">
        <v>82</v>
      </c>
      <c r="AY138" s="18" t="s">
        <v>157</v>
      </c>
      <c r="BE138" s="144">
        <f>IF(N138="základní",J138,0)</f>
        <v>1419</v>
      </c>
      <c r="BF138" s="144">
        <f>IF(N138="snížená",J138,0)</f>
        <v>0</v>
      </c>
      <c r="BG138" s="144">
        <f>IF(N138="zákl. přenesená",J138,0)</f>
        <v>0</v>
      </c>
      <c r="BH138" s="144">
        <f>IF(N138="sníž. přenesená",J138,0)</f>
        <v>0</v>
      </c>
      <c r="BI138" s="144">
        <f>IF(N138="nulová",J138,0)</f>
        <v>0</v>
      </c>
      <c r="BJ138" s="18" t="s">
        <v>82</v>
      </c>
      <c r="BK138" s="144">
        <f>ROUND(I138*H138,2)</f>
        <v>1419</v>
      </c>
      <c r="BL138" s="18" t="s">
        <v>1877</v>
      </c>
      <c r="BM138" s="143" t="s">
        <v>505</v>
      </c>
    </row>
    <row r="139" spans="2:65" s="1" customFormat="1" ht="11.25">
      <c r="B139" s="33"/>
      <c r="D139" s="145" t="s">
        <v>166</v>
      </c>
      <c r="F139" s="146" t="s">
        <v>1894</v>
      </c>
      <c r="I139" s="147"/>
      <c r="L139" s="33"/>
      <c r="M139" s="148"/>
      <c r="T139" s="54"/>
      <c r="AT139" s="18" t="s">
        <v>166</v>
      </c>
      <c r="AU139" s="18" t="s">
        <v>82</v>
      </c>
    </row>
    <row r="140" spans="2:65" s="1" customFormat="1" ht="16.5" customHeight="1">
      <c r="B140" s="33"/>
      <c r="C140" s="132" t="s">
        <v>354</v>
      </c>
      <c r="D140" s="132" t="s">
        <v>159</v>
      </c>
      <c r="E140" s="133" t="s">
        <v>1889</v>
      </c>
      <c r="F140" s="134" t="s">
        <v>1952</v>
      </c>
      <c r="G140" s="135" t="s">
        <v>794</v>
      </c>
      <c r="H140" s="136">
        <v>10</v>
      </c>
      <c r="I140" s="137">
        <v>546</v>
      </c>
      <c r="J140" s="138">
        <f>ROUND(I140*H140,2)</f>
        <v>5460</v>
      </c>
      <c r="K140" s="134" t="s">
        <v>280</v>
      </c>
      <c r="L140" s="33"/>
      <c r="M140" s="139" t="s">
        <v>19</v>
      </c>
      <c r="N140" s="140" t="s">
        <v>46</v>
      </c>
      <c r="P140" s="141">
        <f>O140*H140</f>
        <v>0</v>
      </c>
      <c r="Q140" s="141">
        <v>0</v>
      </c>
      <c r="R140" s="141">
        <f>Q140*H140</f>
        <v>0</v>
      </c>
      <c r="S140" s="141">
        <v>0</v>
      </c>
      <c r="T140" s="142">
        <f>S140*H140</f>
        <v>0</v>
      </c>
      <c r="AR140" s="143" t="s">
        <v>1877</v>
      </c>
      <c r="AT140" s="143" t="s">
        <v>159</v>
      </c>
      <c r="AU140" s="143" t="s">
        <v>82</v>
      </c>
      <c r="AY140" s="18" t="s">
        <v>157</v>
      </c>
      <c r="BE140" s="144">
        <f>IF(N140="základní",J140,0)</f>
        <v>5460</v>
      </c>
      <c r="BF140" s="144">
        <f>IF(N140="snížená",J140,0)</f>
        <v>0</v>
      </c>
      <c r="BG140" s="144">
        <f>IF(N140="zákl. přenesená",J140,0)</f>
        <v>0</v>
      </c>
      <c r="BH140" s="144">
        <f>IF(N140="sníž. přenesená",J140,0)</f>
        <v>0</v>
      </c>
      <c r="BI140" s="144">
        <f>IF(N140="nulová",J140,0)</f>
        <v>0</v>
      </c>
      <c r="BJ140" s="18" t="s">
        <v>82</v>
      </c>
      <c r="BK140" s="144">
        <f>ROUND(I140*H140,2)</f>
        <v>5460</v>
      </c>
      <c r="BL140" s="18" t="s">
        <v>1877</v>
      </c>
      <c r="BM140" s="143" t="s">
        <v>529</v>
      </c>
    </row>
    <row r="141" spans="2:65" s="1" customFormat="1" ht="11.25">
      <c r="B141" s="33"/>
      <c r="D141" s="145" t="s">
        <v>166</v>
      </c>
      <c r="F141" s="146" t="s">
        <v>1952</v>
      </c>
      <c r="I141" s="147"/>
      <c r="L141" s="33"/>
      <c r="M141" s="148"/>
      <c r="T141" s="54"/>
      <c r="AT141" s="18" t="s">
        <v>166</v>
      </c>
      <c r="AU141" s="18" t="s">
        <v>82</v>
      </c>
    </row>
    <row r="142" spans="2:65" s="1" customFormat="1" ht="16.5" customHeight="1">
      <c r="B142" s="33"/>
      <c r="C142" s="132" t="s">
        <v>360</v>
      </c>
      <c r="D142" s="132" t="s">
        <v>159</v>
      </c>
      <c r="E142" s="133" t="s">
        <v>1891</v>
      </c>
      <c r="F142" s="134" t="s">
        <v>1898</v>
      </c>
      <c r="G142" s="135" t="s">
        <v>794</v>
      </c>
      <c r="H142" s="136">
        <v>5</v>
      </c>
      <c r="I142" s="137">
        <v>473</v>
      </c>
      <c r="J142" s="138">
        <f>ROUND(I142*H142,2)</f>
        <v>2365</v>
      </c>
      <c r="K142" s="134" t="s">
        <v>280</v>
      </c>
      <c r="L142" s="33"/>
      <c r="M142" s="139" t="s">
        <v>19</v>
      </c>
      <c r="N142" s="140" t="s">
        <v>46</v>
      </c>
      <c r="P142" s="141">
        <f>O142*H142</f>
        <v>0</v>
      </c>
      <c r="Q142" s="141">
        <v>0</v>
      </c>
      <c r="R142" s="141">
        <f>Q142*H142</f>
        <v>0</v>
      </c>
      <c r="S142" s="141">
        <v>0</v>
      </c>
      <c r="T142" s="142">
        <f>S142*H142</f>
        <v>0</v>
      </c>
      <c r="AR142" s="143" t="s">
        <v>1877</v>
      </c>
      <c r="AT142" s="143" t="s">
        <v>159</v>
      </c>
      <c r="AU142" s="143" t="s">
        <v>82</v>
      </c>
      <c r="AY142" s="18" t="s">
        <v>157</v>
      </c>
      <c r="BE142" s="144">
        <f>IF(N142="základní",J142,0)</f>
        <v>2365</v>
      </c>
      <c r="BF142" s="144">
        <f>IF(N142="snížená",J142,0)</f>
        <v>0</v>
      </c>
      <c r="BG142" s="144">
        <f>IF(N142="zákl. přenesená",J142,0)</f>
        <v>0</v>
      </c>
      <c r="BH142" s="144">
        <f>IF(N142="sníž. přenesená",J142,0)</f>
        <v>0</v>
      </c>
      <c r="BI142" s="144">
        <f>IF(N142="nulová",J142,0)</f>
        <v>0</v>
      </c>
      <c r="BJ142" s="18" t="s">
        <v>82</v>
      </c>
      <c r="BK142" s="144">
        <f>ROUND(I142*H142,2)</f>
        <v>2365</v>
      </c>
      <c r="BL142" s="18" t="s">
        <v>1877</v>
      </c>
      <c r="BM142" s="143" t="s">
        <v>544</v>
      </c>
    </row>
    <row r="143" spans="2:65" s="1" customFormat="1" ht="11.25">
      <c r="B143" s="33"/>
      <c r="D143" s="145" t="s">
        <v>166</v>
      </c>
      <c r="F143" s="146" t="s">
        <v>1898</v>
      </c>
      <c r="I143" s="147"/>
      <c r="L143" s="33"/>
      <c r="M143" s="192"/>
      <c r="N143" s="193"/>
      <c r="O143" s="193"/>
      <c r="P143" s="193"/>
      <c r="Q143" s="193"/>
      <c r="R143" s="193"/>
      <c r="S143" s="193"/>
      <c r="T143" s="194"/>
      <c r="AT143" s="18" t="s">
        <v>166</v>
      </c>
      <c r="AU143" s="18" t="s">
        <v>82</v>
      </c>
    </row>
    <row r="144" spans="2:65" s="1" customFormat="1" ht="6.95" customHeight="1">
      <c r="B144" s="42"/>
      <c r="C144" s="43"/>
      <c r="D144" s="43"/>
      <c r="E144" s="43"/>
      <c r="F144" s="43"/>
      <c r="G144" s="43"/>
      <c r="H144" s="43"/>
      <c r="I144" s="43"/>
      <c r="J144" s="43"/>
      <c r="K144" s="43"/>
      <c r="L144" s="33"/>
    </row>
  </sheetData>
  <sheetProtection algorithmName="SHA-512" hashValue="/Q2hNT47FsSnfuVPCNmiTVM13dcVchcMvyYqXwDcPhkSGijwUSnIKBOeBjX4Vp8eotgpEMmTgXfJMK39KyrFFQ==" saltValue="k4BPE6W1PeRG/5s/BuPnz9jBTIJMB5b7p6DOUdQWSIrBTihcJ6nRJR6JoWl0mhldWjVTaOd4YaiUOxytEh9dUw==" spinCount="100000" sheet="1" objects="1" scenarios="1" formatColumns="0" formatRows="0" autoFilter="0"/>
  <autoFilter ref="C93:K143" xr:uid="{00000000-0009-0000-0000-000006000000}"/>
  <mergeCells count="15">
    <mergeCell ref="E80:H80"/>
    <mergeCell ref="E84:H84"/>
    <mergeCell ref="E82:H82"/>
    <mergeCell ref="E86:H86"/>
    <mergeCell ref="L2:V2"/>
    <mergeCell ref="E31:H31"/>
    <mergeCell ref="E52:H52"/>
    <mergeCell ref="E56:H56"/>
    <mergeCell ref="E54:H54"/>
    <mergeCell ref="E58:H58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132"/>
  <sheetViews>
    <sheetView showGridLines="0" topLeftCell="B118" workbookViewId="0">
      <selection activeCell="H137" sqref="H137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AT2" s="18" t="s">
        <v>111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84</v>
      </c>
    </row>
    <row r="4" spans="2:46" ht="24.95" customHeight="1">
      <c r="B4" s="21"/>
      <c r="D4" s="22" t="s">
        <v>112</v>
      </c>
      <c r="L4" s="21"/>
      <c r="M4" s="91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16.5" customHeight="1">
      <c r="B7" s="21"/>
      <c r="E7" s="319" t="str">
        <f>'Rekapitulace stavby'!K6</f>
        <v>Zateplení ubytoven a Dětské kliniky FNOL - Snížení energetické náročnosti (YA)</v>
      </c>
      <c r="F7" s="320"/>
      <c r="G7" s="320"/>
      <c r="H7" s="320"/>
      <c r="L7" s="21"/>
    </row>
    <row r="8" spans="2:46" ht="12" customHeight="1">
      <c r="B8" s="21"/>
      <c r="D8" s="28" t="s">
        <v>113</v>
      </c>
      <c r="L8" s="21"/>
    </row>
    <row r="9" spans="2:46" s="1" customFormat="1" ht="16.5" customHeight="1">
      <c r="B9" s="33"/>
      <c r="E9" s="319" t="s">
        <v>114</v>
      </c>
      <c r="F9" s="321"/>
      <c r="G9" s="321"/>
      <c r="H9" s="321"/>
      <c r="L9" s="33"/>
    </row>
    <row r="10" spans="2:46" s="1" customFormat="1" ht="12" customHeight="1">
      <c r="B10" s="33"/>
      <c r="D10" s="28" t="s">
        <v>115</v>
      </c>
      <c r="L10" s="33"/>
    </row>
    <row r="11" spans="2:46" s="1" customFormat="1" ht="16.5" customHeight="1">
      <c r="B11" s="33"/>
      <c r="E11" s="277" t="s">
        <v>1953</v>
      </c>
      <c r="F11" s="321"/>
      <c r="G11" s="321"/>
      <c r="H11" s="321"/>
      <c r="L11" s="33"/>
    </row>
    <row r="12" spans="2:46" s="1" customFormat="1" ht="11.25">
      <c r="B12" s="33"/>
      <c r="L12" s="33"/>
    </row>
    <row r="13" spans="2:46" s="1" customFormat="1" ht="12" customHeight="1">
      <c r="B13" s="33"/>
      <c r="D13" s="28" t="s">
        <v>18</v>
      </c>
      <c r="F13" s="26" t="s">
        <v>19</v>
      </c>
      <c r="I13" s="28" t="s">
        <v>20</v>
      </c>
      <c r="J13" s="26" t="s">
        <v>19</v>
      </c>
      <c r="L13" s="33"/>
    </row>
    <row r="14" spans="2:46" s="1" customFormat="1" ht="12" customHeight="1">
      <c r="B14" s="33"/>
      <c r="D14" s="28" t="s">
        <v>21</v>
      </c>
      <c r="F14" s="26" t="s">
        <v>117</v>
      </c>
      <c r="I14" s="28" t="s">
        <v>23</v>
      </c>
      <c r="J14" s="50" t="str">
        <f>'Rekapitulace stavby'!AN8</f>
        <v>28. 8. 2022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8" t="s">
        <v>25</v>
      </c>
      <c r="I16" s="28" t="s">
        <v>26</v>
      </c>
      <c r="J16" s="26" t="s">
        <v>27</v>
      </c>
      <c r="L16" s="33"/>
    </row>
    <row r="17" spans="2:12" s="1" customFormat="1" ht="18" customHeight="1">
      <c r="B17" s="33"/>
      <c r="E17" s="26" t="s">
        <v>28</v>
      </c>
      <c r="I17" s="28" t="s">
        <v>29</v>
      </c>
      <c r="J17" s="26" t="s">
        <v>30</v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8" t="s">
        <v>31</v>
      </c>
      <c r="I19" s="28" t="s">
        <v>26</v>
      </c>
      <c r="J19" s="29" t="str">
        <f>'Rekapitulace stavby'!AN13</f>
        <v>25527380</v>
      </c>
      <c r="L19" s="33"/>
    </row>
    <row r="20" spans="2:12" s="1" customFormat="1" ht="18" customHeight="1">
      <c r="B20" s="33"/>
      <c r="E20" s="322" t="str">
        <f>'Rekapitulace stavby'!E14</f>
        <v>POZEMSTAV Prostějov, a.s., Pod Kosířem 73, 796 01 Prostějov</v>
      </c>
      <c r="F20" s="303"/>
      <c r="G20" s="303"/>
      <c r="H20" s="303"/>
      <c r="I20" s="28" t="s">
        <v>29</v>
      </c>
      <c r="J20" s="29" t="str">
        <f>'Rekapitulace stavby'!AN14</f>
        <v>CZ25527380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8" t="s">
        <v>32</v>
      </c>
      <c r="I22" s="28" t="s">
        <v>26</v>
      </c>
      <c r="J22" s="26" t="s">
        <v>33</v>
      </c>
      <c r="L22" s="33"/>
    </row>
    <row r="23" spans="2:12" s="1" customFormat="1" ht="18" customHeight="1">
      <c r="B23" s="33"/>
      <c r="E23" s="26" t="s">
        <v>34</v>
      </c>
      <c r="I23" s="28" t="s">
        <v>29</v>
      </c>
      <c r="J23" s="26" t="s">
        <v>35</v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8" t="s">
        <v>37</v>
      </c>
      <c r="I25" s="28" t="s">
        <v>26</v>
      </c>
      <c r="J25" s="26" t="str">
        <f>IF('Rekapitulace stavby'!AN19="","",'Rekapitulace stavby'!AN19)</f>
        <v/>
      </c>
      <c r="L25" s="33"/>
    </row>
    <row r="26" spans="2:12" s="1" customFormat="1" ht="18" customHeight="1">
      <c r="B26" s="33"/>
      <c r="E26" s="26" t="str">
        <f>IF('Rekapitulace stavby'!E20="","",'Rekapitulace stavby'!E20)</f>
        <v xml:space="preserve"> </v>
      </c>
      <c r="I26" s="28" t="s">
        <v>29</v>
      </c>
      <c r="J26" s="26" t="str">
        <f>IF('Rekapitulace stavby'!AN20="","",'Rekapitulace stavby'!AN20)</f>
        <v/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8" t="s">
        <v>39</v>
      </c>
      <c r="L28" s="33"/>
    </row>
    <row r="29" spans="2:12" s="7" customFormat="1" ht="16.5" customHeight="1">
      <c r="B29" s="92"/>
      <c r="E29" s="308" t="s">
        <v>19</v>
      </c>
      <c r="F29" s="308"/>
      <c r="G29" s="308"/>
      <c r="H29" s="308"/>
      <c r="L29" s="92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25.35" customHeight="1">
      <c r="B32" s="33"/>
      <c r="D32" s="93" t="s">
        <v>41</v>
      </c>
      <c r="J32" s="64">
        <f>ROUND(J87, 2)</f>
        <v>166950</v>
      </c>
      <c r="L32" s="33"/>
    </row>
    <row r="33" spans="2:12" s="1" customFormat="1" ht="6.95" customHeight="1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14.45" customHeight="1">
      <c r="B34" s="33"/>
      <c r="F34" s="36" t="s">
        <v>43</v>
      </c>
      <c r="I34" s="36" t="s">
        <v>42</v>
      </c>
      <c r="J34" s="36" t="s">
        <v>44</v>
      </c>
      <c r="L34" s="33"/>
    </row>
    <row r="35" spans="2:12" s="1" customFormat="1" ht="14.45" customHeight="1">
      <c r="B35" s="33"/>
      <c r="D35" s="53" t="s">
        <v>45</v>
      </c>
      <c r="E35" s="28" t="s">
        <v>46</v>
      </c>
      <c r="F35" s="84">
        <f>ROUND((SUM(BE87:BE131)),  2)</f>
        <v>166950</v>
      </c>
      <c r="I35" s="94">
        <v>0.21</v>
      </c>
      <c r="J35" s="84">
        <f>ROUND(((SUM(BE87:BE131))*I35),  2)</f>
        <v>35059.5</v>
      </c>
      <c r="L35" s="33"/>
    </row>
    <row r="36" spans="2:12" s="1" customFormat="1" ht="14.45" customHeight="1">
      <c r="B36" s="33"/>
      <c r="E36" s="28" t="s">
        <v>47</v>
      </c>
      <c r="F36" s="84">
        <f>ROUND((SUM(BF87:BF131)),  2)</f>
        <v>0</v>
      </c>
      <c r="I36" s="94">
        <v>0.15</v>
      </c>
      <c r="J36" s="84">
        <f>ROUND(((SUM(BF87:BF131))*I36),  2)</f>
        <v>0</v>
      </c>
      <c r="L36" s="33"/>
    </row>
    <row r="37" spans="2:12" s="1" customFormat="1" ht="14.45" hidden="1" customHeight="1">
      <c r="B37" s="33"/>
      <c r="E37" s="28" t="s">
        <v>48</v>
      </c>
      <c r="F37" s="84">
        <f>ROUND((SUM(BG87:BG131)),  2)</f>
        <v>0</v>
      </c>
      <c r="I37" s="94">
        <v>0.21</v>
      </c>
      <c r="J37" s="84">
        <f>0</f>
        <v>0</v>
      </c>
      <c r="L37" s="33"/>
    </row>
    <row r="38" spans="2:12" s="1" customFormat="1" ht="14.45" hidden="1" customHeight="1">
      <c r="B38" s="33"/>
      <c r="E38" s="28" t="s">
        <v>49</v>
      </c>
      <c r="F38" s="84">
        <f>ROUND((SUM(BH87:BH131)),  2)</f>
        <v>0</v>
      </c>
      <c r="I38" s="94">
        <v>0.15</v>
      </c>
      <c r="J38" s="84">
        <f>0</f>
        <v>0</v>
      </c>
      <c r="L38" s="33"/>
    </row>
    <row r="39" spans="2:12" s="1" customFormat="1" ht="14.45" hidden="1" customHeight="1">
      <c r="B39" s="33"/>
      <c r="E39" s="28" t="s">
        <v>50</v>
      </c>
      <c r="F39" s="84">
        <f>ROUND((SUM(BI87:BI131)),  2)</f>
        <v>0</v>
      </c>
      <c r="I39" s="94">
        <v>0</v>
      </c>
      <c r="J39" s="84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5"/>
      <c r="D41" s="96" t="s">
        <v>51</v>
      </c>
      <c r="E41" s="55"/>
      <c r="F41" s="55"/>
      <c r="G41" s="97" t="s">
        <v>52</v>
      </c>
      <c r="H41" s="98" t="s">
        <v>53</v>
      </c>
      <c r="I41" s="55"/>
      <c r="J41" s="99">
        <f>SUM(J32:J39)</f>
        <v>202009.5</v>
      </c>
      <c r="K41" s="100"/>
      <c r="L41" s="33"/>
    </row>
    <row r="42" spans="2:12" s="1" customFormat="1" ht="14.45" customHeight="1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33"/>
    </row>
    <row r="46" spans="2:12" s="1" customFormat="1" ht="6.95" customHeight="1"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33"/>
    </row>
    <row r="47" spans="2:12" s="1" customFormat="1" ht="24.95" customHeight="1">
      <c r="B47" s="33"/>
      <c r="C47" s="22" t="s">
        <v>120</v>
      </c>
      <c r="L47" s="33"/>
    </row>
    <row r="48" spans="2:12" s="1" customFormat="1" ht="6.95" customHeight="1">
      <c r="B48" s="33"/>
      <c r="L48" s="33"/>
    </row>
    <row r="49" spans="2:47" s="1" customFormat="1" ht="12" customHeight="1">
      <c r="B49" s="33"/>
      <c r="C49" s="28" t="s">
        <v>16</v>
      </c>
      <c r="L49" s="33"/>
    </row>
    <row r="50" spans="2:47" s="1" customFormat="1" ht="16.5" customHeight="1">
      <c r="B50" s="33"/>
      <c r="E50" s="319" t="str">
        <f>E7</f>
        <v>Zateplení ubytoven a Dětské kliniky FNOL - Snížení energetické náročnosti (YA)</v>
      </c>
      <c r="F50" s="320"/>
      <c r="G50" s="320"/>
      <c r="H50" s="320"/>
      <c r="L50" s="33"/>
    </row>
    <row r="51" spans="2:47" ht="12" customHeight="1">
      <c r="B51" s="21"/>
      <c r="C51" s="28" t="s">
        <v>113</v>
      </c>
      <c r="L51" s="21"/>
    </row>
    <row r="52" spans="2:47" s="1" customFormat="1" ht="16.5" customHeight="1">
      <c r="B52" s="33"/>
      <c r="E52" s="319" t="s">
        <v>114</v>
      </c>
      <c r="F52" s="321"/>
      <c r="G52" s="321"/>
      <c r="H52" s="321"/>
      <c r="L52" s="33"/>
    </row>
    <row r="53" spans="2:47" s="1" customFormat="1" ht="12" customHeight="1">
      <c r="B53" s="33"/>
      <c r="C53" s="28" t="s">
        <v>115</v>
      </c>
      <c r="L53" s="33"/>
    </row>
    <row r="54" spans="2:47" s="1" customFormat="1" ht="16.5" customHeight="1">
      <c r="B54" s="33"/>
      <c r="E54" s="277" t="str">
        <f>E11</f>
        <v>VRN/OS - Vedlejší rozpočtové a ostatní náklady</v>
      </c>
      <c r="F54" s="321"/>
      <c r="G54" s="321"/>
      <c r="H54" s="321"/>
      <c r="L54" s="33"/>
    </row>
    <row r="55" spans="2:47" s="1" customFormat="1" ht="6.95" customHeight="1">
      <c r="B55" s="33"/>
      <c r="L55" s="33"/>
    </row>
    <row r="56" spans="2:47" s="1" customFormat="1" ht="12" customHeight="1">
      <c r="B56" s="33"/>
      <c r="C56" s="28" t="s">
        <v>21</v>
      </c>
      <c r="F56" s="26" t="str">
        <f>F14</f>
        <v>ulice I.P. Pavlova č. p. 842, 779 00 Olomouc</v>
      </c>
      <c r="I56" s="28" t="s">
        <v>23</v>
      </c>
      <c r="J56" s="50" t="str">
        <f>IF(J14="","",J14)</f>
        <v>28. 8. 2022</v>
      </c>
      <c r="L56" s="33"/>
    </row>
    <row r="57" spans="2:47" s="1" customFormat="1" ht="6.95" customHeight="1">
      <c r="B57" s="33"/>
      <c r="L57" s="33"/>
    </row>
    <row r="58" spans="2:47" s="1" customFormat="1" ht="40.15" customHeight="1">
      <c r="B58" s="33"/>
      <c r="C58" s="28" t="s">
        <v>25</v>
      </c>
      <c r="F58" s="26" t="str">
        <f>E17</f>
        <v>FNOL, I.P.Pavlova 185/6, 779 00 Olomouc</v>
      </c>
      <c r="I58" s="28" t="s">
        <v>32</v>
      </c>
      <c r="J58" s="31" t="str">
        <f>E23</f>
        <v>M&amp;B eProjekce s.r.o., Čechova 106/2a, Přerov</v>
      </c>
      <c r="L58" s="33"/>
    </row>
    <row r="59" spans="2:47" s="1" customFormat="1" ht="15.2" customHeight="1">
      <c r="B59" s="33"/>
      <c r="C59" s="28" t="s">
        <v>31</v>
      </c>
      <c r="F59" s="26" t="str">
        <f>IF(E20="","",E20)</f>
        <v>POZEMSTAV Prostějov, a.s., Pod Kosířem 73, 796 01 Prostějov</v>
      </c>
      <c r="I59" s="28" t="s">
        <v>37</v>
      </c>
      <c r="J59" s="31" t="str">
        <f>E26</f>
        <v xml:space="preserve"> 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101" t="s">
        <v>121</v>
      </c>
      <c r="D61" s="95"/>
      <c r="E61" s="95"/>
      <c r="F61" s="95"/>
      <c r="G61" s="95"/>
      <c r="H61" s="95"/>
      <c r="I61" s="95"/>
      <c r="J61" s="102" t="s">
        <v>122</v>
      </c>
      <c r="K61" s="95"/>
      <c r="L61" s="33"/>
    </row>
    <row r="62" spans="2:47" s="1" customFormat="1" ht="10.35" customHeight="1">
      <c r="B62" s="33"/>
      <c r="L62" s="33"/>
    </row>
    <row r="63" spans="2:47" s="1" customFormat="1" ht="22.9" customHeight="1">
      <c r="B63" s="33"/>
      <c r="C63" s="103" t="s">
        <v>73</v>
      </c>
      <c r="J63" s="64">
        <f>J87</f>
        <v>166950</v>
      </c>
      <c r="L63" s="33"/>
      <c r="AU63" s="18" t="s">
        <v>123</v>
      </c>
    </row>
    <row r="64" spans="2:47" s="8" customFormat="1" ht="24.95" customHeight="1">
      <c r="B64" s="104"/>
      <c r="D64" s="105" t="s">
        <v>1954</v>
      </c>
      <c r="E64" s="106"/>
      <c r="F64" s="106"/>
      <c r="G64" s="106"/>
      <c r="H64" s="106"/>
      <c r="I64" s="106"/>
      <c r="J64" s="107">
        <f>J88</f>
        <v>128950</v>
      </c>
      <c r="L64" s="104"/>
    </row>
    <row r="65" spans="2:12" s="8" customFormat="1" ht="24.95" customHeight="1">
      <c r="B65" s="104"/>
      <c r="D65" s="105" t="s">
        <v>1955</v>
      </c>
      <c r="E65" s="106"/>
      <c r="F65" s="106"/>
      <c r="G65" s="106"/>
      <c r="H65" s="106"/>
      <c r="I65" s="106"/>
      <c r="J65" s="107">
        <f>J122</f>
        <v>38000</v>
      </c>
      <c r="L65" s="104"/>
    </row>
    <row r="66" spans="2:12" s="1" customFormat="1" ht="21.75" customHeight="1">
      <c r="B66" s="33"/>
      <c r="L66" s="33"/>
    </row>
    <row r="67" spans="2:12" s="1" customFormat="1" ht="6.95" customHeight="1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33"/>
    </row>
    <row r="71" spans="2:12" s="1" customFormat="1" ht="6.95" customHeight="1">
      <c r="B71" s="44"/>
      <c r="C71" s="45"/>
      <c r="D71" s="45"/>
      <c r="E71" s="45"/>
      <c r="F71" s="45"/>
      <c r="G71" s="45"/>
      <c r="H71" s="45"/>
      <c r="I71" s="45"/>
      <c r="J71" s="45"/>
      <c r="K71" s="45"/>
      <c r="L71" s="33"/>
    </row>
    <row r="72" spans="2:12" s="1" customFormat="1" ht="24.95" customHeight="1">
      <c r="B72" s="33"/>
      <c r="C72" s="22" t="s">
        <v>142</v>
      </c>
      <c r="L72" s="33"/>
    </row>
    <row r="73" spans="2:12" s="1" customFormat="1" ht="6.95" customHeight="1">
      <c r="B73" s="33"/>
      <c r="L73" s="33"/>
    </row>
    <row r="74" spans="2:12" s="1" customFormat="1" ht="12" customHeight="1">
      <c r="B74" s="33"/>
      <c r="C74" s="28" t="s">
        <v>16</v>
      </c>
      <c r="L74" s="33"/>
    </row>
    <row r="75" spans="2:12" s="1" customFormat="1" ht="16.5" customHeight="1">
      <c r="B75" s="33"/>
      <c r="E75" s="319" t="str">
        <f>E7</f>
        <v>Zateplení ubytoven a Dětské kliniky FNOL - Snížení energetické náročnosti (YA)</v>
      </c>
      <c r="F75" s="320"/>
      <c r="G75" s="320"/>
      <c r="H75" s="320"/>
      <c r="L75" s="33"/>
    </row>
    <row r="76" spans="2:12" ht="12" customHeight="1">
      <c r="B76" s="21"/>
      <c r="C76" s="28" t="s">
        <v>113</v>
      </c>
      <c r="L76" s="21"/>
    </row>
    <row r="77" spans="2:12" s="1" customFormat="1" ht="16.5" customHeight="1">
      <c r="B77" s="33"/>
      <c r="E77" s="319" t="s">
        <v>114</v>
      </c>
      <c r="F77" s="321"/>
      <c r="G77" s="321"/>
      <c r="H77" s="321"/>
      <c r="L77" s="33"/>
    </row>
    <row r="78" spans="2:12" s="1" customFormat="1" ht="12" customHeight="1">
      <c r="B78" s="33"/>
      <c r="C78" s="28" t="s">
        <v>115</v>
      </c>
      <c r="L78" s="33"/>
    </row>
    <row r="79" spans="2:12" s="1" customFormat="1" ht="16.5" customHeight="1">
      <c r="B79" s="33"/>
      <c r="E79" s="277" t="str">
        <f>E11</f>
        <v>VRN/OS - Vedlejší rozpočtové a ostatní náklady</v>
      </c>
      <c r="F79" s="321"/>
      <c r="G79" s="321"/>
      <c r="H79" s="321"/>
      <c r="L79" s="33"/>
    </row>
    <row r="80" spans="2:12" s="1" customFormat="1" ht="6.95" customHeight="1">
      <c r="B80" s="33"/>
      <c r="L80" s="33"/>
    </row>
    <row r="81" spans="2:65" s="1" customFormat="1" ht="12" customHeight="1">
      <c r="B81" s="33"/>
      <c r="C81" s="28" t="s">
        <v>21</v>
      </c>
      <c r="F81" s="26" t="str">
        <f>F14</f>
        <v>ulice I.P. Pavlova č. p. 842, 779 00 Olomouc</v>
      </c>
      <c r="I81" s="28" t="s">
        <v>23</v>
      </c>
      <c r="J81" s="50" t="str">
        <f>IF(J14="","",J14)</f>
        <v>28. 8. 2022</v>
      </c>
      <c r="L81" s="33"/>
    </row>
    <row r="82" spans="2:65" s="1" customFormat="1" ht="6.95" customHeight="1">
      <c r="B82" s="33"/>
      <c r="L82" s="33"/>
    </row>
    <row r="83" spans="2:65" s="1" customFormat="1" ht="40.15" customHeight="1">
      <c r="B83" s="33"/>
      <c r="C83" s="28" t="s">
        <v>25</v>
      </c>
      <c r="F83" s="26" t="str">
        <f>E17</f>
        <v>FNOL, I.P.Pavlova 185/6, 779 00 Olomouc</v>
      </c>
      <c r="I83" s="28" t="s">
        <v>32</v>
      </c>
      <c r="J83" s="31" t="str">
        <f>E23</f>
        <v>M&amp;B eProjekce s.r.o., Čechova 106/2a, Přerov</v>
      </c>
      <c r="L83" s="33"/>
    </row>
    <row r="84" spans="2:65" s="1" customFormat="1" ht="15.2" customHeight="1">
      <c r="B84" s="33"/>
      <c r="C84" s="28" t="s">
        <v>31</v>
      </c>
      <c r="F84" s="26" t="str">
        <f>IF(E20="","",E20)</f>
        <v>POZEMSTAV Prostějov, a.s., Pod Kosířem 73, 796 01 Prostějov</v>
      </c>
      <c r="I84" s="28" t="s">
        <v>37</v>
      </c>
      <c r="J84" s="31" t="str">
        <f>E26</f>
        <v xml:space="preserve"> </v>
      </c>
      <c r="L84" s="33"/>
    </row>
    <row r="85" spans="2:65" s="1" customFormat="1" ht="10.35" customHeight="1">
      <c r="B85" s="33"/>
      <c r="L85" s="33"/>
    </row>
    <row r="86" spans="2:65" s="10" customFormat="1" ht="29.25" customHeight="1">
      <c r="B86" s="112"/>
      <c r="C86" s="113" t="s">
        <v>143</v>
      </c>
      <c r="D86" s="114" t="s">
        <v>60</v>
      </c>
      <c r="E86" s="114" t="s">
        <v>56</v>
      </c>
      <c r="F86" s="114" t="s">
        <v>57</v>
      </c>
      <c r="G86" s="114" t="s">
        <v>144</v>
      </c>
      <c r="H86" s="114" t="s">
        <v>145</v>
      </c>
      <c r="I86" s="114" t="s">
        <v>146</v>
      </c>
      <c r="J86" s="114" t="s">
        <v>122</v>
      </c>
      <c r="K86" s="115" t="s">
        <v>147</v>
      </c>
      <c r="L86" s="112"/>
      <c r="M86" s="57" t="s">
        <v>19</v>
      </c>
      <c r="N86" s="58" t="s">
        <v>45</v>
      </c>
      <c r="O86" s="58" t="s">
        <v>148</v>
      </c>
      <c r="P86" s="58" t="s">
        <v>149</v>
      </c>
      <c r="Q86" s="58" t="s">
        <v>150</v>
      </c>
      <c r="R86" s="58" t="s">
        <v>151</v>
      </c>
      <c r="S86" s="58" t="s">
        <v>152</v>
      </c>
      <c r="T86" s="59" t="s">
        <v>153</v>
      </c>
    </row>
    <row r="87" spans="2:65" s="1" customFormat="1" ht="22.9" customHeight="1">
      <c r="B87" s="33"/>
      <c r="C87" s="62" t="s">
        <v>154</v>
      </c>
      <c r="J87" s="116">
        <f>BK87</f>
        <v>166950</v>
      </c>
      <c r="L87" s="33"/>
      <c r="M87" s="60"/>
      <c r="N87" s="51"/>
      <c r="O87" s="51"/>
      <c r="P87" s="117">
        <f>P88+P122</f>
        <v>0</v>
      </c>
      <c r="Q87" s="51"/>
      <c r="R87" s="117">
        <f>R88+R122</f>
        <v>0</v>
      </c>
      <c r="S87" s="51"/>
      <c r="T87" s="118">
        <f>T88+T122</f>
        <v>0</v>
      </c>
      <c r="AT87" s="18" t="s">
        <v>74</v>
      </c>
      <c r="AU87" s="18" t="s">
        <v>123</v>
      </c>
      <c r="BK87" s="119">
        <f>BK88+BK122</f>
        <v>166950</v>
      </c>
    </row>
    <row r="88" spans="2:65" s="11" customFormat="1" ht="25.9" customHeight="1">
      <c r="B88" s="120"/>
      <c r="D88" s="121" t="s">
        <v>74</v>
      </c>
      <c r="E88" s="122" t="s">
        <v>1956</v>
      </c>
      <c r="F88" s="122" t="s">
        <v>1957</v>
      </c>
      <c r="I88" s="123"/>
      <c r="J88" s="124">
        <f>BK88</f>
        <v>128950</v>
      </c>
      <c r="L88" s="120"/>
      <c r="M88" s="125"/>
      <c r="P88" s="126">
        <f>SUM(P89:P121)</f>
        <v>0</v>
      </c>
      <c r="R88" s="126">
        <f>SUM(R89:R121)</f>
        <v>0</v>
      </c>
      <c r="T88" s="127">
        <f>SUM(T89:T121)</f>
        <v>0</v>
      </c>
      <c r="AR88" s="121" t="s">
        <v>195</v>
      </c>
      <c r="AT88" s="128" t="s">
        <v>74</v>
      </c>
      <c r="AU88" s="128" t="s">
        <v>75</v>
      </c>
      <c r="AY88" s="121" t="s">
        <v>157</v>
      </c>
      <c r="BK88" s="129">
        <f>SUM(BK89:BK121)</f>
        <v>128950</v>
      </c>
    </row>
    <row r="89" spans="2:65" s="1" customFormat="1" ht="16.5" customHeight="1">
      <c r="B89" s="33"/>
      <c r="C89" s="132" t="s">
        <v>82</v>
      </c>
      <c r="D89" s="132" t="s">
        <v>159</v>
      </c>
      <c r="E89" s="133" t="s">
        <v>1958</v>
      </c>
      <c r="F89" s="134" t="s">
        <v>1959</v>
      </c>
      <c r="G89" s="135" t="s">
        <v>1960</v>
      </c>
      <c r="H89" s="136">
        <v>1</v>
      </c>
      <c r="I89" s="137">
        <v>35000</v>
      </c>
      <c r="J89" s="138">
        <f>ROUND(I89*H89,2)</f>
        <v>35000</v>
      </c>
      <c r="K89" s="134" t="s">
        <v>280</v>
      </c>
      <c r="L89" s="33"/>
      <c r="M89" s="139" t="s">
        <v>19</v>
      </c>
      <c r="N89" s="140" t="s">
        <v>46</v>
      </c>
      <c r="P89" s="141">
        <f>O89*H89</f>
        <v>0</v>
      </c>
      <c r="Q89" s="141">
        <v>0</v>
      </c>
      <c r="R89" s="141">
        <f>Q89*H89</f>
        <v>0</v>
      </c>
      <c r="S89" s="141">
        <v>0</v>
      </c>
      <c r="T89" s="142">
        <f>S89*H89</f>
        <v>0</v>
      </c>
      <c r="AR89" s="143" t="s">
        <v>164</v>
      </c>
      <c r="AT89" s="143" t="s">
        <v>159</v>
      </c>
      <c r="AU89" s="143" t="s">
        <v>82</v>
      </c>
      <c r="AY89" s="18" t="s">
        <v>157</v>
      </c>
      <c r="BE89" s="144">
        <f>IF(N89="základní",J89,0)</f>
        <v>35000</v>
      </c>
      <c r="BF89" s="144">
        <f>IF(N89="snížená",J89,0)</f>
        <v>0</v>
      </c>
      <c r="BG89" s="144">
        <f>IF(N89="zákl. přenesená",J89,0)</f>
        <v>0</v>
      </c>
      <c r="BH89" s="144">
        <f>IF(N89="sníž. přenesená",J89,0)</f>
        <v>0</v>
      </c>
      <c r="BI89" s="144">
        <f>IF(N89="nulová",J89,0)</f>
        <v>0</v>
      </c>
      <c r="BJ89" s="18" t="s">
        <v>82</v>
      </c>
      <c r="BK89" s="144">
        <f>ROUND(I89*H89,2)</f>
        <v>35000</v>
      </c>
      <c r="BL89" s="18" t="s">
        <v>164</v>
      </c>
      <c r="BM89" s="143" t="s">
        <v>1961</v>
      </c>
    </row>
    <row r="90" spans="2:65" s="1" customFormat="1" ht="29.25">
      <c r="B90" s="33"/>
      <c r="D90" s="145" t="s">
        <v>166</v>
      </c>
      <c r="F90" s="146" t="s">
        <v>1962</v>
      </c>
      <c r="I90" s="147"/>
      <c r="L90" s="33"/>
      <c r="M90" s="148"/>
      <c r="T90" s="54"/>
      <c r="AT90" s="18" t="s">
        <v>166</v>
      </c>
      <c r="AU90" s="18" t="s">
        <v>82</v>
      </c>
    </row>
    <row r="91" spans="2:65" s="1" customFormat="1" ht="16.5" customHeight="1">
      <c r="B91" s="33"/>
      <c r="C91" s="132" t="s">
        <v>84</v>
      </c>
      <c r="D91" s="132" t="s">
        <v>159</v>
      </c>
      <c r="E91" s="133" t="s">
        <v>1963</v>
      </c>
      <c r="F91" s="134" t="s">
        <v>1964</v>
      </c>
      <c r="G91" s="135" t="s">
        <v>1960</v>
      </c>
      <c r="H91" s="136">
        <v>1</v>
      </c>
      <c r="I91" s="137">
        <v>20000</v>
      </c>
      <c r="J91" s="138">
        <f>ROUND(I91*H91,2)</f>
        <v>20000</v>
      </c>
      <c r="K91" s="134" t="s">
        <v>280</v>
      </c>
      <c r="L91" s="33"/>
      <c r="M91" s="139" t="s">
        <v>19</v>
      </c>
      <c r="N91" s="140" t="s">
        <v>46</v>
      </c>
      <c r="P91" s="141">
        <f>O91*H91</f>
        <v>0</v>
      </c>
      <c r="Q91" s="141">
        <v>0</v>
      </c>
      <c r="R91" s="141">
        <f>Q91*H91</f>
        <v>0</v>
      </c>
      <c r="S91" s="141">
        <v>0</v>
      </c>
      <c r="T91" s="142">
        <f>S91*H91</f>
        <v>0</v>
      </c>
      <c r="AR91" s="143" t="s">
        <v>164</v>
      </c>
      <c r="AT91" s="143" t="s">
        <v>159</v>
      </c>
      <c r="AU91" s="143" t="s">
        <v>82</v>
      </c>
      <c r="AY91" s="18" t="s">
        <v>157</v>
      </c>
      <c r="BE91" s="144">
        <f>IF(N91="základní",J91,0)</f>
        <v>20000</v>
      </c>
      <c r="BF91" s="144">
        <f>IF(N91="snížená",J91,0)</f>
        <v>0</v>
      </c>
      <c r="BG91" s="144">
        <f>IF(N91="zákl. přenesená",J91,0)</f>
        <v>0</v>
      </c>
      <c r="BH91" s="144">
        <f>IF(N91="sníž. přenesená",J91,0)</f>
        <v>0</v>
      </c>
      <c r="BI91" s="144">
        <f>IF(N91="nulová",J91,0)</f>
        <v>0</v>
      </c>
      <c r="BJ91" s="18" t="s">
        <v>82</v>
      </c>
      <c r="BK91" s="144">
        <f>ROUND(I91*H91,2)</f>
        <v>20000</v>
      </c>
      <c r="BL91" s="18" t="s">
        <v>164</v>
      </c>
      <c r="BM91" s="143" t="s">
        <v>1965</v>
      </c>
    </row>
    <row r="92" spans="2:65" s="1" customFormat="1" ht="19.5">
      <c r="B92" s="33"/>
      <c r="D92" s="145" t="s">
        <v>166</v>
      </c>
      <c r="F92" s="146" t="s">
        <v>1966</v>
      </c>
      <c r="I92" s="147"/>
      <c r="L92" s="33"/>
      <c r="M92" s="148"/>
      <c r="T92" s="54"/>
      <c r="AT92" s="18" t="s">
        <v>166</v>
      </c>
      <c r="AU92" s="18" t="s">
        <v>82</v>
      </c>
    </row>
    <row r="93" spans="2:65" s="1" customFormat="1" ht="16.5" customHeight="1">
      <c r="B93" s="33"/>
      <c r="C93" s="132" t="s">
        <v>104</v>
      </c>
      <c r="D93" s="132" t="s">
        <v>159</v>
      </c>
      <c r="E93" s="133" t="s">
        <v>1967</v>
      </c>
      <c r="F93" s="134" t="s">
        <v>1968</v>
      </c>
      <c r="G93" s="135" t="s">
        <v>1960</v>
      </c>
      <c r="H93" s="136">
        <v>1</v>
      </c>
      <c r="I93" s="137">
        <v>8000</v>
      </c>
      <c r="J93" s="138">
        <f>ROUND(I93*H93,2)</f>
        <v>8000</v>
      </c>
      <c r="K93" s="134" t="s">
        <v>280</v>
      </c>
      <c r="L93" s="33"/>
      <c r="M93" s="139" t="s">
        <v>19</v>
      </c>
      <c r="N93" s="140" t="s">
        <v>46</v>
      </c>
      <c r="P93" s="141">
        <f>O93*H93</f>
        <v>0</v>
      </c>
      <c r="Q93" s="141">
        <v>0</v>
      </c>
      <c r="R93" s="141">
        <f>Q93*H93</f>
        <v>0</v>
      </c>
      <c r="S93" s="141">
        <v>0</v>
      </c>
      <c r="T93" s="142">
        <f>S93*H93</f>
        <v>0</v>
      </c>
      <c r="AR93" s="143" t="s">
        <v>164</v>
      </c>
      <c r="AT93" s="143" t="s">
        <v>159</v>
      </c>
      <c r="AU93" s="143" t="s">
        <v>82</v>
      </c>
      <c r="AY93" s="18" t="s">
        <v>157</v>
      </c>
      <c r="BE93" s="144">
        <f>IF(N93="základní",J93,0)</f>
        <v>8000</v>
      </c>
      <c r="BF93" s="144">
        <f>IF(N93="snížená",J93,0)</f>
        <v>0</v>
      </c>
      <c r="BG93" s="144">
        <f>IF(N93="zákl. přenesená",J93,0)</f>
        <v>0</v>
      </c>
      <c r="BH93" s="144">
        <f>IF(N93="sníž. přenesená",J93,0)</f>
        <v>0</v>
      </c>
      <c r="BI93" s="144">
        <f>IF(N93="nulová",J93,0)</f>
        <v>0</v>
      </c>
      <c r="BJ93" s="18" t="s">
        <v>82</v>
      </c>
      <c r="BK93" s="144">
        <f>ROUND(I93*H93,2)</f>
        <v>8000</v>
      </c>
      <c r="BL93" s="18" t="s">
        <v>164</v>
      </c>
      <c r="BM93" s="143" t="s">
        <v>1969</v>
      </c>
    </row>
    <row r="94" spans="2:65" s="1" customFormat="1" ht="19.5">
      <c r="B94" s="33"/>
      <c r="D94" s="145" t="s">
        <v>166</v>
      </c>
      <c r="F94" s="146" t="s">
        <v>1970</v>
      </c>
      <c r="I94" s="147"/>
      <c r="L94" s="33"/>
      <c r="M94" s="148"/>
      <c r="T94" s="54"/>
      <c r="AT94" s="18" t="s">
        <v>166</v>
      </c>
      <c r="AU94" s="18" t="s">
        <v>82</v>
      </c>
    </row>
    <row r="95" spans="2:65" s="1" customFormat="1" ht="16.5" customHeight="1">
      <c r="B95" s="33"/>
      <c r="C95" s="132" t="s">
        <v>164</v>
      </c>
      <c r="D95" s="132" t="s">
        <v>159</v>
      </c>
      <c r="E95" s="133" t="s">
        <v>1971</v>
      </c>
      <c r="F95" s="134" t="s">
        <v>1972</v>
      </c>
      <c r="G95" s="135" t="s">
        <v>1960</v>
      </c>
      <c r="H95" s="136">
        <v>1</v>
      </c>
      <c r="I95" s="137">
        <v>3500</v>
      </c>
      <c r="J95" s="138">
        <f>ROUND(I95*H95,2)</f>
        <v>3500</v>
      </c>
      <c r="K95" s="134" t="s">
        <v>280</v>
      </c>
      <c r="L95" s="33"/>
      <c r="M95" s="139" t="s">
        <v>19</v>
      </c>
      <c r="N95" s="140" t="s">
        <v>46</v>
      </c>
      <c r="P95" s="141">
        <f>O95*H95</f>
        <v>0</v>
      </c>
      <c r="Q95" s="141">
        <v>0</v>
      </c>
      <c r="R95" s="141">
        <f>Q95*H95</f>
        <v>0</v>
      </c>
      <c r="S95" s="141">
        <v>0</v>
      </c>
      <c r="T95" s="142">
        <f>S95*H95</f>
        <v>0</v>
      </c>
      <c r="AR95" s="143" t="s">
        <v>164</v>
      </c>
      <c r="AT95" s="143" t="s">
        <v>159</v>
      </c>
      <c r="AU95" s="143" t="s">
        <v>82</v>
      </c>
      <c r="AY95" s="18" t="s">
        <v>157</v>
      </c>
      <c r="BE95" s="144">
        <f>IF(N95="základní",J95,0)</f>
        <v>3500</v>
      </c>
      <c r="BF95" s="144">
        <f>IF(N95="snížená",J95,0)</f>
        <v>0</v>
      </c>
      <c r="BG95" s="144">
        <f>IF(N95="zákl. přenesená",J95,0)</f>
        <v>0</v>
      </c>
      <c r="BH95" s="144">
        <f>IF(N95="sníž. přenesená",J95,0)</f>
        <v>0</v>
      </c>
      <c r="BI95" s="144">
        <f>IF(N95="nulová",J95,0)</f>
        <v>0</v>
      </c>
      <c r="BJ95" s="18" t="s">
        <v>82</v>
      </c>
      <c r="BK95" s="144">
        <f>ROUND(I95*H95,2)</f>
        <v>3500</v>
      </c>
      <c r="BL95" s="18" t="s">
        <v>164</v>
      </c>
      <c r="BM95" s="143" t="s">
        <v>1973</v>
      </c>
    </row>
    <row r="96" spans="2:65" s="1" customFormat="1" ht="11.25">
      <c r="B96" s="33"/>
      <c r="D96" s="145" t="s">
        <v>166</v>
      </c>
      <c r="F96" s="146" t="s">
        <v>1974</v>
      </c>
      <c r="I96" s="147"/>
      <c r="L96" s="33"/>
      <c r="M96" s="148"/>
      <c r="T96" s="54"/>
      <c r="AT96" s="18" t="s">
        <v>166</v>
      </c>
      <c r="AU96" s="18" t="s">
        <v>82</v>
      </c>
    </row>
    <row r="97" spans="2:65" s="1" customFormat="1" ht="68.25">
      <c r="B97" s="33"/>
      <c r="D97" s="145" t="s">
        <v>298</v>
      </c>
      <c r="F97" s="181" t="s">
        <v>1975</v>
      </c>
      <c r="I97" s="147"/>
      <c r="L97" s="33"/>
      <c r="M97" s="148"/>
      <c r="T97" s="54"/>
      <c r="AT97" s="18" t="s">
        <v>298</v>
      </c>
      <c r="AU97" s="18" t="s">
        <v>82</v>
      </c>
    </row>
    <row r="98" spans="2:65" s="1" customFormat="1" ht="16.5" customHeight="1">
      <c r="B98" s="33"/>
      <c r="C98" s="132" t="s">
        <v>195</v>
      </c>
      <c r="D98" s="132" t="s">
        <v>159</v>
      </c>
      <c r="E98" s="133" t="s">
        <v>1976</v>
      </c>
      <c r="F98" s="134" t="s">
        <v>1977</v>
      </c>
      <c r="G98" s="135" t="s">
        <v>1960</v>
      </c>
      <c r="H98" s="136">
        <v>1</v>
      </c>
      <c r="I98" s="137">
        <v>10000</v>
      </c>
      <c r="J98" s="138">
        <f>ROUND(I98*H98,2)</f>
        <v>10000</v>
      </c>
      <c r="K98" s="134" t="s">
        <v>280</v>
      </c>
      <c r="L98" s="33"/>
      <c r="M98" s="139" t="s">
        <v>19</v>
      </c>
      <c r="N98" s="140" t="s">
        <v>46</v>
      </c>
      <c r="P98" s="141">
        <f>O98*H98</f>
        <v>0</v>
      </c>
      <c r="Q98" s="141">
        <v>0</v>
      </c>
      <c r="R98" s="141">
        <f>Q98*H98</f>
        <v>0</v>
      </c>
      <c r="S98" s="141">
        <v>0</v>
      </c>
      <c r="T98" s="142">
        <f>S98*H98</f>
        <v>0</v>
      </c>
      <c r="AR98" s="143" t="s">
        <v>164</v>
      </c>
      <c r="AT98" s="143" t="s">
        <v>159</v>
      </c>
      <c r="AU98" s="143" t="s">
        <v>82</v>
      </c>
      <c r="AY98" s="18" t="s">
        <v>157</v>
      </c>
      <c r="BE98" s="144">
        <f>IF(N98="základní",J98,0)</f>
        <v>10000</v>
      </c>
      <c r="BF98" s="144">
        <f>IF(N98="snížená",J98,0)</f>
        <v>0</v>
      </c>
      <c r="BG98" s="144">
        <f>IF(N98="zákl. přenesená",J98,0)</f>
        <v>0</v>
      </c>
      <c r="BH98" s="144">
        <f>IF(N98="sníž. přenesená",J98,0)</f>
        <v>0</v>
      </c>
      <c r="BI98" s="144">
        <f>IF(N98="nulová",J98,0)</f>
        <v>0</v>
      </c>
      <c r="BJ98" s="18" t="s">
        <v>82</v>
      </c>
      <c r="BK98" s="144">
        <f>ROUND(I98*H98,2)</f>
        <v>10000</v>
      </c>
      <c r="BL98" s="18" t="s">
        <v>164</v>
      </c>
      <c r="BM98" s="143" t="s">
        <v>1978</v>
      </c>
    </row>
    <row r="99" spans="2:65" s="1" customFormat="1" ht="11.25">
      <c r="B99" s="33"/>
      <c r="D99" s="145" t="s">
        <v>166</v>
      </c>
      <c r="F99" s="146" t="s">
        <v>1979</v>
      </c>
      <c r="I99" s="147"/>
      <c r="L99" s="33"/>
      <c r="M99" s="148"/>
      <c r="T99" s="54"/>
      <c r="AT99" s="18" t="s">
        <v>166</v>
      </c>
      <c r="AU99" s="18" t="s">
        <v>82</v>
      </c>
    </row>
    <row r="100" spans="2:65" s="1" customFormat="1" ht="11.25">
      <c r="B100" s="33"/>
      <c r="D100" s="145" t="s">
        <v>298</v>
      </c>
      <c r="F100" s="181" t="s">
        <v>1980</v>
      </c>
      <c r="I100" s="147"/>
      <c r="L100" s="33"/>
      <c r="M100" s="148"/>
      <c r="T100" s="54"/>
      <c r="AT100" s="18" t="s">
        <v>298</v>
      </c>
      <c r="AU100" s="18" t="s">
        <v>82</v>
      </c>
    </row>
    <row r="101" spans="2:65" s="1" customFormat="1" ht="16.5" customHeight="1">
      <c r="B101" s="33"/>
      <c r="C101" s="132" t="s">
        <v>202</v>
      </c>
      <c r="D101" s="132" t="s">
        <v>159</v>
      </c>
      <c r="E101" s="133" t="s">
        <v>1981</v>
      </c>
      <c r="F101" s="134" t="s">
        <v>1982</v>
      </c>
      <c r="G101" s="135" t="s">
        <v>1960</v>
      </c>
      <c r="H101" s="136">
        <v>1</v>
      </c>
      <c r="I101" s="137">
        <v>10000</v>
      </c>
      <c r="J101" s="138">
        <f>ROUND(I101*H101,2)</f>
        <v>10000</v>
      </c>
      <c r="K101" s="134" t="s">
        <v>280</v>
      </c>
      <c r="L101" s="33"/>
      <c r="M101" s="139" t="s">
        <v>19</v>
      </c>
      <c r="N101" s="140" t="s">
        <v>46</v>
      </c>
      <c r="P101" s="141">
        <f>O101*H101</f>
        <v>0</v>
      </c>
      <c r="Q101" s="141">
        <v>0</v>
      </c>
      <c r="R101" s="141">
        <f>Q101*H101</f>
        <v>0</v>
      </c>
      <c r="S101" s="141">
        <v>0</v>
      </c>
      <c r="T101" s="142">
        <f>S101*H101</f>
        <v>0</v>
      </c>
      <c r="AR101" s="143" t="s">
        <v>1983</v>
      </c>
      <c r="AT101" s="143" t="s">
        <v>159</v>
      </c>
      <c r="AU101" s="143" t="s">
        <v>82</v>
      </c>
      <c r="AY101" s="18" t="s">
        <v>157</v>
      </c>
      <c r="BE101" s="144">
        <f>IF(N101="základní",J101,0)</f>
        <v>10000</v>
      </c>
      <c r="BF101" s="144">
        <f>IF(N101="snížená",J101,0)</f>
        <v>0</v>
      </c>
      <c r="BG101" s="144">
        <f>IF(N101="zákl. přenesená",J101,0)</f>
        <v>0</v>
      </c>
      <c r="BH101" s="144">
        <f>IF(N101="sníž. přenesená",J101,0)</f>
        <v>0</v>
      </c>
      <c r="BI101" s="144">
        <f>IF(N101="nulová",J101,0)</f>
        <v>0</v>
      </c>
      <c r="BJ101" s="18" t="s">
        <v>82</v>
      </c>
      <c r="BK101" s="144">
        <f>ROUND(I101*H101,2)</f>
        <v>10000</v>
      </c>
      <c r="BL101" s="18" t="s">
        <v>1983</v>
      </c>
      <c r="BM101" s="143" t="s">
        <v>1984</v>
      </c>
    </row>
    <row r="102" spans="2:65" s="1" customFormat="1" ht="11.25">
      <c r="B102" s="33"/>
      <c r="D102" s="145" t="s">
        <v>166</v>
      </c>
      <c r="F102" s="146" t="s">
        <v>1985</v>
      </c>
      <c r="I102" s="147"/>
      <c r="L102" s="33"/>
      <c r="M102" s="148"/>
      <c r="T102" s="54"/>
      <c r="AT102" s="18" t="s">
        <v>166</v>
      </c>
      <c r="AU102" s="18" t="s">
        <v>82</v>
      </c>
    </row>
    <row r="103" spans="2:65" s="1" customFormat="1" ht="48.75">
      <c r="B103" s="33"/>
      <c r="D103" s="145" t="s">
        <v>298</v>
      </c>
      <c r="F103" s="181" t="s">
        <v>1986</v>
      </c>
      <c r="I103" s="147"/>
      <c r="L103" s="33"/>
      <c r="M103" s="148"/>
      <c r="T103" s="54"/>
      <c r="AT103" s="18" t="s">
        <v>298</v>
      </c>
      <c r="AU103" s="18" t="s">
        <v>82</v>
      </c>
    </row>
    <row r="104" spans="2:65" s="1" customFormat="1" ht="16.5" customHeight="1">
      <c r="B104" s="33"/>
      <c r="C104" s="132" t="s">
        <v>207</v>
      </c>
      <c r="D104" s="132" t="s">
        <v>159</v>
      </c>
      <c r="E104" s="133" t="s">
        <v>1987</v>
      </c>
      <c r="F104" s="134" t="s">
        <v>1988</v>
      </c>
      <c r="G104" s="135" t="s">
        <v>1989</v>
      </c>
      <c r="H104" s="136">
        <v>1</v>
      </c>
      <c r="I104" s="137">
        <v>8000</v>
      </c>
      <c r="J104" s="138">
        <f>ROUND(I104*H104,2)</f>
        <v>8000</v>
      </c>
      <c r="K104" s="134" t="s">
        <v>280</v>
      </c>
      <c r="L104" s="33"/>
      <c r="M104" s="139" t="s">
        <v>19</v>
      </c>
      <c r="N104" s="140" t="s">
        <v>46</v>
      </c>
      <c r="P104" s="141">
        <f>O104*H104</f>
        <v>0</v>
      </c>
      <c r="Q104" s="141">
        <v>0</v>
      </c>
      <c r="R104" s="141">
        <f>Q104*H104</f>
        <v>0</v>
      </c>
      <c r="S104" s="141">
        <v>0</v>
      </c>
      <c r="T104" s="142">
        <f>S104*H104</f>
        <v>0</v>
      </c>
      <c r="AR104" s="143" t="s">
        <v>1983</v>
      </c>
      <c r="AT104" s="143" t="s">
        <v>159</v>
      </c>
      <c r="AU104" s="143" t="s">
        <v>82</v>
      </c>
      <c r="AY104" s="18" t="s">
        <v>157</v>
      </c>
      <c r="BE104" s="144">
        <f>IF(N104="základní",J104,0)</f>
        <v>8000</v>
      </c>
      <c r="BF104" s="144">
        <f>IF(N104="snížená",J104,0)</f>
        <v>0</v>
      </c>
      <c r="BG104" s="144">
        <f>IF(N104="zákl. přenesená",J104,0)</f>
        <v>0</v>
      </c>
      <c r="BH104" s="144">
        <f>IF(N104="sníž. přenesená",J104,0)</f>
        <v>0</v>
      </c>
      <c r="BI104" s="144">
        <f>IF(N104="nulová",J104,0)</f>
        <v>0</v>
      </c>
      <c r="BJ104" s="18" t="s">
        <v>82</v>
      </c>
      <c r="BK104" s="144">
        <f>ROUND(I104*H104,2)</f>
        <v>8000</v>
      </c>
      <c r="BL104" s="18" t="s">
        <v>1983</v>
      </c>
      <c r="BM104" s="143" t="s">
        <v>1990</v>
      </c>
    </row>
    <row r="105" spans="2:65" s="1" customFormat="1" ht="11.25">
      <c r="B105" s="33"/>
      <c r="D105" s="145" t="s">
        <v>166</v>
      </c>
      <c r="F105" s="146" t="s">
        <v>1991</v>
      </c>
      <c r="I105" s="147"/>
      <c r="L105" s="33"/>
      <c r="M105" s="148"/>
      <c r="T105" s="54"/>
      <c r="AT105" s="18" t="s">
        <v>166</v>
      </c>
      <c r="AU105" s="18" t="s">
        <v>82</v>
      </c>
    </row>
    <row r="106" spans="2:65" s="1" customFormat="1" ht="16.5" customHeight="1">
      <c r="B106" s="33"/>
      <c r="C106" s="132" t="s">
        <v>215</v>
      </c>
      <c r="D106" s="132" t="s">
        <v>159</v>
      </c>
      <c r="E106" s="133" t="s">
        <v>1992</v>
      </c>
      <c r="F106" s="134" t="s">
        <v>1993</v>
      </c>
      <c r="G106" s="135" t="s">
        <v>1989</v>
      </c>
      <c r="H106" s="136">
        <v>1</v>
      </c>
      <c r="I106" s="137">
        <v>5000</v>
      </c>
      <c r="J106" s="138">
        <f>ROUND(I106*H106,2)</f>
        <v>5000</v>
      </c>
      <c r="K106" s="134" t="s">
        <v>280</v>
      </c>
      <c r="L106" s="33"/>
      <c r="M106" s="139" t="s">
        <v>19</v>
      </c>
      <c r="N106" s="140" t="s">
        <v>46</v>
      </c>
      <c r="P106" s="141">
        <f>O106*H106</f>
        <v>0</v>
      </c>
      <c r="Q106" s="141">
        <v>0</v>
      </c>
      <c r="R106" s="141">
        <f>Q106*H106</f>
        <v>0</v>
      </c>
      <c r="S106" s="141">
        <v>0</v>
      </c>
      <c r="T106" s="142">
        <f>S106*H106</f>
        <v>0</v>
      </c>
      <c r="AR106" s="143" t="s">
        <v>1983</v>
      </c>
      <c r="AT106" s="143" t="s">
        <v>159</v>
      </c>
      <c r="AU106" s="143" t="s">
        <v>82</v>
      </c>
      <c r="AY106" s="18" t="s">
        <v>157</v>
      </c>
      <c r="BE106" s="144">
        <f>IF(N106="základní",J106,0)</f>
        <v>5000</v>
      </c>
      <c r="BF106" s="144">
        <f>IF(N106="snížená",J106,0)</f>
        <v>0</v>
      </c>
      <c r="BG106" s="144">
        <f>IF(N106="zákl. přenesená",J106,0)</f>
        <v>0</v>
      </c>
      <c r="BH106" s="144">
        <f>IF(N106="sníž. přenesená",J106,0)</f>
        <v>0</v>
      </c>
      <c r="BI106" s="144">
        <f>IF(N106="nulová",J106,0)</f>
        <v>0</v>
      </c>
      <c r="BJ106" s="18" t="s">
        <v>82</v>
      </c>
      <c r="BK106" s="144">
        <f>ROUND(I106*H106,2)</f>
        <v>5000</v>
      </c>
      <c r="BL106" s="18" t="s">
        <v>1983</v>
      </c>
      <c r="BM106" s="143" t="s">
        <v>1994</v>
      </c>
    </row>
    <row r="107" spans="2:65" s="1" customFormat="1" ht="11.25">
      <c r="B107" s="33"/>
      <c r="D107" s="145" t="s">
        <v>166</v>
      </c>
      <c r="F107" s="146" t="s">
        <v>1993</v>
      </c>
      <c r="I107" s="147"/>
      <c r="L107" s="33"/>
      <c r="M107" s="148"/>
      <c r="T107" s="54"/>
      <c r="AT107" s="18" t="s">
        <v>166</v>
      </c>
      <c r="AU107" s="18" t="s">
        <v>82</v>
      </c>
    </row>
    <row r="108" spans="2:65" s="1" customFormat="1" ht="16.5" customHeight="1">
      <c r="B108" s="33"/>
      <c r="C108" s="132" t="s">
        <v>222</v>
      </c>
      <c r="D108" s="132" t="s">
        <v>159</v>
      </c>
      <c r="E108" s="133" t="s">
        <v>1995</v>
      </c>
      <c r="F108" s="134" t="s">
        <v>1996</v>
      </c>
      <c r="G108" s="135" t="s">
        <v>1989</v>
      </c>
      <c r="H108" s="136">
        <v>1</v>
      </c>
      <c r="I108" s="137">
        <v>8500</v>
      </c>
      <c r="J108" s="138">
        <f>ROUND(I108*H108,2)</f>
        <v>8500</v>
      </c>
      <c r="K108" s="134" t="s">
        <v>280</v>
      </c>
      <c r="L108" s="33"/>
      <c r="M108" s="139" t="s">
        <v>19</v>
      </c>
      <c r="N108" s="140" t="s">
        <v>46</v>
      </c>
      <c r="P108" s="141">
        <f>O108*H108</f>
        <v>0</v>
      </c>
      <c r="Q108" s="141">
        <v>0</v>
      </c>
      <c r="R108" s="141">
        <f>Q108*H108</f>
        <v>0</v>
      </c>
      <c r="S108" s="141">
        <v>0</v>
      </c>
      <c r="T108" s="142">
        <f>S108*H108</f>
        <v>0</v>
      </c>
      <c r="AR108" s="143" t="s">
        <v>1983</v>
      </c>
      <c r="AT108" s="143" t="s">
        <v>159</v>
      </c>
      <c r="AU108" s="143" t="s">
        <v>82</v>
      </c>
      <c r="AY108" s="18" t="s">
        <v>157</v>
      </c>
      <c r="BE108" s="144">
        <f>IF(N108="základní",J108,0)</f>
        <v>8500</v>
      </c>
      <c r="BF108" s="144">
        <f>IF(N108="snížená",J108,0)</f>
        <v>0</v>
      </c>
      <c r="BG108" s="144">
        <f>IF(N108="zákl. přenesená",J108,0)</f>
        <v>0</v>
      </c>
      <c r="BH108" s="144">
        <f>IF(N108="sníž. přenesená",J108,0)</f>
        <v>0</v>
      </c>
      <c r="BI108" s="144">
        <f>IF(N108="nulová",J108,0)</f>
        <v>0</v>
      </c>
      <c r="BJ108" s="18" t="s">
        <v>82</v>
      </c>
      <c r="BK108" s="144">
        <f>ROUND(I108*H108,2)</f>
        <v>8500</v>
      </c>
      <c r="BL108" s="18" t="s">
        <v>1983</v>
      </c>
      <c r="BM108" s="143" t="s">
        <v>1997</v>
      </c>
    </row>
    <row r="109" spans="2:65" s="1" customFormat="1" ht="11.25">
      <c r="B109" s="33"/>
      <c r="D109" s="145" t="s">
        <v>166</v>
      </c>
      <c r="F109" s="146" t="s">
        <v>1996</v>
      </c>
      <c r="I109" s="147"/>
      <c r="L109" s="33"/>
      <c r="M109" s="148"/>
      <c r="T109" s="54"/>
      <c r="AT109" s="18" t="s">
        <v>166</v>
      </c>
      <c r="AU109" s="18" t="s">
        <v>82</v>
      </c>
    </row>
    <row r="110" spans="2:65" s="1" customFormat="1" ht="16.5" customHeight="1">
      <c r="B110" s="33"/>
      <c r="C110" s="132" t="s">
        <v>227</v>
      </c>
      <c r="D110" s="132" t="s">
        <v>159</v>
      </c>
      <c r="E110" s="133" t="s">
        <v>1998</v>
      </c>
      <c r="F110" s="134" t="s">
        <v>1977</v>
      </c>
      <c r="G110" s="135" t="s">
        <v>1989</v>
      </c>
      <c r="H110" s="136">
        <v>1</v>
      </c>
      <c r="I110" s="137">
        <v>5000</v>
      </c>
      <c r="J110" s="138">
        <f>ROUND(I110*H110,2)</f>
        <v>5000</v>
      </c>
      <c r="K110" s="134" t="s">
        <v>280</v>
      </c>
      <c r="L110" s="33"/>
      <c r="M110" s="139" t="s">
        <v>19</v>
      </c>
      <c r="N110" s="140" t="s">
        <v>46</v>
      </c>
      <c r="P110" s="141">
        <f>O110*H110</f>
        <v>0</v>
      </c>
      <c r="Q110" s="141">
        <v>0</v>
      </c>
      <c r="R110" s="141">
        <f>Q110*H110</f>
        <v>0</v>
      </c>
      <c r="S110" s="141">
        <v>0</v>
      </c>
      <c r="T110" s="142">
        <f>S110*H110</f>
        <v>0</v>
      </c>
      <c r="AR110" s="143" t="s">
        <v>1983</v>
      </c>
      <c r="AT110" s="143" t="s">
        <v>159</v>
      </c>
      <c r="AU110" s="143" t="s">
        <v>82</v>
      </c>
      <c r="AY110" s="18" t="s">
        <v>157</v>
      </c>
      <c r="BE110" s="144">
        <f>IF(N110="základní",J110,0)</f>
        <v>5000</v>
      </c>
      <c r="BF110" s="144">
        <f>IF(N110="snížená",J110,0)</f>
        <v>0</v>
      </c>
      <c r="BG110" s="144">
        <f>IF(N110="zákl. přenesená",J110,0)</f>
        <v>0</v>
      </c>
      <c r="BH110" s="144">
        <f>IF(N110="sníž. přenesená",J110,0)</f>
        <v>0</v>
      </c>
      <c r="BI110" s="144">
        <f>IF(N110="nulová",J110,0)</f>
        <v>0</v>
      </c>
      <c r="BJ110" s="18" t="s">
        <v>82</v>
      </c>
      <c r="BK110" s="144">
        <f>ROUND(I110*H110,2)</f>
        <v>5000</v>
      </c>
      <c r="BL110" s="18" t="s">
        <v>1983</v>
      </c>
      <c r="BM110" s="143" t="s">
        <v>1999</v>
      </c>
    </row>
    <row r="111" spans="2:65" s="1" customFormat="1" ht="11.25">
      <c r="B111" s="33"/>
      <c r="D111" s="145" t="s">
        <v>166</v>
      </c>
      <c r="F111" s="146" t="s">
        <v>1977</v>
      </c>
      <c r="I111" s="147"/>
      <c r="L111" s="33"/>
      <c r="M111" s="148"/>
      <c r="T111" s="54"/>
      <c r="AT111" s="18" t="s">
        <v>166</v>
      </c>
      <c r="AU111" s="18" t="s">
        <v>82</v>
      </c>
    </row>
    <row r="112" spans="2:65" s="1" customFormat="1" ht="24.2" customHeight="1">
      <c r="B112" s="33"/>
      <c r="C112" s="132" t="s">
        <v>235</v>
      </c>
      <c r="D112" s="132" t="s">
        <v>159</v>
      </c>
      <c r="E112" s="133" t="s">
        <v>2000</v>
      </c>
      <c r="F112" s="134" t="s">
        <v>2001</v>
      </c>
      <c r="G112" s="135" t="s">
        <v>784</v>
      </c>
      <c r="H112" s="136">
        <v>9</v>
      </c>
      <c r="I112" s="137">
        <v>350</v>
      </c>
      <c r="J112" s="138">
        <f>ROUND(I112*H112,2)</f>
        <v>3150</v>
      </c>
      <c r="K112" s="134" t="s">
        <v>280</v>
      </c>
      <c r="L112" s="33"/>
      <c r="M112" s="139" t="s">
        <v>19</v>
      </c>
      <c r="N112" s="140" t="s">
        <v>46</v>
      </c>
      <c r="P112" s="141">
        <f>O112*H112</f>
        <v>0</v>
      </c>
      <c r="Q112" s="141">
        <v>0</v>
      </c>
      <c r="R112" s="141">
        <f>Q112*H112</f>
        <v>0</v>
      </c>
      <c r="S112" s="141">
        <v>0</v>
      </c>
      <c r="T112" s="142">
        <f>S112*H112</f>
        <v>0</v>
      </c>
      <c r="AR112" s="143" t="s">
        <v>1983</v>
      </c>
      <c r="AT112" s="143" t="s">
        <v>159</v>
      </c>
      <c r="AU112" s="143" t="s">
        <v>82</v>
      </c>
      <c r="AY112" s="18" t="s">
        <v>157</v>
      </c>
      <c r="BE112" s="144">
        <f>IF(N112="základní",J112,0)</f>
        <v>3150</v>
      </c>
      <c r="BF112" s="144">
        <f>IF(N112="snížená",J112,0)</f>
        <v>0</v>
      </c>
      <c r="BG112" s="144">
        <f>IF(N112="zákl. přenesená",J112,0)</f>
        <v>0</v>
      </c>
      <c r="BH112" s="144">
        <f>IF(N112="sníž. přenesená",J112,0)</f>
        <v>0</v>
      </c>
      <c r="BI112" s="144">
        <f>IF(N112="nulová",J112,0)</f>
        <v>0</v>
      </c>
      <c r="BJ112" s="18" t="s">
        <v>82</v>
      </c>
      <c r="BK112" s="144">
        <f>ROUND(I112*H112,2)</f>
        <v>3150</v>
      </c>
      <c r="BL112" s="18" t="s">
        <v>1983</v>
      </c>
      <c r="BM112" s="143" t="s">
        <v>2002</v>
      </c>
    </row>
    <row r="113" spans="2:65" s="1" customFormat="1" ht="11.25">
      <c r="B113" s="33"/>
      <c r="D113" s="145" t="s">
        <v>166</v>
      </c>
      <c r="F113" s="146" t="s">
        <v>2001</v>
      </c>
      <c r="I113" s="147"/>
      <c r="L113" s="33"/>
      <c r="M113" s="148"/>
      <c r="T113" s="54"/>
      <c r="AT113" s="18" t="s">
        <v>166</v>
      </c>
      <c r="AU113" s="18" t="s">
        <v>82</v>
      </c>
    </row>
    <row r="114" spans="2:65" s="1" customFormat="1" ht="16.5" customHeight="1">
      <c r="B114" s="33"/>
      <c r="C114" s="132" t="s">
        <v>244</v>
      </c>
      <c r="D114" s="132" t="s">
        <v>159</v>
      </c>
      <c r="E114" s="133" t="s">
        <v>2003</v>
      </c>
      <c r="F114" s="134" t="s">
        <v>2004</v>
      </c>
      <c r="G114" s="135" t="s">
        <v>784</v>
      </c>
      <c r="H114" s="136">
        <v>1</v>
      </c>
      <c r="I114" s="137">
        <v>5000</v>
      </c>
      <c r="J114" s="138">
        <f>ROUND(I114*H114,2)</f>
        <v>5000</v>
      </c>
      <c r="K114" s="134" t="s">
        <v>280</v>
      </c>
      <c r="L114" s="33"/>
      <c r="M114" s="139" t="s">
        <v>19</v>
      </c>
      <c r="N114" s="140" t="s">
        <v>46</v>
      </c>
      <c r="P114" s="141">
        <f>O114*H114</f>
        <v>0</v>
      </c>
      <c r="Q114" s="141">
        <v>0</v>
      </c>
      <c r="R114" s="141">
        <f>Q114*H114</f>
        <v>0</v>
      </c>
      <c r="S114" s="141">
        <v>0</v>
      </c>
      <c r="T114" s="142">
        <f>S114*H114</f>
        <v>0</v>
      </c>
      <c r="AR114" s="143" t="s">
        <v>1983</v>
      </c>
      <c r="AT114" s="143" t="s">
        <v>159</v>
      </c>
      <c r="AU114" s="143" t="s">
        <v>82</v>
      </c>
      <c r="AY114" s="18" t="s">
        <v>157</v>
      </c>
      <c r="BE114" s="144">
        <f>IF(N114="základní",J114,0)</f>
        <v>5000</v>
      </c>
      <c r="BF114" s="144">
        <f>IF(N114="snížená",J114,0)</f>
        <v>0</v>
      </c>
      <c r="BG114" s="144">
        <f>IF(N114="zákl. přenesená",J114,0)</f>
        <v>0</v>
      </c>
      <c r="BH114" s="144">
        <f>IF(N114="sníž. přenesená",J114,0)</f>
        <v>0</v>
      </c>
      <c r="BI114" s="144">
        <f>IF(N114="nulová",J114,0)</f>
        <v>0</v>
      </c>
      <c r="BJ114" s="18" t="s">
        <v>82</v>
      </c>
      <c r="BK114" s="144">
        <f>ROUND(I114*H114,2)</f>
        <v>5000</v>
      </c>
      <c r="BL114" s="18" t="s">
        <v>1983</v>
      </c>
      <c r="BM114" s="143" t="s">
        <v>2005</v>
      </c>
    </row>
    <row r="115" spans="2:65" s="1" customFormat="1" ht="11.25">
      <c r="B115" s="33"/>
      <c r="D115" s="145" t="s">
        <v>166</v>
      </c>
      <c r="F115" s="146" t="s">
        <v>2004</v>
      </c>
      <c r="I115" s="147"/>
      <c r="L115" s="33"/>
      <c r="M115" s="148"/>
      <c r="T115" s="54"/>
      <c r="AT115" s="18" t="s">
        <v>166</v>
      </c>
      <c r="AU115" s="18" t="s">
        <v>82</v>
      </c>
    </row>
    <row r="116" spans="2:65" s="1" customFormat="1" ht="16.5" customHeight="1">
      <c r="B116" s="33"/>
      <c r="C116" s="132" t="s">
        <v>267</v>
      </c>
      <c r="D116" s="132" t="s">
        <v>159</v>
      </c>
      <c r="E116" s="133" t="s">
        <v>2006</v>
      </c>
      <c r="F116" s="134" t="s">
        <v>2007</v>
      </c>
      <c r="G116" s="135" t="s">
        <v>784</v>
      </c>
      <c r="H116" s="136">
        <v>1</v>
      </c>
      <c r="I116" s="137">
        <v>500</v>
      </c>
      <c r="J116" s="138">
        <f>ROUND(I116*H116,2)</f>
        <v>500</v>
      </c>
      <c r="K116" s="134" t="s">
        <v>280</v>
      </c>
      <c r="L116" s="33"/>
      <c r="M116" s="139" t="s">
        <v>19</v>
      </c>
      <c r="N116" s="140" t="s">
        <v>46</v>
      </c>
      <c r="P116" s="141">
        <f>O116*H116</f>
        <v>0</v>
      </c>
      <c r="Q116" s="141">
        <v>0</v>
      </c>
      <c r="R116" s="141">
        <f>Q116*H116</f>
        <v>0</v>
      </c>
      <c r="S116" s="141">
        <v>0</v>
      </c>
      <c r="T116" s="142">
        <f>S116*H116</f>
        <v>0</v>
      </c>
      <c r="AR116" s="143" t="s">
        <v>1983</v>
      </c>
      <c r="AT116" s="143" t="s">
        <v>159</v>
      </c>
      <c r="AU116" s="143" t="s">
        <v>82</v>
      </c>
      <c r="AY116" s="18" t="s">
        <v>157</v>
      </c>
      <c r="BE116" s="144">
        <f>IF(N116="základní",J116,0)</f>
        <v>500</v>
      </c>
      <c r="BF116" s="144">
        <f>IF(N116="snížená",J116,0)</f>
        <v>0</v>
      </c>
      <c r="BG116" s="144">
        <f>IF(N116="zákl. přenesená",J116,0)</f>
        <v>0</v>
      </c>
      <c r="BH116" s="144">
        <f>IF(N116="sníž. přenesená",J116,0)</f>
        <v>0</v>
      </c>
      <c r="BI116" s="144">
        <f>IF(N116="nulová",J116,0)</f>
        <v>0</v>
      </c>
      <c r="BJ116" s="18" t="s">
        <v>82</v>
      </c>
      <c r="BK116" s="144">
        <f>ROUND(I116*H116,2)</f>
        <v>500</v>
      </c>
      <c r="BL116" s="18" t="s">
        <v>1983</v>
      </c>
      <c r="BM116" s="143" t="s">
        <v>2008</v>
      </c>
    </row>
    <row r="117" spans="2:65" s="1" customFormat="1" ht="11.25">
      <c r="B117" s="33"/>
      <c r="D117" s="145" t="s">
        <v>166</v>
      </c>
      <c r="F117" s="146" t="s">
        <v>2007</v>
      </c>
      <c r="I117" s="147"/>
      <c r="L117" s="33"/>
      <c r="M117" s="148"/>
      <c r="T117" s="54"/>
      <c r="AT117" s="18" t="s">
        <v>166</v>
      </c>
      <c r="AU117" s="18" t="s">
        <v>82</v>
      </c>
    </row>
    <row r="118" spans="2:65" s="1" customFormat="1" ht="16.5" customHeight="1">
      <c r="B118" s="33"/>
      <c r="C118" s="132" t="s">
        <v>272</v>
      </c>
      <c r="D118" s="132" t="s">
        <v>159</v>
      </c>
      <c r="E118" s="133" t="s">
        <v>2009</v>
      </c>
      <c r="F118" s="134" t="s">
        <v>2010</v>
      </c>
      <c r="G118" s="135" t="s">
        <v>784</v>
      </c>
      <c r="H118" s="136">
        <v>1</v>
      </c>
      <c r="I118" s="137">
        <v>3800</v>
      </c>
      <c r="J118" s="138">
        <f>ROUND(I118*H118,2)</f>
        <v>3800</v>
      </c>
      <c r="K118" s="134" t="s">
        <v>280</v>
      </c>
      <c r="L118" s="33"/>
      <c r="M118" s="139" t="s">
        <v>19</v>
      </c>
      <c r="N118" s="140" t="s">
        <v>46</v>
      </c>
      <c r="P118" s="141">
        <f>O118*H118</f>
        <v>0</v>
      </c>
      <c r="Q118" s="141">
        <v>0</v>
      </c>
      <c r="R118" s="141">
        <f>Q118*H118</f>
        <v>0</v>
      </c>
      <c r="S118" s="141">
        <v>0</v>
      </c>
      <c r="T118" s="142">
        <f>S118*H118</f>
        <v>0</v>
      </c>
      <c r="AR118" s="143" t="s">
        <v>1983</v>
      </c>
      <c r="AT118" s="143" t="s">
        <v>159</v>
      </c>
      <c r="AU118" s="143" t="s">
        <v>82</v>
      </c>
      <c r="AY118" s="18" t="s">
        <v>157</v>
      </c>
      <c r="BE118" s="144">
        <f>IF(N118="základní",J118,0)</f>
        <v>3800</v>
      </c>
      <c r="BF118" s="144">
        <f>IF(N118="snížená",J118,0)</f>
        <v>0</v>
      </c>
      <c r="BG118" s="144">
        <f>IF(N118="zákl. přenesená",J118,0)</f>
        <v>0</v>
      </c>
      <c r="BH118" s="144">
        <f>IF(N118="sníž. přenesená",J118,0)</f>
        <v>0</v>
      </c>
      <c r="BI118" s="144">
        <f>IF(N118="nulová",J118,0)</f>
        <v>0</v>
      </c>
      <c r="BJ118" s="18" t="s">
        <v>82</v>
      </c>
      <c r="BK118" s="144">
        <f>ROUND(I118*H118,2)</f>
        <v>3800</v>
      </c>
      <c r="BL118" s="18" t="s">
        <v>1983</v>
      </c>
      <c r="BM118" s="143" t="s">
        <v>2011</v>
      </c>
    </row>
    <row r="119" spans="2:65" s="1" customFormat="1" ht="11.25">
      <c r="B119" s="33"/>
      <c r="D119" s="145" t="s">
        <v>166</v>
      </c>
      <c r="F119" s="146" t="s">
        <v>2010</v>
      </c>
      <c r="I119" s="147"/>
      <c r="L119" s="33"/>
      <c r="M119" s="148"/>
      <c r="T119" s="54"/>
      <c r="AT119" s="18" t="s">
        <v>166</v>
      </c>
      <c r="AU119" s="18" t="s">
        <v>82</v>
      </c>
    </row>
    <row r="120" spans="2:65" s="1" customFormat="1" ht="24.2" customHeight="1">
      <c r="B120" s="33"/>
      <c r="C120" s="132" t="s">
        <v>8</v>
      </c>
      <c r="D120" s="132" t="s">
        <v>159</v>
      </c>
      <c r="E120" s="133" t="s">
        <v>2012</v>
      </c>
      <c r="F120" s="134" t="s">
        <v>2013</v>
      </c>
      <c r="G120" s="135" t="s">
        <v>784</v>
      </c>
      <c r="H120" s="136">
        <v>1</v>
      </c>
      <c r="I120" s="137">
        <v>3500</v>
      </c>
      <c r="J120" s="138">
        <f>ROUND(I120*H120,2)</f>
        <v>3500</v>
      </c>
      <c r="K120" s="134" t="s">
        <v>280</v>
      </c>
      <c r="L120" s="33"/>
      <c r="M120" s="139" t="s">
        <v>19</v>
      </c>
      <c r="N120" s="140" t="s">
        <v>46</v>
      </c>
      <c r="P120" s="141">
        <f>O120*H120</f>
        <v>0</v>
      </c>
      <c r="Q120" s="141">
        <v>0</v>
      </c>
      <c r="R120" s="141">
        <f>Q120*H120</f>
        <v>0</v>
      </c>
      <c r="S120" s="141">
        <v>0</v>
      </c>
      <c r="T120" s="142">
        <f>S120*H120</f>
        <v>0</v>
      </c>
      <c r="AR120" s="143" t="s">
        <v>1983</v>
      </c>
      <c r="AT120" s="143" t="s">
        <v>159</v>
      </c>
      <c r="AU120" s="143" t="s">
        <v>82</v>
      </c>
      <c r="AY120" s="18" t="s">
        <v>157</v>
      </c>
      <c r="BE120" s="144">
        <f>IF(N120="základní",J120,0)</f>
        <v>3500</v>
      </c>
      <c r="BF120" s="144">
        <f>IF(N120="snížená",J120,0)</f>
        <v>0</v>
      </c>
      <c r="BG120" s="144">
        <f>IF(N120="zákl. přenesená",J120,0)</f>
        <v>0</v>
      </c>
      <c r="BH120" s="144">
        <f>IF(N120="sníž. přenesená",J120,0)</f>
        <v>0</v>
      </c>
      <c r="BI120" s="144">
        <f>IF(N120="nulová",J120,0)</f>
        <v>0</v>
      </c>
      <c r="BJ120" s="18" t="s">
        <v>82</v>
      </c>
      <c r="BK120" s="144">
        <f>ROUND(I120*H120,2)</f>
        <v>3500</v>
      </c>
      <c r="BL120" s="18" t="s">
        <v>1983</v>
      </c>
      <c r="BM120" s="143" t="s">
        <v>2014</v>
      </c>
    </row>
    <row r="121" spans="2:65" s="1" customFormat="1" ht="19.5">
      <c r="B121" s="33"/>
      <c r="D121" s="145" t="s">
        <v>166</v>
      </c>
      <c r="F121" s="146" t="s">
        <v>2013</v>
      </c>
      <c r="I121" s="147"/>
      <c r="L121" s="33"/>
      <c r="M121" s="148"/>
      <c r="T121" s="54"/>
      <c r="AT121" s="18" t="s">
        <v>166</v>
      </c>
      <c r="AU121" s="18" t="s">
        <v>82</v>
      </c>
    </row>
    <row r="122" spans="2:65" s="11" customFormat="1" ht="25.9" customHeight="1">
      <c r="B122" s="120"/>
      <c r="D122" s="121" t="s">
        <v>74</v>
      </c>
      <c r="E122" s="122" t="s">
        <v>2015</v>
      </c>
      <c r="F122" s="122" t="s">
        <v>2016</v>
      </c>
      <c r="I122" s="123"/>
      <c r="J122" s="124">
        <f>BK122</f>
        <v>38000</v>
      </c>
      <c r="L122" s="120"/>
      <c r="M122" s="125"/>
      <c r="P122" s="126">
        <f>SUM(P123:P131)</f>
        <v>0</v>
      </c>
      <c r="R122" s="126">
        <f>SUM(R123:R131)</f>
        <v>0</v>
      </c>
      <c r="T122" s="127">
        <f>SUM(T123:T131)</f>
        <v>0</v>
      </c>
      <c r="AR122" s="121" t="s">
        <v>195</v>
      </c>
      <c r="AT122" s="128" t="s">
        <v>74</v>
      </c>
      <c r="AU122" s="128" t="s">
        <v>75</v>
      </c>
      <c r="AY122" s="121" t="s">
        <v>157</v>
      </c>
      <c r="BK122" s="129">
        <f>SUM(BK123:BK131)</f>
        <v>38000</v>
      </c>
    </row>
    <row r="123" spans="2:65" s="1" customFormat="1" ht="16.5" customHeight="1">
      <c r="B123" s="33"/>
      <c r="C123" s="132" t="s">
        <v>283</v>
      </c>
      <c r="D123" s="132" t="s">
        <v>159</v>
      </c>
      <c r="E123" s="133" t="s">
        <v>2017</v>
      </c>
      <c r="F123" s="134" t="s">
        <v>2018</v>
      </c>
      <c r="G123" s="135" t="s">
        <v>784</v>
      </c>
      <c r="H123" s="136">
        <v>1</v>
      </c>
      <c r="I123" s="137">
        <v>20000</v>
      </c>
      <c r="J123" s="138">
        <f>ROUND(I123*H123,2)</f>
        <v>20000</v>
      </c>
      <c r="K123" s="134" t="s">
        <v>280</v>
      </c>
      <c r="L123" s="33"/>
      <c r="M123" s="139" t="s">
        <v>19</v>
      </c>
      <c r="N123" s="140" t="s">
        <v>46</v>
      </c>
      <c r="P123" s="141">
        <f>O123*H123</f>
        <v>0</v>
      </c>
      <c r="Q123" s="141">
        <v>0</v>
      </c>
      <c r="R123" s="141">
        <f>Q123*H123</f>
        <v>0</v>
      </c>
      <c r="S123" s="141">
        <v>0</v>
      </c>
      <c r="T123" s="142">
        <f>S123*H123</f>
        <v>0</v>
      </c>
      <c r="AR123" s="143" t="s">
        <v>164</v>
      </c>
      <c r="AT123" s="143" t="s">
        <v>159</v>
      </c>
      <c r="AU123" s="143" t="s">
        <v>82</v>
      </c>
      <c r="AY123" s="18" t="s">
        <v>157</v>
      </c>
      <c r="BE123" s="144">
        <f>IF(N123="základní",J123,0)</f>
        <v>20000</v>
      </c>
      <c r="BF123" s="144">
        <f>IF(N123="snížená",J123,0)</f>
        <v>0</v>
      </c>
      <c r="BG123" s="144">
        <f>IF(N123="zákl. přenesená",J123,0)</f>
        <v>0</v>
      </c>
      <c r="BH123" s="144">
        <f>IF(N123="sníž. přenesená",J123,0)</f>
        <v>0</v>
      </c>
      <c r="BI123" s="144">
        <f>IF(N123="nulová",J123,0)</f>
        <v>0</v>
      </c>
      <c r="BJ123" s="18" t="s">
        <v>82</v>
      </c>
      <c r="BK123" s="144">
        <f>ROUND(I123*H123,2)</f>
        <v>20000</v>
      </c>
      <c r="BL123" s="18" t="s">
        <v>164</v>
      </c>
      <c r="BM123" s="143" t="s">
        <v>2019</v>
      </c>
    </row>
    <row r="124" spans="2:65" s="1" customFormat="1" ht="11.25">
      <c r="B124" s="33"/>
      <c r="D124" s="145" t="s">
        <v>166</v>
      </c>
      <c r="F124" s="146" t="s">
        <v>2020</v>
      </c>
      <c r="I124" s="147"/>
      <c r="L124" s="33"/>
      <c r="M124" s="148"/>
      <c r="T124" s="54"/>
      <c r="AT124" s="18" t="s">
        <v>166</v>
      </c>
      <c r="AU124" s="18" t="s">
        <v>82</v>
      </c>
    </row>
    <row r="125" spans="2:65" s="1" customFormat="1" ht="29.25">
      <c r="B125" s="33"/>
      <c r="D125" s="145" t="s">
        <v>298</v>
      </c>
      <c r="F125" s="181" t="s">
        <v>2021</v>
      </c>
      <c r="I125" s="147"/>
      <c r="L125" s="33"/>
      <c r="M125" s="148"/>
      <c r="T125" s="54"/>
      <c r="AT125" s="18" t="s">
        <v>298</v>
      </c>
      <c r="AU125" s="18" t="s">
        <v>82</v>
      </c>
    </row>
    <row r="126" spans="2:65" s="1" customFormat="1" ht="16.5" customHeight="1">
      <c r="B126" s="33"/>
      <c r="C126" s="132" t="s">
        <v>292</v>
      </c>
      <c r="D126" s="132" t="s">
        <v>159</v>
      </c>
      <c r="E126" s="133" t="s">
        <v>2022</v>
      </c>
      <c r="F126" s="134" t="s">
        <v>2023</v>
      </c>
      <c r="G126" s="135" t="s">
        <v>1989</v>
      </c>
      <c r="H126" s="136">
        <v>1</v>
      </c>
      <c r="I126" s="137">
        <v>10000</v>
      </c>
      <c r="J126" s="138">
        <f>ROUND(I126*H126,2)</f>
        <v>10000</v>
      </c>
      <c r="K126" s="134" t="s">
        <v>280</v>
      </c>
      <c r="L126" s="33"/>
      <c r="M126" s="139" t="s">
        <v>19</v>
      </c>
      <c r="N126" s="140" t="s">
        <v>46</v>
      </c>
      <c r="P126" s="141">
        <f>O126*H126</f>
        <v>0</v>
      </c>
      <c r="Q126" s="141">
        <v>0</v>
      </c>
      <c r="R126" s="141">
        <f>Q126*H126</f>
        <v>0</v>
      </c>
      <c r="S126" s="141">
        <v>0</v>
      </c>
      <c r="T126" s="142">
        <f>S126*H126</f>
        <v>0</v>
      </c>
      <c r="AR126" s="143" t="s">
        <v>1983</v>
      </c>
      <c r="AT126" s="143" t="s">
        <v>159</v>
      </c>
      <c r="AU126" s="143" t="s">
        <v>82</v>
      </c>
      <c r="AY126" s="18" t="s">
        <v>157</v>
      </c>
      <c r="BE126" s="144">
        <f>IF(N126="základní",J126,0)</f>
        <v>10000</v>
      </c>
      <c r="BF126" s="144">
        <f>IF(N126="snížená",J126,0)</f>
        <v>0</v>
      </c>
      <c r="BG126" s="144">
        <f>IF(N126="zákl. přenesená",J126,0)</f>
        <v>0</v>
      </c>
      <c r="BH126" s="144">
        <f>IF(N126="sníž. přenesená",J126,0)</f>
        <v>0</v>
      </c>
      <c r="BI126" s="144">
        <f>IF(N126="nulová",J126,0)</f>
        <v>0</v>
      </c>
      <c r="BJ126" s="18" t="s">
        <v>82</v>
      </c>
      <c r="BK126" s="144">
        <f>ROUND(I126*H126,2)</f>
        <v>10000</v>
      </c>
      <c r="BL126" s="18" t="s">
        <v>1983</v>
      </c>
      <c r="BM126" s="143" t="s">
        <v>2024</v>
      </c>
    </row>
    <row r="127" spans="2:65" s="1" customFormat="1" ht="11.25">
      <c r="B127" s="33"/>
      <c r="D127" s="145" t="s">
        <v>166</v>
      </c>
      <c r="F127" s="146" t="s">
        <v>2025</v>
      </c>
      <c r="I127" s="147"/>
      <c r="L127" s="33"/>
      <c r="M127" s="148"/>
      <c r="T127" s="54"/>
      <c r="AT127" s="18" t="s">
        <v>166</v>
      </c>
      <c r="AU127" s="18" t="s">
        <v>82</v>
      </c>
    </row>
    <row r="128" spans="2:65" s="1" customFormat="1" ht="16.5" customHeight="1">
      <c r="B128" s="33"/>
      <c r="C128" s="132" t="s">
        <v>300</v>
      </c>
      <c r="D128" s="132" t="s">
        <v>159</v>
      </c>
      <c r="E128" s="133" t="s">
        <v>2026</v>
      </c>
      <c r="F128" s="134" t="s">
        <v>2027</v>
      </c>
      <c r="G128" s="135" t="s">
        <v>1989</v>
      </c>
      <c r="H128" s="136">
        <v>1</v>
      </c>
      <c r="I128" s="137">
        <v>5000</v>
      </c>
      <c r="J128" s="138">
        <f>ROUND(I128*H128,2)</f>
        <v>5000</v>
      </c>
      <c r="K128" s="134" t="s">
        <v>280</v>
      </c>
      <c r="L128" s="33"/>
      <c r="M128" s="139" t="s">
        <v>19</v>
      </c>
      <c r="N128" s="140" t="s">
        <v>46</v>
      </c>
      <c r="P128" s="141">
        <f>O128*H128</f>
        <v>0</v>
      </c>
      <c r="Q128" s="141">
        <v>0</v>
      </c>
      <c r="R128" s="141">
        <f>Q128*H128</f>
        <v>0</v>
      </c>
      <c r="S128" s="141">
        <v>0</v>
      </c>
      <c r="T128" s="142">
        <f>S128*H128</f>
        <v>0</v>
      </c>
      <c r="AR128" s="143" t="s">
        <v>1983</v>
      </c>
      <c r="AT128" s="143" t="s">
        <v>159</v>
      </c>
      <c r="AU128" s="143" t="s">
        <v>82</v>
      </c>
      <c r="AY128" s="18" t="s">
        <v>157</v>
      </c>
      <c r="BE128" s="144">
        <f>IF(N128="základní",J128,0)</f>
        <v>5000</v>
      </c>
      <c r="BF128" s="144">
        <f>IF(N128="snížená",J128,0)</f>
        <v>0</v>
      </c>
      <c r="BG128" s="144">
        <f>IF(N128="zákl. přenesená",J128,0)</f>
        <v>0</v>
      </c>
      <c r="BH128" s="144">
        <f>IF(N128="sníž. přenesená",J128,0)</f>
        <v>0</v>
      </c>
      <c r="BI128" s="144">
        <f>IF(N128="nulová",J128,0)</f>
        <v>0</v>
      </c>
      <c r="BJ128" s="18" t="s">
        <v>82</v>
      </c>
      <c r="BK128" s="144">
        <f>ROUND(I128*H128,2)</f>
        <v>5000</v>
      </c>
      <c r="BL128" s="18" t="s">
        <v>1983</v>
      </c>
      <c r="BM128" s="143" t="s">
        <v>2028</v>
      </c>
    </row>
    <row r="129" spans="2:65" s="1" customFormat="1" ht="11.25">
      <c r="B129" s="33"/>
      <c r="D129" s="145" t="s">
        <v>166</v>
      </c>
      <c r="F129" s="146" t="s">
        <v>2027</v>
      </c>
      <c r="I129" s="147"/>
      <c r="L129" s="33"/>
      <c r="M129" s="148"/>
      <c r="T129" s="54"/>
      <c r="AT129" s="18" t="s">
        <v>166</v>
      </c>
      <c r="AU129" s="18" t="s">
        <v>82</v>
      </c>
    </row>
    <row r="130" spans="2:65" s="1" customFormat="1" ht="16.5" customHeight="1">
      <c r="B130" s="33"/>
      <c r="C130" s="132" t="s">
        <v>310</v>
      </c>
      <c r="D130" s="132" t="s">
        <v>159</v>
      </c>
      <c r="E130" s="133" t="s">
        <v>2029</v>
      </c>
      <c r="F130" s="134" t="s">
        <v>2030</v>
      </c>
      <c r="G130" s="135" t="s">
        <v>1989</v>
      </c>
      <c r="H130" s="136">
        <v>1</v>
      </c>
      <c r="I130" s="137">
        <v>3000</v>
      </c>
      <c r="J130" s="138">
        <f>ROUND(I130*H130,2)</f>
        <v>3000</v>
      </c>
      <c r="K130" s="134" t="s">
        <v>280</v>
      </c>
      <c r="L130" s="33"/>
      <c r="M130" s="139" t="s">
        <v>19</v>
      </c>
      <c r="N130" s="140" t="s">
        <v>46</v>
      </c>
      <c r="P130" s="141">
        <f>O130*H130</f>
        <v>0</v>
      </c>
      <c r="Q130" s="141">
        <v>0</v>
      </c>
      <c r="R130" s="141">
        <f>Q130*H130</f>
        <v>0</v>
      </c>
      <c r="S130" s="141">
        <v>0</v>
      </c>
      <c r="T130" s="142">
        <f>S130*H130</f>
        <v>0</v>
      </c>
      <c r="AR130" s="143" t="s">
        <v>1983</v>
      </c>
      <c r="AT130" s="143" t="s">
        <v>159</v>
      </c>
      <c r="AU130" s="143" t="s">
        <v>82</v>
      </c>
      <c r="AY130" s="18" t="s">
        <v>157</v>
      </c>
      <c r="BE130" s="144">
        <f>IF(N130="základní",J130,0)</f>
        <v>3000</v>
      </c>
      <c r="BF130" s="144">
        <f>IF(N130="snížená",J130,0)</f>
        <v>0</v>
      </c>
      <c r="BG130" s="144">
        <f>IF(N130="zákl. přenesená",J130,0)</f>
        <v>0</v>
      </c>
      <c r="BH130" s="144">
        <f>IF(N130="sníž. přenesená",J130,0)</f>
        <v>0</v>
      </c>
      <c r="BI130" s="144">
        <f>IF(N130="nulová",J130,0)</f>
        <v>0</v>
      </c>
      <c r="BJ130" s="18" t="s">
        <v>82</v>
      </c>
      <c r="BK130" s="144">
        <f>ROUND(I130*H130,2)</f>
        <v>3000</v>
      </c>
      <c r="BL130" s="18" t="s">
        <v>1983</v>
      </c>
      <c r="BM130" s="143" t="s">
        <v>2031</v>
      </c>
    </row>
    <row r="131" spans="2:65" s="1" customFormat="1" ht="11.25">
      <c r="B131" s="33"/>
      <c r="D131" s="145" t="s">
        <v>166</v>
      </c>
      <c r="F131" s="146" t="s">
        <v>2030</v>
      </c>
      <c r="I131" s="147"/>
      <c r="L131" s="33"/>
      <c r="M131" s="192"/>
      <c r="N131" s="193"/>
      <c r="O131" s="193"/>
      <c r="P131" s="193"/>
      <c r="Q131" s="193"/>
      <c r="R131" s="193"/>
      <c r="S131" s="193"/>
      <c r="T131" s="194"/>
      <c r="AT131" s="18" t="s">
        <v>166</v>
      </c>
      <c r="AU131" s="18" t="s">
        <v>82</v>
      </c>
    </row>
    <row r="132" spans="2:65" s="1" customFormat="1" ht="6.95" customHeight="1">
      <c r="B132" s="42"/>
      <c r="C132" s="43"/>
      <c r="D132" s="43"/>
      <c r="E132" s="43"/>
      <c r="F132" s="43"/>
      <c r="G132" s="43"/>
      <c r="H132" s="43"/>
      <c r="I132" s="43"/>
      <c r="J132" s="43"/>
      <c r="K132" s="43"/>
      <c r="L132" s="33"/>
    </row>
  </sheetData>
  <sheetProtection algorithmName="SHA-512" hashValue="2NhO4iw2vRFRiE1RtQ0WjshHnb8LEhmTdR2NBVIPRe8aAtz1z2OXG9bD/x8/tKya3A7+BtfeAffnxUgd6kQEaQ==" saltValue="y1+ufix31qnMi1DKU/fs+Fu/rjxf/qjgVFr8rzkx2v1Hu2frBHLLeR0XraQEzzWyGzdRn7w4Llwn/z3SFx5mqQ==" spinCount="100000" sheet="1" objects="1" scenarios="1" formatColumns="0" formatRows="0" autoFilter="0"/>
  <autoFilter ref="C86:K131" xr:uid="{00000000-0009-0000-0000-000007000000}"/>
  <mergeCells count="12">
    <mergeCell ref="E79:H79"/>
    <mergeCell ref="L2:V2"/>
    <mergeCell ref="E50:H50"/>
    <mergeCell ref="E52:H52"/>
    <mergeCell ref="E54:H54"/>
    <mergeCell ref="E75:H75"/>
    <mergeCell ref="E77:H77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218"/>
  <sheetViews>
    <sheetView showGridLines="0" zoomScale="110" zoomScaleNormal="110" workbookViewId="0"/>
  </sheetViews>
  <sheetFormatPr defaultRowHeight="15"/>
  <cols>
    <col min="1" max="1" width="8.33203125" style="198" customWidth="1"/>
    <col min="2" max="2" width="1.6640625" style="198" customWidth="1"/>
    <col min="3" max="4" width="5" style="198" customWidth="1"/>
    <col min="5" max="5" width="11.6640625" style="198" customWidth="1"/>
    <col min="6" max="6" width="9.1640625" style="198" customWidth="1"/>
    <col min="7" max="7" width="5" style="198" customWidth="1"/>
    <col min="8" max="8" width="77.83203125" style="198" customWidth="1"/>
    <col min="9" max="10" width="20" style="198" customWidth="1"/>
    <col min="11" max="11" width="1.6640625" style="198" customWidth="1"/>
  </cols>
  <sheetData>
    <row r="1" spans="2:11" customFormat="1" ht="37.5" customHeight="1"/>
    <row r="2" spans="2:11" customFormat="1" ht="7.5" customHeight="1">
      <c r="B2" s="199"/>
      <c r="C2" s="200"/>
      <c r="D2" s="200"/>
      <c r="E2" s="200"/>
      <c r="F2" s="200"/>
      <c r="G2" s="200"/>
      <c r="H2" s="200"/>
      <c r="I2" s="200"/>
      <c r="J2" s="200"/>
      <c r="K2" s="201"/>
    </row>
    <row r="3" spans="2:11" s="16" customFormat="1" ht="45" customHeight="1">
      <c r="B3" s="202"/>
      <c r="C3" s="324" t="s">
        <v>2032</v>
      </c>
      <c r="D3" s="324"/>
      <c r="E3" s="324"/>
      <c r="F3" s="324"/>
      <c r="G3" s="324"/>
      <c r="H3" s="324"/>
      <c r="I3" s="324"/>
      <c r="J3" s="324"/>
      <c r="K3" s="203"/>
    </row>
    <row r="4" spans="2:11" customFormat="1" ht="25.5" customHeight="1">
      <c r="B4" s="204"/>
      <c r="C4" s="329" t="s">
        <v>2033</v>
      </c>
      <c r="D4" s="329"/>
      <c r="E4" s="329"/>
      <c r="F4" s="329"/>
      <c r="G4" s="329"/>
      <c r="H4" s="329"/>
      <c r="I4" s="329"/>
      <c r="J4" s="329"/>
      <c r="K4" s="205"/>
    </row>
    <row r="5" spans="2:11" customFormat="1" ht="5.25" customHeight="1">
      <c r="B5" s="204"/>
      <c r="C5" s="206"/>
      <c r="D5" s="206"/>
      <c r="E5" s="206"/>
      <c r="F5" s="206"/>
      <c r="G5" s="206"/>
      <c r="H5" s="206"/>
      <c r="I5" s="206"/>
      <c r="J5" s="206"/>
      <c r="K5" s="205"/>
    </row>
    <row r="6" spans="2:11" customFormat="1" ht="15" customHeight="1">
      <c r="B6" s="204"/>
      <c r="C6" s="328" t="s">
        <v>2034</v>
      </c>
      <c r="D6" s="328"/>
      <c r="E6" s="328"/>
      <c r="F6" s="328"/>
      <c r="G6" s="328"/>
      <c r="H6" s="328"/>
      <c r="I6" s="328"/>
      <c r="J6" s="328"/>
      <c r="K6" s="205"/>
    </row>
    <row r="7" spans="2:11" customFormat="1" ht="15" customHeight="1">
      <c r="B7" s="208"/>
      <c r="C7" s="328" t="s">
        <v>2035</v>
      </c>
      <c r="D7" s="328"/>
      <c r="E7" s="328"/>
      <c r="F7" s="328"/>
      <c r="G7" s="328"/>
      <c r="H7" s="328"/>
      <c r="I7" s="328"/>
      <c r="J7" s="328"/>
      <c r="K7" s="205"/>
    </row>
    <row r="8" spans="2:11" customFormat="1" ht="12.75" customHeight="1">
      <c r="B8" s="208"/>
      <c r="C8" s="207"/>
      <c r="D8" s="207"/>
      <c r="E8" s="207"/>
      <c r="F8" s="207"/>
      <c r="G8" s="207"/>
      <c r="H8" s="207"/>
      <c r="I8" s="207"/>
      <c r="J8" s="207"/>
      <c r="K8" s="205"/>
    </row>
    <row r="9" spans="2:11" customFormat="1" ht="15" customHeight="1">
      <c r="B9" s="208"/>
      <c r="C9" s="328" t="s">
        <v>2036</v>
      </c>
      <c r="D9" s="328"/>
      <c r="E9" s="328"/>
      <c r="F9" s="328"/>
      <c r="G9" s="328"/>
      <c r="H9" s="328"/>
      <c r="I9" s="328"/>
      <c r="J9" s="328"/>
      <c r="K9" s="205"/>
    </row>
    <row r="10" spans="2:11" customFormat="1" ht="15" customHeight="1">
      <c r="B10" s="208"/>
      <c r="C10" s="207"/>
      <c r="D10" s="328" t="s">
        <v>2037</v>
      </c>
      <c r="E10" s="328"/>
      <c r="F10" s="328"/>
      <c r="G10" s="328"/>
      <c r="H10" s="328"/>
      <c r="I10" s="328"/>
      <c r="J10" s="328"/>
      <c r="K10" s="205"/>
    </row>
    <row r="11" spans="2:11" customFormat="1" ht="15" customHeight="1">
      <c r="B11" s="208"/>
      <c r="C11" s="209"/>
      <c r="D11" s="328" t="s">
        <v>2038</v>
      </c>
      <c r="E11" s="328"/>
      <c r="F11" s="328"/>
      <c r="G11" s="328"/>
      <c r="H11" s="328"/>
      <c r="I11" s="328"/>
      <c r="J11" s="328"/>
      <c r="K11" s="205"/>
    </row>
    <row r="12" spans="2:11" customFormat="1" ht="15" customHeight="1">
      <c r="B12" s="208"/>
      <c r="C12" s="209"/>
      <c r="D12" s="207"/>
      <c r="E12" s="207"/>
      <c r="F12" s="207"/>
      <c r="G12" s="207"/>
      <c r="H12" s="207"/>
      <c r="I12" s="207"/>
      <c r="J12" s="207"/>
      <c r="K12" s="205"/>
    </row>
    <row r="13" spans="2:11" customFormat="1" ht="15" customHeight="1">
      <c r="B13" s="208"/>
      <c r="C13" s="209"/>
      <c r="D13" s="210" t="s">
        <v>2039</v>
      </c>
      <c r="E13" s="207"/>
      <c r="F13" s="207"/>
      <c r="G13" s="207"/>
      <c r="H13" s="207"/>
      <c r="I13" s="207"/>
      <c r="J13" s="207"/>
      <c r="K13" s="205"/>
    </row>
    <row r="14" spans="2:11" customFormat="1" ht="12.75" customHeight="1">
      <c r="B14" s="208"/>
      <c r="C14" s="209"/>
      <c r="D14" s="209"/>
      <c r="E14" s="209"/>
      <c r="F14" s="209"/>
      <c r="G14" s="209"/>
      <c r="H14" s="209"/>
      <c r="I14" s="209"/>
      <c r="J14" s="209"/>
      <c r="K14" s="205"/>
    </row>
    <row r="15" spans="2:11" customFormat="1" ht="15" customHeight="1">
      <c r="B15" s="208"/>
      <c r="C15" s="209"/>
      <c r="D15" s="328" t="s">
        <v>2040</v>
      </c>
      <c r="E15" s="328"/>
      <c r="F15" s="328"/>
      <c r="G15" s="328"/>
      <c r="H15" s="328"/>
      <c r="I15" s="328"/>
      <c r="J15" s="328"/>
      <c r="K15" s="205"/>
    </row>
    <row r="16" spans="2:11" customFormat="1" ht="15" customHeight="1">
      <c r="B16" s="208"/>
      <c r="C16" s="209"/>
      <c r="D16" s="328" t="s">
        <v>2041</v>
      </c>
      <c r="E16" s="328"/>
      <c r="F16" s="328"/>
      <c r="G16" s="328"/>
      <c r="H16" s="328"/>
      <c r="I16" s="328"/>
      <c r="J16" s="328"/>
      <c r="K16" s="205"/>
    </row>
    <row r="17" spans="2:11" customFormat="1" ht="15" customHeight="1">
      <c r="B17" s="208"/>
      <c r="C17" s="209"/>
      <c r="D17" s="328" t="s">
        <v>2042</v>
      </c>
      <c r="E17" s="328"/>
      <c r="F17" s="328"/>
      <c r="G17" s="328"/>
      <c r="H17" s="328"/>
      <c r="I17" s="328"/>
      <c r="J17" s="328"/>
      <c r="K17" s="205"/>
    </row>
    <row r="18" spans="2:11" customFormat="1" ht="15" customHeight="1">
      <c r="B18" s="208"/>
      <c r="C18" s="209"/>
      <c r="D18" s="209"/>
      <c r="E18" s="211" t="s">
        <v>81</v>
      </c>
      <c r="F18" s="328" t="s">
        <v>2043</v>
      </c>
      <c r="G18" s="328"/>
      <c r="H18" s="328"/>
      <c r="I18" s="328"/>
      <c r="J18" s="328"/>
      <c r="K18" s="205"/>
    </row>
    <row r="19" spans="2:11" customFormat="1" ht="15" customHeight="1">
      <c r="B19" s="208"/>
      <c r="C19" s="209"/>
      <c r="D19" s="209"/>
      <c r="E19" s="211" t="s">
        <v>2044</v>
      </c>
      <c r="F19" s="328" t="s">
        <v>2045</v>
      </c>
      <c r="G19" s="328"/>
      <c r="H19" s="328"/>
      <c r="I19" s="328"/>
      <c r="J19" s="328"/>
      <c r="K19" s="205"/>
    </row>
    <row r="20" spans="2:11" customFormat="1" ht="15" customHeight="1">
      <c r="B20" s="208"/>
      <c r="C20" s="209"/>
      <c r="D20" s="209"/>
      <c r="E20" s="211" t="s">
        <v>2046</v>
      </c>
      <c r="F20" s="328" t="s">
        <v>2047</v>
      </c>
      <c r="G20" s="328"/>
      <c r="H20" s="328"/>
      <c r="I20" s="328"/>
      <c r="J20" s="328"/>
      <c r="K20" s="205"/>
    </row>
    <row r="21" spans="2:11" customFormat="1" ht="15" customHeight="1">
      <c r="B21" s="208"/>
      <c r="C21" s="209"/>
      <c r="D21" s="209"/>
      <c r="E21" s="211" t="s">
        <v>2048</v>
      </c>
      <c r="F21" s="328" t="s">
        <v>2049</v>
      </c>
      <c r="G21" s="328"/>
      <c r="H21" s="328"/>
      <c r="I21" s="328"/>
      <c r="J21" s="328"/>
      <c r="K21" s="205"/>
    </row>
    <row r="22" spans="2:11" customFormat="1" ht="15" customHeight="1">
      <c r="B22" s="208"/>
      <c r="C22" s="209"/>
      <c r="D22" s="209"/>
      <c r="E22" s="211" t="s">
        <v>1873</v>
      </c>
      <c r="F22" s="328" t="s">
        <v>1874</v>
      </c>
      <c r="G22" s="328"/>
      <c r="H22" s="328"/>
      <c r="I22" s="328"/>
      <c r="J22" s="328"/>
      <c r="K22" s="205"/>
    </row>
    <row r="23" spans="2:11" customFormat="1" ht="15" customHeight="1">
      <c r="B23" s="208"/>
      <c r="C23" s="209"/>
      <c r="D23" s="209"/>
      <c r="E23" s="211" t="s">
        <v>88</v>
      </c>
      <c r="F23" s="328" t="s">
        <v>2050</v>
      </c>
      <c r="G23" s="328"/>
      <c r="H23" s="328"/>
      <c r="I23" s="328"/>
      <c r="J23" s="328"/>
      <c r="K23" s="205"/>
    </row>
    <row r="24" spans="2:11" customFormat="1" ht="12.75" customHeight="1">
      <c r="B24" s="208"/>
      <c r="C24" s="209"/>
      <c r="D24" s="209"/>
      <c r="E24" s="209"/>
      <c r="F24" s="209"/>
      <c r="G24" s="209"/>
      <c r="H24" s="209"/>
      <c r="I24" s="209"/>
      <c r="J24" s="209"/>
      <c r="K24" s="205"/>
    </row>
    <row r="25" spans="2:11" customFormat="1" ht="15" customHeight="1">
      <c r="B25" s="208"/>
      <c r="C25" s="328" t="s">
        <v>2051</v>
      </c>
      <c r="D25" s="328"/>
      <c r="E25" s="328"/>
      <c r="F25" s="328"/>
      <c r="G25" s="328"/>
      <c r="H25" s="328"/>
      <c r="I25" s="328"/>
      <c r="J25" s="328"/>
      <c r="K25" s="205"/>
    </row>
    <row r="26" spans="2:11" customFormat="1" ht="15" customHeight="1">
      <c r="B26" s="208"/>
      <c r="C26" s="328" t="s">
        <v>2052</v>
      </c>
      <c r="D26" s="328"/>
      <c r="E26" s="328"/>
      <c r="F26" s="328"/>
      <c r="G26" s="328"/>
      <c r="H26" s="328"/>
      <c r="I26" s="328"/>
      <c r="J26" s="328"/>
      <c r="K26" s="205"/>
    </row>
    <row r="27" spans="2:11" customFormat="1" ht="15" customHeight="1">
      <c r="B27" s="208"/>
      <c r="C27" s="207"/>
      <c r="D27" s="328" t="s">
        <v>2053</v>
      </c>
      <c r="E27" s="328"/>
      <c r="F27" s="328"/>
      <c r="G27" s="328"/>
      <c r="H27" s="328"/>
      <c r="I27" s="328"/>
      <c r="J27" s="328"/>
      <c r="K27" s="205"/>
    </row>
    <row r="28" spans="2:11" customFormat="1" ht="15" customHeight="1">
      <c r="B28" s="208"/>
      <c r="C28" s="209"/>
      <c r="D28" s="328" t="s">
        <v>2054</v>
      </c>
      <c r="E28" s="328"/>
      <c r="F28" s="328"/>
      <c r="G28" s="328"/>
      <c r="H28" s="328"/>
      <c r="I28" s="328"/>
      <c r="J28" s="328"/>
      <c r="K28" s="205"/>
    </row>
    <row r="29" spans="2:11" customFormat="1" ht="12.75" customHeight="1">
      <c r="B29" s="208"/>
      <c r="C29" s="209"/>
      <c r="D29" s="209"/>
      <c r="E29" s="209"/>
      <c r="F29" s="209"/>
      <c r="G29" s="209"/>
      <c r="H29" s="209"/>
      <c r="I29" s="209"/>
      <c r="J29" s="209"/>
      <c r="K29" s="205"/>
    </row>
    <row r="30" spans="2:11" customFormat="1" ht="15" customHeight="1">
      <c r="B30" s="208"/>
      <c r="C30" s="209"/>
      <c r="D30" s="328" t="s">
        <v>2055</v>
      </c>
      <c r="E30" s="328"/>
      <c r="F30" s="328"/>
      <c r="G30" s="328"/>
      <c r="H30" s="328"/>
      <c r="I30" s="328"/>
      <c r="J30" s="328"/>
      <c r="K30" s="205"/>
    </row>
    <row r="31" spans="2:11" customFormat="1" ht="15" customHeight="1">
      <c r="B31" s="208"/>
      <c r="C31" s="209"/>
      <c r="D31" s="328" t="s">
        <v>2056</v>
      </c>
      <c r="E31" s="328"/>
      <c r="F31" s="328"/>
      <c r="G31" s="328"/>
      <c r="H31" s="328"/>
      <c r="I31" s="328"/>
      <c r="J31" s="328"/>
      <c r="K31" s="205"/>
    </row>
    <row r="32" spans="2:11" customFormat="1" ht="12.75" customHeight="1">
      <c r="B32" s="208"/>
      <c r="C32" s="209"/>
      <c r="D32" s="209"/>
      <c r="E32" s="209"/>
      <c r="F32" s="209"/>
      <c r="G32" s="209"/>
      <c r="H32" s="209"/>
      <c r="I32" s="209"/>
      <c r="J32" s="209"/>
      <c r="K32" s="205"/>
    </row>
    <row r="33" spans="2:11" customFormat="1" ht="15" customHeight="1">
      <c r="B33" s="208"/>
      <c r="C33" s="209"/>
      <c r="D33" s="328" t="s">
        <v>2057</v>
      </c>
      <c r="E33" s="328"/>
      <c r="F33" s="328"/>
      <c r="G33" s="328"/>
      <c r="H33" s="328"/>
      <c r="I33" s="328"/>
      <c r="J33" s="328"/>
      <c r="K33" s="205"/>
    </row>
    <row r="34" spans="2:11" customFormat="1" ht="15" customHeight="1">
      <c r="B34" s="208"/>
      <c r="C34" s="209"/>
      <c r="D34" s="328" t="s">
        <v>2058</v>
      </c>
      <c r="E34" s="328"/>
      <c r="F34" s="328"/>
      <c r="G34" s="328"/>
      <c r="H34" s="328"/>
      <c r="I34" s="328"/>
      <c r="J34" s="328"/>
      <c r="K34" s="205"/>
    </row>
    <row r="35" spans="2:11" customFormat="1" ht="15" customHeight="1">
      <c r="B35" s="208"/>
      <c r="C35" s="209"/>
      <c r="D35" s="328" t="s">
        <v>2059</v>
      </c>
      <c r="E35" s="328"/>
      <c r="F35" s="328"/>
      <c r="G35" s="328"/>
      <c r="H35" s="328"/>
      <c r="I35" s="328"/>
      <c r="J35" s="328"/>
      <c r="K35" s="205"/>
    </row>
    <row r="36" spans="2:11" customFormat="1" ht="15" customHeight="1">
      <c r="B36" s="208"/>
      <c r="C36" s="209"/>
      <c r="D36" s="207"/>
      <c r="E36" s="210" t="s">
        <v>143</v>
      </c>
      <c r="F36" s="207"/>
      <c r="G36" s="328" t="s">
        <v>2060</v>
      </c>
      <c r="H36" s="328"/>
      <c r="I36" s="328"/>
      <c r="J36" s="328"/>
      <c r="K36" s="205"/>
    </row>
    <row r="37" spans="2:11" customFormat="1" ht="30.75" customHeight="1">
      <c r="B37" s="208"/>
      <c r="C37" s="209"/>
      <c r="D37" s="207"/>
      <c r="E37" s="210" t="s">
        <v>2061</v>
      </c>
      <c r="F37" s="207"/>
      <c r="G37" s="328" t="s">
        <v>2062</v>
      </c>
      <c r="H37" s="328"/>
      <c r="I37" s="328"/>
      <c r="J37" s="328"/>
      <c r="K37" s="205"/>
    </row>
    <row r="38" spans="2:11" customFormat="1" ht="15" customHeight="1">
      <c r="B38" s="208"/>
      <c r="C38" s="209"/>
      <c r="D38" s="207"/>
      <c r="E38" s="210" t="s">
        <v>56</v>
      </c>
      <c r="F38" s="207"/>
      <c r="G38" s="328" t="s">
        <v>2063</v>
      </c>
      <c r="H38" s="328"/>
      <c r="I38" s="328"/>
      <c r="J38" s="328"/>
      <c r="K38" s="205"/>
    </row>
    <row r="39" spans="2:11" customFormat="1" ht="15" customHeight="1">
      <c r="B39" s="208"/>
      <c r="C39" s="209"/>
      <c r="D39" s="207"/>
      <c r="E39" s="210" t="s">
        <v>57</v>
      </c>
      <c r="F39" s="207"/>
      <c r="G39" s="328" t="s">
        <v>2064</v>
      </c>
      <c r="H39" s="328"/>
      <c r="I39" s="328"/>
      <c r="J39" s="328"/>
      <c r="K39" s="205"/>
    </row>
    <row r="40" spans="2:11" customFormat="1" ht="15" customHeight="1">
      <c r="B40" s="208"/>
      <c r="C40" s="209"/>
      <c r="D40" s="207"/>
      <c r="E40" s="210" t="s">
        <v>144</v>
      </c>
      <c r="F40" s="207"/>
      <c r="G40" s="328" t="s">
        <v>2065</v>
      </c>
      <c r="H40" s="328"/>
      <c r="I40" s="328"/>
      <c r="J40" s="328"/>
      <c r="K40" s="205"/>
    </row>
    <row r="41" spans="2:11" customFormat="1" ht="15" customHeight="1">
      <c r="B41" s="208"/>
      <c r="C41" s="209"/>
      <c r="D41" s="207"/>
      <c r="E41" s="210" t="s">
        <v>145</v>
      </c>
      <c r="F41" s="207"/>
      <c r="G41" s="328" t="s">
        <v>2066</v>
      </c>
      <c r="H41" s="328"/>
      <c r="I41" s="328"/>
      <c r="J41" s="328"/>
      <c r="K41" s="205"/>
    </row>
    <row r="42" spans="2:11" customFormat="1" ht="15" customHeight="1">
      <c r="B42" s="208"/>
      <c r="C42" s="209"/>
      <c r="D42" s="207"/>
      <c r="E42" s="210" t="s">
        <v>2067</v>
      </c>
      <c r="F42" s="207"/>
      <c r="G42" s="328" t="s">
        <v>2068</v>
      </c>
      <c r="H42" s="328"/>
      <c r="I42" s="328"/>
      <c r="J42" s="328"/>
      <c r="K42" s="205"/>
    </row>
    <row r="43" spans="2:11" customFormat="1" ht="15" customHeight="1">
      <c r="B43" s="208"/>
      <c r="C43" s="209"/>
      <c r="D43" s="207"/>
      <c r="E43" s="210"/>
      <c r="F43" s="207"/>
      <c r="G43" s="328" t="s">
        <v>2069</v>
      </c>
      <c r="H43" s="328"/>
      <c r="I43" s="328"/>
      <c r="J43" s="328"/>
      <c r="K43" s="205"/>
    </row>
    <row r="44" spans="2:11" customFormat="1" ht="15" customHeight="1">
      <c r="B44" s="208"/>
      <c r="C44" s="209"/>
      <c r="D44" s="207"/>
      <c r="E44" s="210" t="s">
        <v>2070</v>
      </c>
      <c r="F44" s="207"/>
      <c r="G44" s="328" t="s">
        <v>2071</v>
      </c>
      <c r="H44" s="328"/>
      <c r="I44" s="328"/>
      <c r="J44" s="328"/>
      <c r="K44" s="205"/>
    </row>
    <row r="45" spans="2:11" customFormat="1" ht="15" customHeight="1">
      <c r="B45" s="208"/>
      <c r="C45" s="209"/>
      <c r="D45" s="207"/>
      <c r="E45" s="210" t="s">
        <v>147</v>
      </c>
      <c r="F45" s="207"/>
      <c r="G45" s="328" t="s">
        <v>2072</v>
      </c>
      <c r="H45" s="328"/>
      <c r="I45" s="328"/>
      <c r="J45" s="328"/>
      <c r="K45" s="205"/>
    </row>
    <row r="46" spans="2:11" customFormat="1" ht="12.75" customHeight="1">
      <c r="B46" s="208"/>
      <c r="C46" s="209"/>
      <c r="D46" s="207"/>
      <c r="E46" s="207"/>
      <c r="F46" s="207"/>
      <c r="G46" s="207"/>
      <c r="H46" s="207"/>
      <c r="I46" s="207"/>
      <c r="J46" s="207"/>
      <c r="K46" s="205"/>
    </row>
    <row r="47" spans="2:11" customFormat="1" ht="15" customHeight="1">
      <c r="B47" s="208"/>
      <c r="C47" s="209"/>
      <c r="D47" s="328" t="s">
        <v>2073</v>
      </c>
      <c r="E47" s="328"/>
      <c r="F47" s="328"/>
      <c r="G47" s="328"/>
      <c r="H47" s="328"/>
      <c r="I47" s="328"/>
      <c r="J47" s="328"/>
      <c r="K47" s="205"/>
    </row>
    <row r="48" spans="2:11" customFormat="1" ht="15" customHeight="1">
      <c r="B48" s="208"/>
      <c r="C48" s="209"/>
      <c r="D48" s="209"/>
      <c r="E48" s="328" t="s">
        <v>2074</v>
      </c>
      <c r="F48" s="328"/>
      <c r="G48" s="328"/>
      <c r="H48" s="328"/>
      <c r="I48" s="328"/>
      <c r="J48" s="328"/>
      <c r="K48" s="205"/>
    </row>
    <row r="49" spans="2:11" customFormat="1" ht="15" customHeight="1">
      <c r="B49" s="208"/>
      <c r="C49" s="209"/>
      <c r="D49" s="209"/>
      <c r="E49" s="328" t="s">
        <v>2075</v>
      </c>
      <c r="F49" s="328"/>
      <c r="G49" s="328"/>
      <c r="H49" s="328"/>
      <c r="I49" s="328"/>
      <c r="J49" s="328"/>
      <c r="K49" s="205"/>
    </row>
    <row r="50" spans="2:11" customFormat="1" ht="15" customHeight="1">
      <c r="B50" s="208"/>
      <c r="C50" s="209"/>
      <c r="D50" s="209"/>
      <c r="E50" s="328" t="s">
        <v>2076</v>
      </c>
      <c r="F50" s="328"/>
      <c r="G50" s="328"/>
      <c r="H50" s="328"/>
      <c r="I50" s="328"/>
      <c r="J50" s="328"/>
      <c r="K50" s="205"/>
    </row>
    <row r="51" spans="2:11" customFormat="1" ht="15" customHeight="1">
      <c r="B51" s="208"/>
      <c r="C51" s="209"/>
      <c r="D51" s="328" t="s">
        <v>2077</v>
      </c>
      <c r="E51" s="328"/>
      <c r="F51" s="328"/>
      <c r="G51" s="328"/>
      <c r="H51" s="328"/>
      <c r="I51" s="328"/>
      <c r="J51" s="328"/>
      <c r="K51" s="205"/>
    </row>
    <row r="52" spans="2:11" customFormat="1" ht="25.5" customHeight="1">
      <c r="B52" s="204"/>
      <c r="C52" s="329" t="s">
        <v>2078</v>
      </c>
      <c r="D52" s="329"/>
      <c r="E52" s="329"/>
      <c r="F52" s="329"/>
      <c r="G52" s="329"/>
      <c r="H52" s="329"/>
      <c r="I52" s="329"/>
      <c r="J52" s="329"/>
      <c r="K52" s="205"/>
    </row>
    <row r="53" spans="2:11" customFormat="1" ht="5.25" customHeight="1">
      <c r="B53" s="204"/>
      <c r="C53" s="206"/>
      <c r="D53" s="206"/>
      <c r="E53" s="206"/>
      <c r="F53" s="206"/>
      <c r="G53" s="206"/>
      <c r="H53" s="206"/>
      <c r="I53" s="206"/>
      <c r="J53" s="206"/>
      <c r="K53" s="205"/>
    </row>
    <row r="54" spans="2:11" customFormat="1" ht="15" customHeight="1">
      <c r="B54" s="204"/>
      <c r="C54" s="328" t="s">
        <v>2079</v>
      </c>
      <c r="D54" s="328"/>
      <c r="E54" s="328"/>
      <c r="F54" s="328"/>
      <c r="G54" s="328"/>
      <c r="H54" s="328"/>
      <c r="I54" s="328"/>
      <c r="J54" s="328"/>
      <c r="K54" s="205"/>
    </row>
    <row r="55" spans="2:11" customFormat="1" ht="15" customHeight="1">
      <c r="B55" s="204"/>
      <c r="C55" s="328" t="s">
        <v>2080</v>
      </c>
      <c r="D55" s="328"/>
      <c r="E55" s="328"/>
      <c r="F55" s="328"/>
      <c r="G55" s="328"/>
      <c r="H55" s="328"/>
      <c r="I55" s="328"/>
      <c r="J55" s="328"/>
      <c r="K55" s="205"/>
    </row>
    <row r="56" spans="2:11" customFormat="1" ht="12.75" customHeight="1">
      <c r="B56" s="204"/>
      <c r="C56" s="207"/>
      <c r="D56" s="207"/>
      <c r="E56" s="207"/>
      <c r="F56" s="207"/>
      <c r="G56" s="207"/>
      <c r="H56" s="207"/>
      <c r="I56" s="207"/>
      <c r="J56" s="207"/>
      <c r="K56" s="205"/>
    </row>
    <row r="57" spans="2:11" customFormat="1" ht="15" customHeight="1">
      <c r="B57" s="204"/>
      <c r="C57" s="328" t="s">
        <v>2081</v>
      </c>
      <c r="D57" s="328"/>
      <c r="E57" s="328"/>
      <c r="F57" s="328"/>
      <c r="G57" s="328"/>
      <c r="H57" s="328"/>
      <c r="I57" s="328"/>
      <c r="J57" s="328"/>
      <c r="K57" s="205"/>
    </row>
    <row r="58" spans="2:11" customFormat="1" ht="15" customHeight="1">
      <c r="B58" s="204"/>
      <c r="C58" s="209"/>
      <c r="D58" s="328" t="s">
        <v>2082</v>
      </c>
      <c r="E58" s="328"/>
      <c r="F58" s="328"/>
      <c r="G58" s="328"/>
      <c r="H58" s="328"/>
      <c r="I58" s="328"/>
      <c r="J58" s="328"/>
      <c r="K58" s="205"/>
    </row>
    <row r="59" spans="2:11" customFormat="1" ht="15" customHeight="1">
      <c r="B59" s="204"/>
      <c r="C59" s="209"/>
      <c r="D59" s="328" t="s">
        <v>2083</v>
      </c>
      <c r="E59" s="328"/>
      <c r="F59" s="328"/>
      <c r="G59" s="328"/>
      <c r="H59" s="328"/>
      <c r="I59" s="328"/>
      <c r="J59" s="328"/>
      <c r="K59" s="205"/>
    </row>
    <row r="60" spans="2:11" customFormat="1" ht="15" customHeight="1">
      <c r="B60" s="204"/>
      <c r="C60" s="209"/>
      <c r="D60" s="328" t="s">
        <v>2084</v>
      </c>
      <c r="E60" s="328"/>
      <c r="F60" s="328"/>
      <c r="G60" s="328"/>
      <c r="H60" s="328"/>
      <c r="I60" s="328"/>
      <c r="J60" s="328"/>
      <c r="K60" s="205"/>
    </row>
    <row r="61" spans="2:11" customFormat="1" ht="15" customHeight="1">
      <c r="B61" s="204"/>
      <c r="C61" s="209"/>
      <c r="D61" s="328" t="s">
        <v>2085</v>
      </c>
      <c r="E61" s="328"/>
      <c r="F61" s="328"/>
      <c r="G61" s="328"/>
      <c r="H61" s="328"/>
      <c r="I61" s="328"/>
      <c r="J61" s="328"/>
      <c r="K61" s="205"/>
    </row>
    <row r="62" spans="2:11" customFormat="1" ht="15" customHeight="1">
      <c r="B62" s="204"/>
      <c r="C62" s="209"/>
      <c r="D62" s="330" t="s">
        <v>2086</v>
      </c>
      <c r="E62" s="330"/>
      <c r="F62" s="330"/>
      <c r="G62" s="330"/>
      <c r="H62" s="330"/>
      <c r="I62" s="330"/>
      <c r="J62" s="330"/>
      <c r="K62" s="205"/>
    </row>
    <row r="63" spans="2:11" customFormat="1" ht="15" customHeight="1">
      <c r="B63" s="204"/>
      <c r="C63" s="209"/>
      <c r="D63" s="328" t="s">
        <v>2087</v>
      </c>
      <c r="E63" s="328"/>
      <c r="F63" s="328"/>
      <c r="G63" s="328"/>
      <c r="H63" s="328"/>
      <c r="I63" s="328"/>
      <c r="J63" s="328"/>
      <c r="K63" s="205"/>
    </row>
    <row r="64" spans="2:11" customFormat="1" ht="12.75" customHeight="1">
      <c r="B64" s="204"/>
      <c r="C64" s="209"/>
      <c r="D64" s="209"/>
      <c r="E64" s="212"/>
      <c r="F64" s="209"/>
      <c r="G64" s="209"/>
      <c r="H64" s="209"/>
      <c r="I64" s="209"/>
      <c r="J64" s="209"/>
      <c r="K64" s="205"/>
    </row>
    <row r="65" spans="2:11" customFormat="1" ht="15" customHeight="1">
      <c r="B65" s="204"/>
      <c r="C65" s="209"/>
      <c r="D65" s="328" t="s">
        <v>2088</v>
      </c>
      <c r="E65" s="328"/>
      <c r="F65" s="328"/>
      <c r="G65" s="328"/>
      <c r="H65" s="328"/>
      <c r="I65" s="328"/>
      <c r="J65" s="328"/>
      <c r="K65" s="205"/>
    </row>
    <row r="66" spans="2:11" customFormat="1" ht="15" customHeight="1">
      <c r="B66" s="204"/>
      <c r="C66" s="209"/>
      <c r="D66" s="330" t="s">
        <v>2089</v>
      </c>
      <c r="E66" s="330"/>
      <c r="F66" s="330"/>
      <c r="G66" s="330"/>
      <c r="H66" s="330"/>
      <c r="I66" s="330"/>
      <c r="J66" s="330"/>
      <c r="K66" s="205"/>
    </row>
    <row r="67" spans="2:11" customFormat="1" ht="15" customHeight="1">
      <c r="B67" s="204"/>
      <c r="C67" s="209"/>
      <c r="D67" s="328" t="s">
        <v>2090</v>
      </c>
      <c r="E67" s="328"/>
      <c r="F67" s="328"/>
      <c r="G67" s="328"/>
      <c r="H67" s="328"/>
      <c r="I67" s="328"/>
      <c r="J67" s="328"/>
      <c r="K67" s="205"/>
    </row>
    <row r="68" spans="2:11" customFormat="1" ht="15" customHeight="1">
      <c r="B68" s="204"/>
      <c r="C68" s="209"/>
      <c r="D68" s="328" t="s">
        <v>2091</v>
      </c>
      <c r="E68" s="328"/>
      <c r="F68" s="328"/>
      <c r="G68" s="328"/>
      <c r="H68" s="328"/>
      <c r="I68" s="328"/>
      <c r="J68" s="328"/>
      <c r="K68" s="205"/>
    </row>
    <row r="69" spans="2:11" customFormat="1" ht="15" customHeight="1">
      <c r="B69" s="204"/>
      <c r="C69" s="209"/>
      <c r="D69" s="328" t="s">
        <v>2092</v>
      </c>
      <c r="E69" s="328"/>
      <c r="F69" s="328"/>
      <c r="G69" s="328"/>
      <c r="H69" s="328"/>
      <c r="I69" s="328"/>
      <c r="J69" s="328"/>
      <c r="K69" s="205"/>
    </row>
    <row r="70" spans="2:11" customFormat="1" ht="15" customHeight="1">
      <c r="B70" s="204"/>
      <c r="C70" s="209"/>
      <c r="D70" s="328" t="s">
        <v>2093</v>
      </c>
      <c r="E70" s="328"/>
      <c r="F70" s="328"/>
      <c r="G70" s="328"/>
      <c r="H70" s="328"/>
      <c r="I70" s="328"/>
      <c r="J70" s="328"/>
      <c r="K70" s="205"/>
    </row>
    <row r="71" spans="2:11" customFormat="1" ht="12.75" customHeight="1">
      <c r="B71" s="213"/>
      <c r="C71" s="214"/>
      <c r="D71" s="214"/>
      <c r="E71" s="214"/>
      <c r="F71" s="214"/>
      <c r="G71" s="214"/>
      <c r="H71" s="214"/>
      <c r="I71" s="214"/>
      <c r="J71" s="214"/>
      <c r="K71" s="215"/>
    </row>
    <row r="72" spans="2:11" customFormat="1" ht="18.75" customHeight="1">
      <c r="B72" s="216"/>
      <c r="C72" s="216"/>
      <c r="D72" s="216"/>
      <c r="E72" s="216"/>
      <c r="F72" s="216"/>
      <c r="G72" s="216"/>
      <c r="H72" s="216"/>
      <c r="I72" s="216"/>
      <c r="J72" s="216"/>
      <c r="K72" s="217"/>
    </row>
    <row r="73" spans="2:11" customFormat="1" ht="18.75" customHeight="1">
      <c r="B73" s="217"/>
      <c r="C73" s="217"/>
      <c r="D73" s="217"/>
      <c r="E73" s="217"/>
      <c r="F73" s="217"/>
      <c r="G73" s="217"/>
      <c r="H73" s="217"/>
      <c r="I73" s="217"/>
      <c r="J73" s="217"/>
      <c r="K73" s="217"/>
    </row>
    <row r="74" spans="2:11" customFormat="1" ht="7.5" customHeight="1">
      <c r="B74" s="218"/>
      <c r="C74" s="219"/>
      <c r="D74" s="219"/>
      <c r="E74" s="219"/>
      <c r="F74" s="219"/>
      <c r="G74" s="219"/>
      <c r="H74" s="219"/>
      <c r="I74" s="219"/>
      <c r="J74" s="219"/>
      <c r="K74" s="220"/>
    </row>
    <row r="75" spans="2:11" customFormat="1" ht="45" customHeight="1">
      <c r="B75" s="221"/>
      <c r="C75" s="323" t="s">
        <v>2094</v>
      </c>
      <c r="D75" s="323"/>
      <c r="E75" s="323"/>
      <c r="F75" s="323"/>
      <c r="G75" s="323"/>
      <c r="H75" s="323"/>
      <c r="I75" s="323"/>
      <c r="J75" s="323"/>
      <c r="K75" s="222"/>
    </row>
    <row r="76" spans="2:11" customFormat="1" ht="17.25" customHeight="1">
      <c r="B76" s="221"/>
      <c r="C76" s="223" t="s">
        <v>2095</v>
      </c>
      <c r="D76" s="223"/>
      <c r="E76" s="223"/>
      <c r="F76" s="223" t="s">
        <v>2096</v>
      </c>
      <c r="G76" s="224"/>
      <c r="H76" s="223" t="s">
        <v>57</v>
      </c>
      <c r="I76" s="223" t="s">
        <v>60</v>
      </c>
      <c r="J76" s="223" t="s">
        <v>2097</v>
      </c>
      <c r="K76" s="222"/>
    </row>
    <row r="77" spans="2:11" customFormat="1" ht="17.25" customHeight="1">
      <c r="B77" s="221"/>
      <c r="C77" s="225" t="s">
        <v>2098</v>
      </c>
      <c r="D77" s="225"/>
      <c r="E77" s="225"/>
      <c r="F77" s="226" t="s">
        <v>2099</v>
      </c>
      <c r="G77" s="227"/>
      <c r="H77" s="225"/>
      <c r="I77" s="225"/>
      <c r="J77" s="225" t="s">
        <v>2100</v>
      </c>
      <c r="K77" s="222"/>
    </row>
    <row r="78" spans="2:11" customFormat="1" ht="5.25" customHeight="1">
      <c r="B78" s="221"/>
      <c r="C78" s="228"/>
      <c r="D78" s="228"/>
      <c r="E78" s="228"/>
      <c r="F78" s="228"/>
      <c r="G78" s="229"/>
      <c r="H78" s="228"/>
      <c r="I78" s="228"/>
      <c r="J78" s="228"/>
      <c r="K78" s="222"/>
    </row>
    <row r="79" spans="2:11" customFormat="1" ht="15" customHeight="1">
      <c r="B79" s="221"/>
      <c r="C79" s="210" t="s">
        <v>56</v>
      </c>
      <c r="D79" s="230"/>
      <c r="E79" s="230"/>
      <c r="F79" s="231" t="s">
        <v>2101</v>
      </c>
      <c r="G79" s="232"/>
      <c r="H79" s="210" t="s">
        <v>2102</v>
      </c>
      <c r="I79" s="210" t="s">
        <v>2103</v>
      </c>
      <c r="J79" s="210">
        <v>20</v>
      </c>
      <c r="K79" s="222"/>
    </row>
    <row r="80" spans="2:11" customFormat="1" ht="15" customHeight="1">
      <c r="B80" s="221"/>
      <c r="C80" s="210" t="s">
        <v>2104</v>
      </c>
      <c r="D80" s="210"/>
      <c r="E80" s="210"/>
      <c r="F80" s="231" t="s">
        <v>2101</v>
      </c>
      <c r="G80" s="232"/>
      <c r="H80" s="210" t="s">
        <v>2105</v>
      </c>
      <c r="I80" s="210" t="s">
        <v>2103</v>
      </c>
      <c r="J80" s="210">
        <v>120</v>
      </c>
      <c r="K80" s="222"/>
    </row>
    <row r="81" spans="2:11" customFormat="1" ht="15" customHeight="1">
      <c r="B81" s="233"/>
      <c r="C81" s="210" t="s">
        <v>2106</v>
      </c>
      <c r="D81" s="210"/>
      <c r="E81" s="210"/>
      <c r="F81" s="231" t="s">
        <v>2107</v>
      </c>
      <c r="G81" s="232"/>
      <c r="H81" s="210" t="s">
        <v>2108</v>
      </c>
      <c r="I81" s="210" t="s">
        <v>2103</v>
      </c>
      <c r="J81" s="210">
        <v>50</v>
      </c>
      <c r="K81" s="222"/>
    </row>
    <row r="82" spans="2:11" customFormat="1" ht="15" customHeight="1">
      <c r="B82" s="233"/>
      <c r="C82" s="210" t="s">
        <v>2109</v>
      </c>
      <c r="D82" s="210"/>
      <c r="E82" s="210"/>
      <c r="F82" s="231" t="s">
        <v>2101</v>
      </c>
      <c r="G82" s="232"/>
      <c r="H82" s="210" t="s">
        <v>2110</v>
      </c>
      <c r="I82" s="210" t="s">
        <v>2111</v>
      </c>
      <c r="J82" s="210"/>
      <c r="K82" s="222"/>
    </row>
    <row r="83" spans="2:11" customFormat="1" ht="15" customHeight="1">
      <c r="B83" s="233"/>
      <c r="C83" s="210" t="s">
        <v>2112</v>
      </c>
      <c r="D83" s="210"/>
      <c r="E83" s="210"/>
      <c r="F83" s="231" t="s">
        <v>2107</v>
      </c>
      <c r="G83" s="210"/>
      <c r="H83" s="210" t="s">
        <v>2113</v>
      </c>
      <c r="I83" s="210" t="s">
        <v>2103</v>
      </c>
      <c r="J83" s="210">
        <v>15</v>
      </c>
      <c r="K83" s="222"/>
    </row>
    <row r="84" spans="2:11" customFormat="1" ht="15" customHeight="1">
      <c r="B84" s="233"/>
      <c r="C84" s="210" t="s">
        <v>2114</v>
      </c>
      <c r="D84" s="210"/>
      <c r="E84" s="210"/>
      <c r="F84" s="231" t="s">
        <v>2107</v>
      </c>
      <c r="G84" s="210"/>
      <c r="H84" s="210" t="s">
        <v>2115</v>
      </c>
      <c r="I84" s="210" t="s">
        <v>2103</v>
      </c>
      <c r="J84" s="210">
        <v>15</v>
      </c>
      <c r="K84" s="222"/>
    </row>
    <row r="85" spans="2:11" customFormat="1" ht="15" customHeight="1">
      <c r="B85" s="233"/>
      <c r="C85" s="210" t="s">
        <v>2116</v>
      </c>
      <c r="D85" s="210"/>
      <c r="E85" s="210"/>
      <c r="F85" s="231" t="s">
        <v>2107</v>
      </c>
      <c r="G85" s="210"/>
      <c r="H85" s="210" t="s">
        <v>2117</v>
      </c>
      <c r="I85" s="210" t="s">
        <v>2103</v>
      </c>
      <c r="J85" s="210">
        <v>20</v>
      </c>
      <c r="K85" s="222"/>
    </row>
    <row r="86" spans="2:11" customFormat="1" ht="15" customHeight="1">
      <c r="B86" s="233"/>
      <c r="C86" s="210" t="s">
        <v>2118</v>
      </c>
      <c r="D86" s="210"/>
      <c r="E86" s="210"/>
      <c r="F86" s="231" t="s">
        <v>2107</v>
      </c>
      <c r="G86" s="210"/>
      <c r="H86" s="210" t="s">
        <v>2119</v>
      </c>
      <c r="I86" s="210" t="s">
        <v>2103</v>
      </c>
      <c r="J86" s="210">
        <v>20</v>
      </c>
      <c r="K86" s="222"/>
    </row>
    <row r="87" spans="2:11" customFormat="1" ht="15" customHeight="1">
      <c r="B87" s="233"/>
      <c r="C87" s="210" t="s">
        <v>2120</v>
      </c>
      <c r="D87" s="210"/>
      <c r="E87" s="210"/>
      <c r="F87" s="231" t="s">
        <v>2107</v>
      </c>
      <c r="G87" s="232"/>
      <c r="H87" s="210" t="s">
        <v>2121</v>
      </c>
      <c r="I87" s="210" t="s">
        <v>2103</v>
      </c>
      <c r="J87" s="210">
        <v>50</v>
      </c>
      <c r="K87" s="222"/>
    </row>
    <row r="88" spans="2:11" customFormat="1" ht="15" customHeight="1">
      <c r="B88" s="233"/>
      <c r="C88" s="210" t="s">
        <v>2122</v>
      </c>
      <c r="D88" s="210"/>
      <c r="E88" s="210"/>
      <c r="F88" s="231" t="s">
        <v>2107</v>
      </c>
      <c r="G88" s="232"/>
      <c r="H88" s="210" t="s">
        <v>2123</v>
      </c>
      <c r="I88" s="210" t="s">
        <v>2103</v>
      </c>
      <c r="J88" s="210">
        <v>20</v>
      </c>
      <c r="K88" s="222"/>
    </row>
    <row r="89" spans="2:11" customFormat="1" ht="15" customHeight="1">
      <c r="B89" s="233"/>
      <c r="C89" s="210" t="s">
        <v>2124</v>
      </c>
      <c r="D89" s="210"/>
      <c r="E89" s="210"/>
      <c r="F89" s="231" t="s">
        <v>2107</v>
      </c>
      <c r="G89" s="232"/>
      <c r="H89" s="210" t="s">
        <v>2125</v>
      </c>
      <c r="I89" s="210" t="s">
        <v>2103</v>
      </c>
      <c r="J89" s="210">
        <v>20</v>
      </c>
      <c r="K89" s="222"/>
    </row>
    <row r="90" spans="2:11" customFormat="1" ht="15" customHeight="1">
      <c r="B90" s="233"/>
      <c r="C90" s="210" t="s">
        <v>2126</v>
      </c>
      <c r="D90" s="210"/>
      <c r="E90" s="210"/>
      <c r="F90" s="231" t="s">
        <v>2107</v>
      </c>
      <c r="G90" s="232"/>
      <c r="H90" s="210" t="s">
        <v>2127</v>
      </c>
      <c r="I90" s="210" t="s">
        <v>2103</v>
      </c>
      <c r="J90" s="210">
        <v>50</v>
      </c>
      <c r="K90" s="222"/>
    </row>
    <row r="91" spans="2:11" customFormat="1" ht="15" customHeight="1">
      <c r="B91" s="233"/>
      <c r="C91" s="210" t="s">
        <v>2128</v>
      </c>
      <c r="D91" s="210"/>
      <c r="E91" s="210"/>
      <c r="F91" s="231" t="s">
        <v>2107</v>
      </c>
      <c r="G91" s="232"/>
      <c r="H91" s="210" t="s">
        <v>2128</v>
      </c>
      <c r="I91" s="210" t="s">
        <v>2103</v>
      </c>
      <c r="J91" s="210">
        <v>50</v>
      </c>
      <c r="K91" s="222"/>
    </row>
    <row r="92" spans="2:11" customFormat="1" ht="15" customHeight="1">
      <c r="B92" s="233"/>
      <c r="C92" s="210" t="s">
        <v>2129</v>
      </c>
      <c r="D92" s="210"/>
      <c r="E92" s="210"/>
      <c r="F92" s="231" t="s">
        <v>2107</v>
      </c>
      <c r="G92" s="232"/>
      <c r="H92" s="210" t="s">
        <v>2130</v>
      </c>
      <c r="I92" s="210" t="s">
        <v>2103</v>
      </c>
      <c r="J92" s="210">
        <v>255</v>
      </c>
      <c r="K92" s="222"/>
    </row>
    <row r="93" spans="2:11" customFormat="1" ht="15" customHeight="1">
      <c r="B93" s="233"/>
      <c r="C93" s="210" t="s">
        <v>2131</v>
      </c>
      <c r="D93" s="210"/>
      <c r="E93" s="210"/>
      <c r="F93" s="231" t="s">
        <v>2101</v>
      </c>
      <c r="G93" s="232"/>
      <c r="H93" s="210" t="s">
        <v>2132</v>
      </c>
      <c r="I93" s="210" t="s">
        <v>2133</v>
      </c>
      <c r="J93" s="210"/>
      <c r="K93" s="222"/>
    </row>
    <row r="94" spans="2:11" customFormat="1" ht="15" customHeight="1">
      <c r="B94" s="233"/>
      <c r="C94" s="210" t="s">
        <v>2134</v>
      </c>
      <c r="D94" s="210"/>
      <c r="E94" s="210"/>
      <c r="F94" s="231" t="s">
        <v>2101</v>
      </c>
      <c r="G94" s="232"/>
      <c r="H94" s="210" t="s">
        <v>2135</v>
      </c>
      <c r="I94" s="210" t="s">
        <v>2136</v>
      </c>
      <c r="J94" s="210"/>
      <c r="K94" s="222"/>
    </row>
    <row r="95" spans="2:11" customFormat="1" ht="15" customHeight="1">
      <c r="B95" s="233"/>
      <c r="C95" s="210" t="s">
        <v>2137</v>
      </c>
      <c r="D95" s="210"/>
      <c r="E95" s="210"/>
      <c r="F95" s="231" t="s">
        <v>2101</v>
      </c>
      <c r="G95" s="232"/>
      <c r="H95" s="210" t="s">
        <v>2137</v>
      </c>
      <c r="I95" s="210" t="s">
        <v>2136</v>
      </c>
      <c r="J95" s="210"/>
      <c r="K95" s="222"/>
    </row>
    <row r="96" spans="2:11" customFormat="1" ht="15" customHeight="1">
      <c r="B96" s="233"/>
      <c r="C96" s="210" t="s">
        <v>41</v>
      </c>
      <c r="D96" s="210"/>
      <c r="E96" s="210"/>
      <c r="F96" s="231" t="s">
        <v>2101</v>
      </c>
      <c r="G96" s="232"/>
      <c r="H96" s="210" t="s">
        <v>2138</v>
      </c>
      <c r="I96" s="210" t="s">
        <v>2136</v>
      </c>
      <c r="J96" s="210"/>
      <c r="K96" s="222"/>
    </row>
    <row r="97" spans="2:11" customFormat="1" ht="15" customHeight="1">
      <c r="B97" s="233"/>
      <c r="C97" s="210" t="s">
        <v>51</v>
      </c>
      <c r="D97" s="210"/>
      <c r="E97" s="210"/>
      <c r="F97" s="231" t="s">
        <v>2101</v>
      </c>
      <c r="G97" s="232"/>
      <c r="H97" s="210" t="s">
        <v>2139</v>
      </c>
      <c r="I97" s="210" t="s">
        <v>2136</v>
      </c>
      <c r="J97" s="210"/>
      <c r="K97" s="222"/>
    </row>
    <row r="98" spans="2:11" customFormat="1" ht="15" customHeight="1">
      <c r="B98" s="234"/>
      <c r="C98" s="235"/>
      <c r="D98" s="235"/>
      <c r="E98" s="235"/>
      <c r="F98" s="235"/>
      <c r="G98" s="235"/>
      <c r="H98" s="235"/>
      <c r="I98" s="235"/>
      <c r="J98" s="235"/>
      <c r="K98" s="236"/>
    </row>
    <row r="99" spans="2:11" customFormat="1" ht="18.75" customHeight="1">
      <c r="B99" s="237"/>
      <c r="C99" s="238"/>
      <c r="D99" s="238"/>
      <c r="E99" s="238"/>
      <c r="F99" s="238"/>
      <c r="G99" s="238"/>
      <c r="H99" s="238"/>
      <c r="I99" s="238"/>
      <c r="J99" s="238"/>
      <c r="K99" s="237"/>
    </row>
    <row r="100" spans="2:11" customFormat="1" ht="18.75" customHeight="1">
      <c r="B100" s="217"/>
      <c r="C100" s="217"/>
      <c r="D100" s="217"/>
      <c r="E100" s="217"/>
      <c r="F100" s="217"/>
      <c r="G100" s="217"/>
      <c r="H100" s="217"/>
      <c r="I100" s="217"/>
      <c r="J100" s="217"/>
      <c r="K100" s="217"/>
    </row>
    <row r="101" spans="2:11" customFormat="1" ht="7.5" customHeight="1">
      <c r="B101" s="218"/>
      <c r="C101" s="219"/>
      <c r="D101" s="219"/>
      <c r="E101" s="219"/>
      <c r="F101" s="219"/>
      <c r="G101" s="219"/>
      <c r="H101" s="219"/>
      <c r="I101" s="219"/>
      <c r="J101" s="219"/>
      <c r="K101" s="220"/>
    </row>
    <row r="102" spans="2:11" customFormat="1" ht="45" customHeight="1">
      <c r="B102" s="221"/>
      <c r="C102" s="323" t="s">
        <v>2140</v>
      </c>
      <c r="D102" s="323"/>
      <c r="E102" s="323"/>
      <c r="F102" s="323"/>
      <c r="G102" s="323"/>
      <c r="H102" s="323"/>
      <c r="I102" s="323"/>
      <c r="J102" s="323"/>
      <c r="K102" s="222"/>
    </row>
    <row r="103" spans="2:11" customFormat="1" ht="17.25" customHeight="1">
      <c r="B103" s="221"/>
      <c r="C103" s="223" t="s">
        <v>2095</v>
      </c>
      <c r="D103" s="223"/>
      <c r="E103" s="223"/>
      <c r="F103" s="223" t="s">
        <v>2096</v>
      </c>
      <c r="G103" s="224"/>
      <c r="H103" s="223" t="s">
        <v>57</v>
      </c>
      <c r="I103" s="223" t="s">
        <v>60</v>
      </c>
      <c r="J103" s="223" t="s">
        <v>2097</v>
      </c>
      <c r="K103" s="222"/>
    </row>
    <row r="104" spans="2:11" customFormat="1" ht="17.25" customHeight="1">
      <c r="B104" s="221"/>
      <c r="C104" s="225" t="s">
        <v>2098</v>
      </c>
      <c r="D104" s="225"/>
      <c r="E104" s="225"/>
      <c r="F104" s="226" t="s">
        <v>2099</v>
      </c>
      <c r="G104" s="227"/>
      <c r="H104" s="225"/>
      <c r="I104" s="225"/>
      <c r="J104" s="225" t="s">
        <v>2100</v>
      </c>
      <c r="K104" s="222"/>
    </row>
    <row r="105" spans="2:11" customFormat="1" ht="5.25" customHeight="1">
      <c r="B105" s="221"/>
      <c r="C105" s="223"/>
      <c r="D105" s="223"/>
      <c r="E105" s="223"/>
      <c r="F105" s="223"/>
      <c r="G105" s="239"/>
      <c r="H105" s="223"/>
      <c r="I105" s="223"/>
      <c r="J105" s="223"/>
      <c r="K105" s="222"/>
    </row>
    <row r="106" spans="2:11" customFormat="1" ht="15" customHeight="1">
      <c r="B106" s="221"/>
      <c r="C106" s="210" t="s">
        <v>56</v>
      </c>
      <c r="D106" s="230"/>
      <c r="E106" s="230"/>
      <c r="F106" s="231" t="s">
        <v>2101</v>
      </c>
      <c r="G106" s="210"/>
      <c r="H106" s="210" t="s">
        <v>2141</v>
      </c>
      <c r="I106" s="210" t="s">
        <v>2103</v>
      </c>
      <c r="J106" s="210">
        <v>20</v>
      </c>
      <c r="K106" s="222"/>
    </row>
    <row r="107" spans="2:11" customFormat="1" ht="15" customHeight="1">
      <c r="B107" s="221"/>
      <c r="C107" s="210" t="s">
        <v>2104</v>
      </c>
      <c r="D107" s="210"/>
      <c r="E107" s="210"/>
      <c r="F107" s="231" t="s">
        <v>2101</v>
      </c>
      <c r="G107" s="210"/>
      <c r="H107" s="210" t="s">
        <v>2141</v>
      </c>
      <c r="I107" s="210" t="s">
        <v>2103</v>
      </c>
      <c r="J107" s="210">
        <v>120</v>
      </c>
      <c r="K107" s="222"/>
    </row>
    <row r="108" spans="2:11" customFormat="1" ht="15" customHeight="1">
      <c r="B108" s="233"/>
      <c r="C108" s="210" t="s">
        <v>2106</v>
      </c>
      <c r="D108" s="210"/>
      <c r="E108" s="210"/>
      <c r="F108" s="231" t="s">
        <v>2107</v>
      </c>
      <c r="G108" s="210"/>
      <c r="H108" s="210" t="s">
        <v>2141</v>
      </c>
      <c r="I108" s="210" t="s">
        <v>2103</v>
      </c>
      <c r="J108" s="210">
        <v>50</v>
      </c>
      <c r="K108" s="222"/>
    </row>
    <row r="109" spans="2:11" customFormat="1" ht="15" customHeight="1">
      <c r="B109" s="233"/>
      <c r="C109" s="210" t="s">
        <v>2109</v>
      </c>
      <c r="D109" s="210"/>
      <c r="E109" s="210"/>
      <c r="F109" s="231" t="s">
        <v>2101</v>
      </c>
      <c r="G109" s="210"/>
      <c r="H109" s="210" t="s">
        <v>2141</v>
      </c>
      <c r="I109" s="210" t="s">
        <v>2111</v>
      </c>
      <c r="J109" s="210"/>
      <c r="K109" s="222"/>
    </row>
    <row r="110" spans="2:11" customFormat="1" ht="15" customHeight="1">
      <c r="B110" s="233"/>
      <c r="C110" s="210" t="s">
        <v>2120</v>
      </c>
      <c r="D110" s="210"/>
      <c r="E110" s="210"/>
      <c r="F110" s="231" t="s">
        <v>2107</v>
      </c>
      <c r="G110" s="210"/>
      <c r="H110" s="210" t="s">
        <v>2141</v>
      </c>
      <c r="I110" s="210" t="s">
        <v>2103</v>
      </c>
      <c r="J110" s="210">
        <v>50</v>
      </c>
      <c r="K110" s="222"/>
    </row>
    <row r="111" spans="2:11" customFormat="1" ht="15" customHeight="1">
      <c r="B111" s="233"/>
      <c r="C111" s="210" t="s">
        <v>2128</v>
      </c>
      <c r="D111" s="210"/>
      <c r="E111" s="210"/>
      <c r="F111" s="231" t="s">
        <v>2107</v>
      </c>
      <c r="G111" s="210"/>
      <c r="H111" s="210" t="s">
        <v>2141</v>
      </c>
      <c r="I111" s="210" t="s">
        <v>2103</v>
      </c>
      <c r="J111" s="210">
        <v>50</v>
      </c>
      <c r="K111" s="222"/>
    </row>
    <row r="112" spans="2:11" customFormat="1" ht="15" customHeight="1">
      <c r="B112" s="233"/>
      <c r="C112" s="210" t="s">
        <v>2126</v>
      </c>
      <c r="D112" s="210"/>
      <c r="E112" s="210"/>
      <c r="F112" s="231" t="s">
        <v>2107</v>
      </c>
      <c r="G112" s="210"/>
      <c r="H112" s="210" t="s">
        <v>2141</v>
      </c>
      <c r="I112" s="210" t="s">
        <v>2103</v>
      </c>
      <c r="J112" s="210">
        <v>50</v>
      </c>
      <c r="K112" s="222"/>
    </row>
    <row r="113" spans="2:11" customFormat="1" ht="15" customHeight="1">
      <c r="B113" s="233"/>
      <c r="C113" s="210" t="s">
        <v>56</v>
      </c>
      <c r="D113" s="210"/>
      <c r="E113" s="210"/>
      <c r="F113" s="231" t="s">
        <v>2101</v>
      </c>
      <c r="G113" s="210"/>
      <c r="H113" s="210" t="s">
        <v>2142</v>
      </c>
      <c r="I113" s="210" t="s">
        <v>2103</v>
      </c>
      <c r="J113" s="210">
        <v>20</v>
      </c>
      <c r="K113" s="222"/>
    </row>
    <row r="114" spans="2:11" customFormat="1" ht="15" customHeight="1">
      <c r="B114" s="233"/>
      <c r="C114" s="210" t="s">
        <v>2143</v>
      </c>
      <c r="D114" s="210"/>
      <c r="E114" s="210"/>
      <c r="F114" s="231" t="s">
        <v>2101</v>
      </c>
      <c r="G114" s="210"/>
      <c r="H114" s="210" t="s">
        <v>2144</v>
      </c>
      <c r="I114" s="210" t="s">
        <v>2103</v>
      </c>
      <c r="J114" s="210">
        <v>120</v>
      </c>
      <c r="K114" s="222"/>
    </row>
    <row r="115" spans="2:11" customFormat="1" ht="15" customHeight="1">
      <c r="B115" s="233"/>
      <c r="C115" s="210" t="s">
        <v>41</v>
      </c>
      <c r="D115" s="210"/>
      <c r="E115" s="210"/>
      <c r="F115" s="231" t="s">
        <v>2101</v>
      </c>
      <c r="G115" s="210"/>
      <c r="H115" s="210" t="s">
        <v>2145</v>
      </c>
      <c r="I115" s="210" t="s">
        <v>2136</v>
      </c>
      <c r="J115" s="210"/>
      <c r="K115" s="222"/>
    </row>
    <row r="116" spans="2:11" customFormat="1" ht="15" customHeight="1">
      <c r="B116" s="233"/>
      <c r="C116" s="210" t="s">
        <v>51</v>
      </c>
      <c r="D116" s="210"/>
      <c r="E116" s="210"/>
      <c r="F116" s="231" t="s">
        <v>2101</v>
      </c>
      <c r="G116" s="210"/>
      <c r="H116" s="210" t="s">
        <v>2146</v>
      </c>
      <c r="I116" s="210" t="s">
        <v>2136</v>
      </c>
      <c r="J116" s="210"/>
      <c r="K116" s="222"/>
    </row>
    <row r="117" spans="2:11" customFormat="1" ht="15" customHeight="1">
      <c r="B117" s="233"/>
      <c r="C117" s="210" t="s">
        <v>60</v>
      </c>
      <c r="D117" s="210"/>
      <c r="E117" s="210"/>
      <c r="F117" s="231" t="s">
        <v>2101</v>
      </c>
      <c r="G117" s="210"/>
      <c r="H117" s="210" t="s">
        <v>2147</v>
      </c>
      <c r="I117" s="210" t="s">
        <v>2148</v>
      </c>
      <c r="J117" s="210"/>
      <c r="K117" s="222"/>
    </row>
    <row r="118" spans="2:11" customFormat="1" ht="15" customHeight="1">
      <c r="B118" s="234"/>
      <c r="C118" s="240"/>
      <c r="D118" s="240"/>
      <c r="E118" s="240"/>
      <c r="F118" s="240"/>
      <c r="G118" s="240"/>
      <c r="H118" s="240"/>
      <c r="I118" s="240"/>
      <c r="J118" s="240"/>
      <c r="K118" s="236"/>
    </row>
    <row r="119" spans="2:11" customFormat="1" ht="18.75" customHeight="1">
      <c r="B119" s="241"/>
      <c r="C119" s="242"/>
      <c r="D119" s="242"/>
      <c r="E119" s="242"/>
      <c r="F119" s="243"/>
      <c r="G119" s="242"/>
      <c r="H119" s="242"/>
      <c r="I119" s="242"/>
      <c r="J119" s="242"/>
      <c r="K119" s="241"/>
    </row>
    <row r="120" spans="2:11" customFormat="1" ht="18.75" customHeight="1">
      <c r="B120" s="217"/>
      <c r="C120" s="217"/>
      <c r="D120" s="217"/>
      <c r="E120" s="217"/>
      <c r="F120" s="217"/>
      <c r="G120" s="217"/>
      <c r="H120" s="217"/>
      <c r="I120" s="217"/>
      <c r="J120" s="217"/>
      <c r="K120" s="217"/>
    </row>
    <row r="121" spans="2:11" customFormat="1" ht="7.5" customHeight="1">
      <c r="B121" s="244"/>
      <c r="C121" s="245"/>
      <c r="D121" s="245"/>
      <c r="E121" s="245"/>
      <c r="F121" s="245"/>
      <c r="G121" s="245"/>
      <c r="H121" s="245"/>
      <c r="I121" s="245"/>
      <c r="J121" s="245"/>
      <c r="K121" s="246"/>
    </row>
    <row r="122" spans="2:11" customFormat="1" ht="45" customHeight="1">
      <c r="B122" s="247"/>
      <c r="C122" s="324" t="s">
        <v>2149</v>
      </c>
      <c r="D122" s="324"/>
      <c r="E122" s="324"/>
      <c r="F122" s="324"/>
      <c r="G122" s="324"/>
      <c r="H122" s="324"/>
      <c r="I122" s="324"/>
      <c r="J122" s="324"/>
      <c r="K122" s="248"/>
    </row>
    <row r="123" spans="2:11" customFormat="1" ht="17.25" customHeight="1">
      <c r="B123" s="249"/>
      <c r="C123" s="223" t="s">
        <v>2095</v>
      </c>
      <c r="D123" s="223"/>
      <c r="E123" s="223"/>
      <c r="F123" s="223" t="s">
        <v>2096</v>
      </c>
      <c r="G123" s="224"/>
      <c r="H123" s="223" t="s">
        <v>57</v>
      </c>
      <c r="I123" s="223" t="s">
        <v>60</v>
      </c>
      <c r="J123" s="223" t="s">
        <v>2097</v>
      </c>
      <c r="K123" s="250"/>
    </row>
    <row r="124" spans="2:11" customFormat="1" ht="17.25" customHeight="1">
      <c r="B124" s="249"/>
      <c r="C124" s="225" t="s">
        <v>2098</v>
      </c>
      <c r="D124" s="225"/>
      <c r="E124" s="225"/>
      <c r="F124" s="226" t="s">
        <v>2099</v>
      </c>
      <c r="G124" s="227"/>
      <c r="H124" s="225"/>
      <c r="I124" s="225"/>
      <c r="J124" s="225" t="s">
        <v>2100</v>
      </c>
      <c r="K124" s="250"/>
    </row>
    <row r="125" spans="2:11" customFormat="1" ht="5.25" customHeight="1">
      <c r="B125" s="251"/>
      <c r="C125" s="228"/>
      <c r="D125" s="228"/>
      <c r="E125" s="228"/>
      <c r="F125" s="228"/>
      <c r="G125" s="252"/>
      <c r="H125" s="228"/>
      <c r="I125" s="228"/>
      <c r="J125" s="228"/>
      <c r="K125" s="253"/>
    </row>
    <row r="126" spans="2:11" customFormat="1" ht="15" customHeight="1">
      <c r="B126" s="251"/>
      <c r="C126" s="210" t="s">
        <v>2104</v>
      </c>
      <c r="D126" s="230"/>
      <c r="E126" s="230"/>
      <c r="F126" s="231" t="s">
        <v>2101</v>
      </c>
      <c r="G126" s="210"/>
      <c r="H126" s="210" t="s">
        <v>2141</v>
      </c>
      <c r="I126" s="210" t="s">
        <v>2103</v>
      </c>
      <c r="J126" s="210">
        <v>120</v>
      </c>
      <c r="K126" s="254"/>
    </row>
    <row r="127" spans="2:11" customFormat="1" ht="15" customHeight="1">
      <c r="B127" s="251"/>
      <c r="C127" s="210" t="s">
        <v>2150</v>
      </c>
      <c r="D127" s="210"/>
      <c r="E127" s="210"/>
      <c r="F127" s="231" t="s">
        <v>2101</v>
      </c>
      <c r="G127" s="210"/>
      <c r="H127" s="210" t="s">
        <v>2151</v>
      </c>
      <c r="I127" s="210" t="s">
        <v>2103</v>
      </c>
      <c r="J127" s="210" t="s">
        <v>2152</v>
      </c>
      <c r="K127" s="254"/>
    </row>
    <row r="128" spans="2:11" customFormat="1" ht="15" customHeight="1">
      <c r="B128" s="251"/>
      <c r="C128" s="210" t="s">
        <v>88</v>
      </c>
      <c r="D128" s="210"/>
      <c r="E128" s="210"/>
      <c r="F128" s="231" t="s">
        <v>2101</v>
      </c>
      <c r="G128" s="210"/>
      <c r="H128" s="210" t="s">
        <v>2153</v>
      </c>
      <c r="I128" s="210" t="s">
        <v>2103</v>
      </c>
      <c r="J128" s="210" t="s">
        <v>2152</v>
      </c>
      <c r="K128" s="254"/>
    </row>
    <row r="129" spans="2:11" customFormat="1" ht="15" customHeight="1">
      <c r="B129" s="251"/>
      <c r="C129" s="210" t="s">
        <v>2112</v>
      </c>
      <c r="D129" s="210"/>
      <c r="E129" s="210"/>
      <c r="F129" s="231" t="s">
        <v>2107</v>
      </c>
      <c r="G129" s="210"/>
      <c r="H129" s="210" t="s">
        <v>2113</v>
      </c>
      <c r="I129" s="210" t="s">
        <v>2103</v>
      </c>
      <c r="J129" s="210">
        <v>15</v>
      </c>
      <c r="K129" s="254"/>
    </row>
    <row r="130" spans="2:11" customFormat="1" ht="15" customHeight="1">
      <c r="B130" s="251"/>
      <c r="C130" s="210" t="s">
        <v>2114</v>
      </c>
      <c r="D130" s="210"/>
      <c r="E130" s="210"/>
      <c r="F130" s="231" t="s">
        <v>2107</v>
      </c>
      <c r="G130" s="210"/>
      <c r="H130" s="210" t="s">
        <v>2115</v>
      </c>
      <c r="I130" s="210" t="s">
        <v>2103</v>
      </c>
      <c r="J130" s="210">
        <v>15</v>
      </c>
      <c r="K130" s="254"/>
    </row>
    <row r="131" spans="2:11" customFormat="1" ht="15" customHeight="1">
      <c r="B131" s="251"/>
      <c r="C131" s="210" t="s">
        <v>2116</v>
      </c>
      <c r="D131" s="210"/>
      <c r="E131" s="210"/>
      <c r="F131" s="231" t="s">
        <v>2107</v>
      </c>
      <c r="G131" s="210"/>
      <c r="H131" s="210" t="s">
        <v>2117</v>
      </c>
      <c r="I131" s="210" t="s">
        <v>2103</v>
      </c>
      <c r="J131" s="210">
        <v>20</v>
      </c>
      <c r="K131" s="254"/>
    </row>
    <row r="132" spans="2:11" customFormat="1" ht="15" customHeight="1">
      <c r="B132" s="251"/>
      <c r="C132" s="210" t="s">
        <v>2118</v>
      </c>
      <c r="D132" s="210"/>
      <c r="E132" s="210"/>
      <c r="F132" s="231" t="s">
        <v>2107</v>
      </c>
      <c r="G132" s="210"/>
      <c r="H132" s="210" t="s">
        <v>2119</v>
      </c>
      <c r="I132" s="210" t="s">
        <v>2103</v>
      </c>
      <c r="J132" s="210">
        <v>20</v>
      </c>
      <c r="K132" s="254"/>
    </row>
    <row r="133" spans="2:11" customFormat="1" ht="15" customHeight="1">
      <c r="B133" s="251"/>
      <c r="C133" s="210" t="s">
        <v>2106</v>
      </c>
      <c r="D133" s="210"/>
      <c r="E133" s="210"/>
      <c r="F133" s="231" t="s">
        <v>2107</v>
      </c>
      <c r="G133" s="210"/>
      <c r="H133" s="210" t="s">
        <v>2141</v>
      </c>
      <c r="I133" s="210" t="s">
        <v>2103</v>
      </c>
      <c r="J133" s="210">
        <v>50</v>
      </c>
      <c r="K133" s="254"/>
    </row>
    <row r="134" spans="2:11" customFormat="1" ht="15" customHeight="1">
      <c r="B134" s="251"/>
      <c r="C134" s="210" t="s">
        <v>2120</v>
      </c>
      <c r="D134" s="210"/>
      <c r="E134" s="210"/>
      <c r="F134" s="231" t="s">
        <v>2107</v>
      </c>
      <c r="G134" s="210"/>
      <c r="H134" s="210" t="s">
        <v>2141</v>
      </c>
      <c r="I134" s="210" t="s">
        <v>2103</v>
      </c>
      <c r="J134" s="210">
        <v>50</v>
      </c>
      <c r="K134" s="254"/>
    </row>
    <row r="135" spans="2:11" customFormat="1" ht="15" customHeight="1">
      <c r="B135" s="251"/>
      <c r="C135" s="210" t="s">
        <v>2126</v>
      </c>
      <c r="D135" s="210"/>
      <c r="E135" s="210"/>
      <c r="F135" s="231" t="s">
        <v>2107</v>
      </c>
      <c r="G135" s="210"/>
      <c r="H135" s="210" t="s">
        <v>2141</v>
      </c>
      <c r="I135" s="210" t="s">
        <v>2103</v>
      </c>
      <c r="J135" s="210">
        <v>50</v>
      </c>
      <c r="K135" s="254"/>
    </row>
    <row r="136" spans="2:11" customFormat="1" ht="15" customHeight="1">
      <c r="B136" s="251"/>
      <c r="C136" s="210" t="s">
        <v>2128</v>
      </c>
      <c r="D136" s="210"/>
      <c r="E136" s="210"/>
      <c r="F136" s="231" t="s">
        <v>2107</v>
      </c>
      <c r="G136" s="210"/>
      <c r="H136" s="210" t="s">
        <v>2141</v>
      </c>
      <c r="I136" s="210" t="s">
        <v>2103</v>
      </c>
      <c r="J136" s="210">
        <v>50</v>
      </c>
      <c r="K136" s="254"/>
    </row>
    <row r="137" spans="2:11" customFormat="1" ht="15" customHeight="1">
      <c r="B137" s="251"/>
      <c r="C137" s="210" t="s">
        <v>2129</v>
      </c>
      <c r="D137" s="210"/>
      <c r="E137" s="210"/>
      <c r="F137" s="231" t="s">
        <v>2107</v>
      </c>
      <c r="G137" s="210"/>
      <c r="H137" s="210" t="s">
        <v>2154</v>
      </c>
      <c r="I137" s="210" t="s">
        <v>2103</v>
      </c>
      <c r="J137" s="210">
        <v>255</v>
      </c>
      <c r="K137" s="254"/>
    </row>
    <row r="138" spans="2:11" customFormat="1" ht="15" customHeight="1">
      <c r="B138" s="251"/>
      <c r="C138" s="210" t="s">
        <v>2131</v>
      </c>
      <c r="D138" s="210"/>
      <c r="E138" s="210"/>
      <c r="F138" s="231" t="s">
        <v>2101</v>
      </c>
      <c r="G138" s="210"/>
      <c r="H138" s="210" t="s">
        <v>2155</v>
      </c>
      <c r="I138" s="210" t="s">
        <v>2133</v>
      </c>
      <c r="J138" s="210"/>
      <c r="K138" s="254"/>
    </row>
    <row r="139" spans="2:11" customFormat="1" ht="15" customHeight="1">
      <c r="B139" s="251"/>
      <c r="C139" s="210" t="s">
        <v>2134</v>
      </c>
      <c r="D139" s="210"/>
      <c r="E139" s="210"/>
      <c r="F139" s="231" t="s">
        <v>2101</v>
      </c>
      <c r="G139" s="210"/>
      <c r="H139" s="210" t="s">
        <v>2156</v>
      </c>
      <c r="I139" s="210" t="s">
        <v>2136</v>
      </c>
      <c r="J139" s="210"/>
      <c r="K139" s="254"/>
    </row>
    <row r="140" spans="2:11" customFormat="1" ht="15" customHeight="1">
      <c r="B140" s="251"/>
      <c r="C140" s="210" t="s">
        <v>2137</v>
      </c>
      <c r="D140" s="210"/>
      <c r="E140" s="210"/>
      <c r="F140" s="231" t="s">
        <v>2101</v>
      </c>
      <c r="G140" s="210"/>
      <c r="H140" s="210" t="s">
        <v>2137</v>
      </c>
      <c r="I140" s="210" t="s">
        <v>2136</v>
      </c>
      <c r="J140" s="210"/>
      <c r="K140" s="254"/>
    </row>
    <row r="141" spans="2:11" customFormat="1" ht="15" customHeight="1">
      <c r="B141" s="251"/>
      <c r="C141" s="210" t="s">
        <v>41</v>
      </c>
      <c r="D141" s="210"/>
      <c r="E141" s="210"/>
      <c r="F141" s="231" t="s">
        <v>2101</v>
      </c>
      <c r="G141" s="210"/>
      <c r="H141" s="210" t="s">
        <v>2157</v>
      </c>
      <c r="I141" s="210" t="s">
        <v>2136</v>
      </c>
      <c r="J141" s="210"/>
      <c r="K141" s="254"/>
    </row>
    <row r="142" spans="2:11" customFormat="1" ht="15" customHeight="1">
      <c r="B142" s="251"/>
      <c r="C142" s="210" t="s">
        <v>2158</v>
      </c>
      <c r="D142" s="210"/>
      <c r="E142" s="210"/>
      <c r="F142" s="231" t="s">
        <v>2101</v>
      </c>
      <c r="G142" s="210"/>
      <c r="H142" s="210" t="s">
        <v>2159</v>
      </c>
      <c r="I142" s="210" t="s">
        <v>2136</v>
      </c>
      <c r="J142" s="210"/>
      <c r="K142" s="254"/>
    </row>
    <row r="143" spans="2:11" customFormat="1" ht="15" customHeight="1">
      <c r="B143" s="255"/>
      <c r="C143" s="256"/>
      <c r="D143" s="256"/>
      <c r="E143" s="256"/>
      <c r="F143" s="256"/>
      <c r="G143" s="256"/>
      <c r="H143" s="256"/>
      <c r="I143" s="256"/>
      <c r="J143" s="256"/>
      <c r="K143" s="257"/>
    </row>
    <row r="144" spans="2:11" customFormat="1" ht="18.75" customHeight="1">
      <c r="B144" s="242"/>
      <c r="C144" s="242"/>
      <c r="D144" s="242"/>
      <c r="E144" s="242"/>
      <c r="F144" s="243"/>
      <c r="G144" s="242"/>
      <c r="H144" s="242"/>
      <c r="I144" s="242"/>
      <c r="J144" s="242"/>
      <c r="K144" s="242"/>
    </row>
    <row r="145" spans="2:11" customFormat="1" ht="18.75" customHeight="1">
      <c r="B145" s="217"/>
      <c r="C145" s="217"/>
      <c r="D145" s="217"/>
      <c r="E145" s="217"/>
      <c r="F145" s="217"/>
      <c r="G145" s="217"/>
      <c r="H145" s="217"/>
      <c r="I145" s="217"/>
      <c r="J145" s="217"/>
      <c r="K145" s="217"/>
    </row>
    <row r="146" spans="2:11" customFormat="1" ht="7.5" customHeight="1">
      <c r="B146" s="218"/>
      <c r="C146" s="219"/>
      <c r="D146" s="219"/>
      <c r="E146" s="219"/>
      <c r="F146" s="219"/>
      <c r="G146" s="219"/>
      <c r="H146" s="219"/>
      <c r="I146" s="219"/>
      <c r="J146" s="219"/>
      <c r="K146" s="220"/>
    </row>
    <row r="147" spans="2:11" customFormat="1" ht="45" customHeight="1">
      <c r="B147" s="221"/>
      <c r="C147" s="323" t="s">
        <v>2160</v>
      </c>
      <c r="D147" s="323"/>
      <c r="E147" s="323"/>
      <c r="F147" s="323"/>
      <c r="G147" s="323"/>
      <c r="H147" s="323"/>
      <c r="I147" s="323"/>
      <c r="J147" s="323"/>
      <c r="K147" s="222"/>
    </row>
    <row r="148" spans="2:11" customFormat="1" ht="17.25" customHeight="1">
      <c r="B148" s="221"/>
      <c r="C148" s="223" t="s">
        <v>2095</v>
      </c>
      <c r="D148" s="223"/>
      <c r="E148" s="223"/>
      <c r="F148" s="223" t="s">
        <v>2096</v>
      </c>
      <c r="G148" s="224"/>
      <c r="H148" s="223" t="s">
        <v>57</v>
      </c>
      <c r="I148" s="223" t="s">
        <v>60</v>
      </c>
      <c r="J148" s="223" t="s">
        <v>2097</v>
      </c>
      <c r="K148" s="222"/>
    </row>
    <row r="149" spans="2:11" customFormat="1" ht="17.25" customHeight="1">
      <c r="B149" s="221"/>
      <c r="C149" s="225" t="s">
        <v>2098</v>
      </c>
      <c r="D149" s="225"/>
      <c r="E149" s="225"/>
      <c r="F149" s="226" t="s">
        <v>2099</v>
      </c>
      <c r="G149" s="227"/>
      <c r="H149" s="225"/>
      <c r="I149" s="225"/>
      <c r="J149" s="225" t="s">
        <v>2100</v>
      </c>
      <c r="K149" s="222"/>
    </row>
    <row r="150" spans="2:11" customFormat="1" ht="5.25" customHeight="1">
      <c r="B150" s="233"/>
      <c r="C150" s="228"/>
      <c r="D150" s="228"/>
      <c r="E150" s="228"/>
      <c r="F150" s="228"/>
      <c r="G150" s="229"/>
      <c r="H150" s="228"/>
      <c r="I150" s="228"/>
      <c r="J150" s="228"/>
      <c r="K150" s="254"/>
    </row>
    <row r="151" spans="2:11" customFormat="1" ht="15" customHeight="1">
      <c r="B151" s="233"/>
      <c r="C151" s="258" t="s">
        <v>2104</v>
      </c>
      <c r="D151" s="210"/>
      <c r="E151" s="210"/>
      <c r="F151" s="259" t="s">
        <v>2101</v>
      </c>
      <c r="G151" s="210"/>
      <c r="H151" s="258" t="s">
        <v>2141</v>
      </c>
      <c r="I151" s="258" t="s">
        <v>2103</v>
      </c>
      <c r="J151" s="258">
        <v>120</v>
      </c>
      <c r="K151" s="254"/>
    </row>
    <row r="152" spans="2:11" customFormat="1" ht="15" customHeight="1">
      <c r="B152" s="233"/>
      <c r="C152" s="258" t="s">
        <v>2150</v>
      </c>
      <c r="D152" s="210"/>
      <c r="E152" s="210"/>
      <c r="F152" s="259" t="s">
        <v>2101</v>
      </c>
      <c r="G152" s="210"/>
      <c r="H152" s="258" t="s">
        <v>2161</v>
      </c>
      <c r="I152" s="258" t="s">
        <v>2103</v>
      </c>
      <c r="J152" s="258" t="s">
        <v>2152</v>
      </c>
      <c r="K152" s="254"/>
    </row>
    <row r="153" spans="2:11" customFormat="1" ht="15" customHeight="1">
      <c r="B153" s="233"/>
      <c r="C153" s="258" t="s">
        <v>88</v>
      </c>
      <c r="D153" s="210"/>
      <c r="E153" s="210"/>
      <c r="F153" s="259" t="s">
        <v>2101</v>
      </c>
      <c r="G153" s="210"/>
      <c r="H153" s="258" t="s">
        <v>2162</v>
      </c>
      <c r="I153" s="258" t="s">
        <v>2103</v>
      </c>
      <c r="J153" s="258" t="s">
        <v>2152</v>
      </c>
      <c r="K153" s="254"/>
    </row>
    <row r="154" spans="2:11" customFormat="1" ht="15" customHeight="1">
      <c r="B154" s="233"/>
      <c r="C154" s="258" t="s">
        <v>2106</v>
      </c>
      <c r="D154" s="210"/>
      <c r="E154" s="210"/>
      <c r="F154" s="259" t="s">
        <v>2107</v>
      </c>
      <c r="G154" s="210"/>
      <c r="H154" s="258" t="s">
        <v>2141</v>
      </c>
      <c r="I154" s="258" t="s">
        <v>2103</v>
      </c>
      <c r="J154" s="258">
        <v>50</v>
      </c>
      <c r="K154" s="254"/>
    </row>
    <row r="155" spans="2:11" customFormat="1" ht="15" customHeight="1">
      <c r="B155" s="233"/>
      <c r="C155" s="258" t="s">
        <v>2109</v>
      </c>
      <c r="D155" s="210"/>
      <c r="E155" s="210"/>
      <c r="F155" s="259" t="s">
        <v>2101</v>
      </c>
      <c r="G155" s="210"/>
      <c r="H155" s="258" t="s">
        <v>2141</v>
      </c>
      <c r="I155" s="258" t="s">
        <v>2111</v>
      </c>
      <c r="J155" s="258"/>
      <c r="K155" s="254"/>
    </row>
    <row r="156" spans="2:11" customFormat="1" ht="15" customHeight="1">
      <c r="B156" s="233"/>
      <c r="C156" s="258" t="s">
        <v>2120</v>
      </c>
      <c r="D156" s="210"/>
      <c r="E156" s="210"/>
      <c r="F156" s="259" t="s">
        <v>2107</v>
      </c>
      <c r="G156" s="210"/>
      <c r="H156" s="258" t="s">
        <v>2141</v>
      </c>
      <c r="I156" s="258" t="s">
        <v>2103</v>
      </c>
      <c r="J156" s="258">
        <v>50</v>
      </c>
      <c r="K156" s="254"/>
    </row>
    <row r="157" spans="2:11" customFormat="1" ht="15" customHeight="1">
      <c r="B157" s="233"/>
      <c r="C157" s="258" t="s">
        <v>2128</v>
      </c>
      <c r="D157" s="210"/>
      <c r="E157" s="210"/>
      <c r="F157" s="259" t="s">
        <v>2107</v>
      </c>
      <c r="G157" s="210"/>
      <c r="H157" s="258" t="s">
        <v>2141</v>
      </c>
      <c r="I157" s="258" t="s">
        <v>2103</v>
      </c>
      <c r="J157" s="258">
        <v>50</v>
      </c>
      <c r="K157" s="254"/>
    </row>
    <row r="158" spans="2:11" customFormat="1" ht="15" customHeight="1">
      <c r="B158" s="233"/>
      <c r="C158" s="258" t="s">
        <v>2126</v>
      </c>
      <c r="D158" s="210"/>
      <c r="E158" s="210"/>
      <c r="F158" s="259" t="s">
        <v>2107</v>
      </c>
      <c r="G158" s="210"/>
      <c r="H158" s="258" t="s">
        <v>2141</v>
      </c>
      <c r="I158" s="258" t="s">
        <v>2103</v>
      </c>
      <c r="J158" s="258">
        <v>50</v>
      </c>
      <c r="K158" s="254"/>
    </row>
    <row r="159" spans="2:11" customFormat="1" ht="15" customHeight="1">
      <c r="B159" s="233"/>
      <c r="C159" s="258" t="s">
        <v>121</v>
      </c>
      <c r="D159" s="210"/>
      <c r="E159" s="210"/>
      <c r="F159" s="259" t="s">
        <v>2101</v>
      </c>
      <c r="G159" s="210"/>
      <c r="H159" s="258" t="s">
        <v>2163</v>
      </c>
      <c r="I159" s="258" t="s">
        <v>2103</v>
      </c>
      <c r="J159" s="258" t="s">
        <v>2164</v>
      </c>
      <c r="K159" s="254"/>
    </row>
    <row r="160" spans="2:11" customFormat="1" ht="15" customHeight="1">
      <c r="B160" s="233"/>
      <c r="C160" s="258" t="s">
        <v>2165</v>
      </c>
      <c r="D160" s="210"/>
      <c r="E160" s="210"/>
      <c r="F160" s="259" t="s">
        <v>2101</v>
      </c>
      <c r="G160" s="210"/>
      <c r="H160" s="258" t="s">
        <v>2166</v>
      </c>
      <c r="I160" s="258" t="s">
        <v>2136</v>
      </c>
      <c r="J160" s="258"/>
      <c r="K160" s="254"/>
    </row>
    <row r="161" spans="2:11" customFormat="1" ht="15" customHeight="1">
      <c r="B161" s="260"/>
      <c r="C161" s="240"/>
      <c r="D161" s="240"/>
      <c r="E161" s="240"/>
      <c r="F161" s="240"/>
      <c r="G161" s="240"/>
      <c r="H161" s="240"/>
      <c r="I161" s="240"/>
      <c r="J161" s="240"/>
      <c r="K161" s="261"/>
    </row>
    <row r="162" spans="2:11" customFormat="1" ht="18.75" customHeight="1">
      <c r="B162" s="242"/>
      <c r="C162" s="252"/>
      <c r="D162" s="252"/>
      <c r="E162" s="252"/>
      <c r="F162" s="262"/>
      <c r="G162" s="252"/>
      <c r="H162" s="252"/>
      <c r="I162" s="252"/>
      <c r="J162" s="252"/>
      <c r="K162" s="242"/>
    </row>
    <row r="163" spans="2:11" customFormat="1" ht="18.75" customHeight="1">
      <c r="B163" s="217"/>
      <c r="C163" s="217"/>
      <c r="D163" s="217"/>
      <c r="E163" s="217"/>
      <c r="F163" s="217"/>
      <c r="G163" s="217"/>
      <c r="H163" s="217"/>
      <c r="I163" s="217"/>
      <c r="J163" s="217"/>
      <c r="K163" s="217"/>
    </row>
    <row r="164" spans="2:11" customFormat="1" ht="7.5" customHeight="1">
      <c r="B164" s="199"/>
      <c r="C164" s="200"/>
      <c r="D164" s="200"/>
      <c r="E164" s="200"/>
      <c r="F164" s="200"/>
      <c r="G164" s="200"/>
      <c r="H164" s="200"/>
      <c r="I164" s="200"/>
      <c r="J164" s="200"/>
      <c r="K164" s="201"/>
    </row>
    <row r="165" spans="2:11" customFormat="1" ht="45" customHeight="1">
      <c r="B165" s="202"/>
      <c r="C165" s="324" t="s">
        <v>2167</v>
      </c>
      <c r="D165" s="324"/>
      <c r="E165" s="324"/>
      <c r="F165" s="324"/>
      <c r="G165" s="324"/>
      <c r="H165" s="324"/>
      <c r="I165" s="324"/>
      <c r="J165" s="324"/>
      <c r="K165" s="203"/>
    </row>
    <row r="166" spans="2:11" customFormat="1" ht="17.25" customHeight="1">
      <c r="B166" s="202"/>
      <c r="C166" s="223" t="s">
        <v>2095</v>
      </c>
      <c r="D166" s="223"/>
      <c r="E166" s="223"/>
      <c r="F166" s="223" t="s">
        <v>2096</v>
      </c>
      <c r="G166" s="263"/>
      <c r="H166" s="264" t="s">
        <v>57</v>
      </c>
      <c r="I166" s="264" t="s">
        <v>60</v>
      </c>
      <c r="J166" s="223" t="s">
        <v>2097</v>
      </c>
      <c r="K166" s="203"/>
    </row>
    <row r="167" spans="2:11" customFormat="1" ht="17.25" customHeight="1">
      <c r="B167" s="204"/>
      <c r="C167" s="225" t="s">
        <v>2098</v>
      </c>
      <c r="D167" s="225"/>
      <c r="E167" s="225"/>
      <c r="F167" s="226" t="s">
        <v>2099</v>
      </c>
      <c r="G167" s="265"/>
      <c r="H167" s="266"/>
      <c r="I167" s="266"/>
      <c r="J167" s="225" t="s">
        <v>2100</v>
      </c>
      <c r="K167" s="205"/>
    </row>
    <row r="168" spans="2:11" customFormat="1" ht="5.25" customHeight="1">
      <c r="B168" s="233"/>
      <c r="C168" s="228"/>
      <c r="D168" s="228"/>
      <c r="E168" s="228"/>
      <c r="F168" s="228"/>
      <c r="G168" s="229"/>
      <c r="H168" s="228"/>
      <c r="I168" s="228"/>
      <c r="J168" s="228"/>
      <c r="K168" s="254"/>
    </row>
    <row r="169" spans="2:11" customFormat="1" ht="15" customHeight="1">
      <c r="B169" s="233"/>
      <c r="C169" s="210" t="s">
        <v>2104</v>
      </c>
      <c r="D169" s="210"/>
      <c r="E169" s="210"/>
      <c r="F169" s="231" t="s">
        <v>2101</v>
      </c>
      <c r="G169" s="210"/>
      <c r="H169" s="210" t="s">
        <v>2141</v>
      </c>
      <c r="I169" s="210" t="s">
        <v>2103</v>
      </c>
      <c r="J169" s="210">
        <v>120</v>
      </c>
      <c r="K169" s="254"/>
    </row>
    <row r="170" spans="2:11" customFormat="1" ht="15" customHeight="1">
      <c r="B170" s="233"/>
      <c r="C170" s="210" t="s">
        <v>2150</v>
      </c>
      <c r="D170" s="210"/>
      <c r="E170" s="210"/>
      <c r="F170" s="231" t="s">
        <v>2101</v>
      </c>
      <c r="G170" s="210"/>
      <c r="H170" s="210" t="s">
        <v>2151</v>
      </c>
      <c r="I170" s="210" t="s">
        <v>2103</v>
      </c>
      <c r="J170" s="210" t="s">
        <v>2152</v>
      </c>
      <c r="K170" s="254"/>
    </row>
    <row r="171" spans="2:11" customFormat="1" ht="15" customHeight="1">
      <c r="B171" s="233"/>
      <c r="C171" s="210" t="s">
        <v>88</v>
      </c>
      <c r="D171" s="210"/>
      <c r="E171" s="210"/>
      <c r="F171" s="231" t="s">
        <v>2101</v>
      </c>
      <c r="G171" s="210"/>
      <c r="H171" s="210" t="s">
        <v>2168</v>
      </c>
      <c r="I171" s="210" t="s">
        <v>2103</v>
      </c>
      <c r="J171" s="210" t="s">
        <v>2152</v>
      </c>
      <c r="K171" s="254"/>
    </row>
    <row r="172" spans="2:11" customFormat="1" ht="15" customHeight="1">
      <c r="B172" s="233"/>
      <c r="C172" s="210" t="s">
        <v>2106</v>
      </c>
      <c r="D172" s="210"/>
      <c r="E172" s="210"/>
      <c r="F172" s="231" t="s">
        <v>2107</v>
      </c>
      <c r="G172" s="210"/>
      <c r="H172" s="210" t="s">
        <v>2168</v>
      </c>
      <c r="I172" s="210" t="s">
        <v>2103</v>
      </c>
      <c r="J172" s="210">
        <v>50</v>
      </c>
      <c r="K172" s="254"/>
    </row>
    <row r="173" spans="2:11" customFormat="1" ht="15" customHeight="1">
      <c r="B173" s="233"/>
      <c r="C173" s="210" t="s">
        <v>2109</v>
      </c>
      <c r="D173" s="210"/>
      <c r="E173" s="210"/>
      <c r="F173" s="231" t="s">
        <v>2101</v>
      </c>
      <c r="G173" s="210"/>
      <c r="H173" s="210" t="s">
        <v>2168</v>
      </c>
      <c r="I173" s="210" t="s">
        <v>2111</v>
      </c>
      <c r="J173" s="210"/>
      <c r="K173" s="254"/>
    </row>
    <row r="174" spans="2:11" customFormat="1" ht="15" customHeight="1">
      <c r="B174" s="233"/>
      <c r="C174" s="210" t="s">
        <v>2120</v>
      </c>
      <c r="D174" s="210"/>
      <c r="E174" s="210"/>
      <c r="F174" s="231" t="s">
        <v>2107</v>
      </c>
      <c r="G174" s="210"/>
      <c r="H174" s="210" t="s">
        <v>2168</v>
      </c>
      <c r="I174" s="210" t="s">
        <v>2103</v>
      </c>
      <c r="J174" s="210">
        <v>50</v>
      </c>
      <c r="K174" s="254"/>
    </row>
    <row r="175" spans="2:11" customFormat="1" ht="15" customHeight="1">
      <c r="B175" s="233"/>
      <c r="C175" s="210" t="s">
        <v>2128</v>
      </c>
      <c r="D175" s="210"/>
      <c r="E175" s="210"/>
      <c r="F175" s="231" t="s">
        <v>2107</v>
      </c>
      <c r="G175" s="210"/>
      <c r="H175" s="210" t="s">
        <v>2168</v>
      </c>
      <c r="I175" s="210" t="s">
        <v>2103</v>
      </c>
      <c r="J175" s="210">
        <v>50</v>
      </c>
      <c r="K175" s="254"/>
    </row>
    <row r="176" spans="2:11" customFormat="1" ht="15" customHeight="1">
      <c r="B176" s="233"/>
      <c r="C176" s="210" t="s">
        <v>2126</v>
      </c>
      <c r="D176" s="210"/>
      <c r="E176" s="210"/>
      <c r="F176" s="231" t="s">
        <v>2107</v>
      </c>
      <c r="G176" s="210"/>
      <c r="H176" s="210" t="s">
        <v>2168</v>
      </c>
      <c r="I176" s="210" t="s">
        <v>2103</v>
      </c>
      <c r="J176" s="210">
        <v>50</v>
      </c>
      <c r="K176" s="254"/>
    </row>
    <row r="177" spans="2:11" customFormat="1" ht="15" customHeight="1">
      <c r="B177" s="233"/>
      <c r="C177" s="210" t="s">
        <v>143</v>
      </c>
      <c r="D177" s="210"/>
      <c r="E177" s="210"/>
      <c r="F177" s="231" t="s">
        <v>2101</v>
      </c>
      <c r="G177" s="210"/>
      <c r="H177" s="210" t="s">
        <v>2169</v>
      </c>
      <c r="I177" s="210" t="s">
        <v>2170</v>
      </c>
      <c r="J177" s="210"/>
      <c r="K177" s="254"/>
    </row>
    <row r="178" spans="2:11" customFormat="1" ht="15" customHeight="1">
      <c r="B178" s="233"/>
      <c r="C178" s="210" t="s">
        <v>60</v>
      </c>
      <c r="D178" s="210"/>
      <c r="E178" s="210"/>
      <c r="F178" s="231" t="s">
        <v>2101</v>
      </c>
      <c r="G178" s="210"/>
      <c r="H178" s="210" t="s">
        <v>2171</v>
      </c>
      <c r="I178" s="210" t="s">
        <v>2172</v>
      </c>
      <c r="J178" s="210">
        <v>1</v>
      </c>
      <c r="K178" s="254"/>
    </row>
    <row r="179" spans="2:11" customFormat="1" ht="15" customHeight="1">
      <c r="B179" s="233"/>
      <c r="C179" s="210" t="s">
        <v>56</v>
      </c>
      <c r="D179" s="210"/>
      <c r="E179" s="210"/>
      <c r="F179" s="231" t="s">
        <v>2101</v>
      </c>
      <c r="G179" s="210"/>
      <c r="H179" s="210" t="s">
        <v>2173</v>
      </c>
      <c r="I179" s="210" t="s">
        <v>2103</v>
      </c>
      <c r="J179" s="210">
        <v>20</v>
      </c>
      <c r="K179" s="254"/>
    </row>
    <row r="180" spans="2:11" customFormat="1" ht="15" customHeight="1">
      <c r="B180" s="233"/>
      <c r="C180" s="210" t="s">
        <v>57</v>
      </c>
      <c r="D180" s="210"/>
      <c r="E180" s="210"/>
      <c r="F180" s="231" t="s">
        <v>2101</v>
      </c>
      <c r="G180" s="210"/>
      <c r="H180" s="210" t="s">
        <v>2174</v>
      </c>
      <c r="I180" s="210" t="s">
        <v>2103</v>
      </c>
      <c r="J180" s="210">
        <v>255</v>
      </c>
      <c r="K180" s="254"/>
    </row>
    <row r="181" spans="2:11" customFormat="1" ht="15" customHeight="1">
      <c r="B181" s="233"/>
      <c r="C181" s="210" t="s">
        <v>144</v>
      </c>
      <c r="D181" s="210"/>
      <c r="E181" s="210"/>
      <c r="F181" s="231" t="s">
        <v>2101</v>
      </c>
      <c r="G181" s="210"/>
      <c r="H181" s="210" t="s">
        <v>2065</v>
      </c>
      <c r="I181" s="210" t="s">
        <v>2103</v>
      </c>
      <c r="J181" s="210">
        <v>10</v>
      </c>
      <c r="K181" s="254"/>
    </row>
    <row r="182" spans="2:11" customFormat="1" ht="15" customHeight="1">
      <c r="B182" s="233"/>
      <c r="C182" s="210" t="s">
        <v>145</v>
      </c>
      <c r="D182" s="210"/>
      <c r="E182" s="210"/>
      <c r="F182" s="231" t="s">
        <v>2101</v>
      </c>
      <c r="G182" s="210"/>
      <c r="H182" s="210" t="s">
        <v>2175</v>
      </c>
      <c r="I182" s="210" t="s">
        <v>2136</v>
      </c>
      <c r="J182" s="210"/>
      <c r="K182" s="254"/>
    </row>
    <row r="183" spans="2:11" customFormat="1" ht="15" customHeight="1">
      <c r="B183" s="233"/>
      <c r="C183" s="210" t="s">
        <v>2176</v>
      </c>
      <c r="D183" s="210"/>
      <c r="E183" s="210"/>
      <c r="F183" s="231" t="s">
        <v>2101</v>
      </c>
      <c r="G183" s="210"/>
      <c r="H183" s="210" t="s">
        <v>2177</v>
      </c>
      <c r="I183" s="210" t="s">
        <v>2136</v>
      </c>
      <c r="J183" s="210"/>
      <c r="K183" s="254"/>
    </row>
    <row r="184" spans="2:11" customFormat="1" ht="15" customHeight="1">
      <c r="B184" s="233"/>
      <c r="C184" s="210" t="s">
        <v>2165</v>
      </c>
      <c r="D184" s="210"/>
      <c r="E184" s="210"/>
      <c r="F184" s="231" t="s">
        <v>2101</v>
      </c>
      <c r="G184" s="210"/>
      <c r="H184" s="210" t="s">
        <v>2178</v>
      </c>
      <c r="I184" s="210" t="s">
        <v>2136</v>
      </c>
      <c r="J184" s="210"/>
      <c r="K184" s="254"/>
    </row>
    <row r="185" spans="2:11" customFormat="1" ht="15" customHeight="1">
      <c r="B185" s="233"/>
      <c r="C185" s="210" t="s">
        <v>147</v>
      </c>
      <c r="D185" s="210"/>
      <c r="E185" s="210"/>
      <c r="F185" s="231" t="s">
        <v>2107</v>
      </c>
      <c r="G185" s="210"/>
      <c r="H185" s="210" t="s">
        <v>2179</v>
      </c>
      <c r="I185" s="210" t="s">
        <v>2103</v>
      </c>
      <c r="J185" s="210">
        <v>50</v>
      </c>
      <c r="K185" s="254"/>
    </row>
    <row r="186" spans="2:11" customFormat="1" ht="15" customHeight="1">
      <c r="B186" s="233"/>
      <c r="C186" s="210" t="s">
        <v>2180</v>
      </c>
      <c r="D186" s="210"/>
      <c r="E186" s="210"/>
      <c r="F186" s="231" t="s">
        <v>2107</v>
      </c>
      <c r="G186" s="210"/>
      <c r="H186" s="210" t="s">
        <v>2181</v>
      </c>
      <c r="I186" s="210" t="s">
        <v>2182</v>
      </c>
      <c r="J186" s="210"/>
      <c r="K186" s="254"/>
    </row>
    <row r="187" spans="2:11" customFormat="1" ht="15" customHeight="1">
      <c r="B187" s="233"/>
      <c r="C187" s="210" t="s">
        <v>2183</v>
      </c>
      <c r="D187" s="210"/>
      <c r="E187" s="210"/>
      <c r="F187" s="231" t="s">
        <v>2107</v>
      </c>
      <c r="G187" s="210"/>
      <c r="H187" s="210" t="s">
        <v>2184</v>
      </c>
      <c r="I187" s="210" t="s">
        <v>2182</v>
      </c>
      <c r="J187" s="210"/>
      <c r="K187" s="254"/>
    </row>
    <row r="188" spans="2:11" customFormat="1" ht="15" customHeight="1">
      <c r="B188" s="233"/>
      <c r="C188" s="210" t="s">
        <v>2185</v>
      </c>
      <c r="D188" s="210"/>
      <c r="E188" s="210"/>
      <c r="F188" s="231" t="s">
        <v>2107</v>
      </c>
      <c r="G188" s="210"/>
      <c r="H188" s="210" t="s">
        <v>2186</v>
      </c>
      <c r="I188" s="210" t="s">
        <v>2182</v>
      </c>
      <c r="J188" s="210"/>
      <c r="K188" s="254"/>
    </row>
    <row r="189" spans="2:11" customFormat="1" ht="15" customHeight="1">
      <c r="B189" s="233"/>
      <c r="C189" s="267" t="s">
        <v>2187</v>
      </c>
      <c r="D189" s="210"/>
      <c r="E189" s="210"/>
      <c r="F189" s="231" t="s">
        <v>2107</v>
      </c>
      <c r="G189" s="210"/>
      <c r="H189" s="210" t="s">
        <v>2188</v>
      </c>
      <c r="I189" s="210" t="s">
        <v>2189</v>
      </c>
      <c r="J189" s="268" t="s">
        <v>2190</v>
      </c>
      <c r="K189" s="254"/>
    </row>
    <row r="190" spans="2:11" customFormat="1" ht="15" customHeight="1">
      <c r="B190" s="233"/>
      <c r="C190" s="267" t="s">
        <v>45</v>
      </c>
      <c r="D190" s="210"/>
      <c r="E190" s="210"/>
      <c r="F190" s="231" t="s">
        <v>2101</v>
      </c>
      <c r="G190" s="210"/>
      <c r="H190" s="207" t="s">
        <v>2191</v>
      </c>
      <c r="I190" s="210" t="s">
        <v>2192</v>
      </c>
      <c r="J190" s="210"/>
      <c r="K190" s="254"/>
    </row>
    <row r="191" spans="2:11" customFormat="1" ht="15" customHeight="1">
      <c r="B191" s="233"/>
      <c r="C191" s="267" t="s">
        <v>2193</v>
      </c>
      <c r="D191" s="210"/>
      <c r="E191" s="210"/>
      <c r="F191" s="231" t="s">
        <v>2101</v>
      </c>
      <c r="G191" s="210"/>
      <c r="H191" s="210" t="s">
        <v>2194</v>
      </c>
      <c r="I191" s="210" t="s">
        <v>2136</v>
      </c>
      <c r="J191" s="210"/>
      <c r="K191" s="254"/>
    </row>
    <row r="192" spans="2:11" customFormat="1" ht="15" customHeight="1">
      <c r="B192" s="233"/>
      <c r="C192" s="267" t="s">
        <v>2195</v>
      </c>
      <c r="D192" s="210"/>
      <c r="E192" s="210"/>
      <c r="F192" s="231" t="s">
        <v>2101</v>
      </c>
      <c r="G192" s="210"/>
      <c r="H192" s="210" t="s">
        <v>2196</v>
      </c>
      <c r="I192" s="210" t="s">
        <v>2136</v>
      </c>
      <c r="J192" s="210"/>
      <c r="K192" s="254"/>
    </row>
    <row r="193" spans="2:11" customFormat="1" ht="15" customHeight="1">
      <c r="B193" s="233"/>
      <c r="C193" s="267" t="s">
        <v>2197</v>
      </c>
      <c r="D193" s="210"/>
      <c r="E193" s="210"/>
      <c r="F193" s="231" t="s">
        <v>2107</v>
      </c>
      <c r="G193" s="210"/>
      <c r="H193" s="210" t="s">
        <v>2198</v>
      </c>
      <c r="I193" s="210" t="s">
        <v>2136</v>
      </c>
      <c r="J193" s="210"/>
      <c r="K193" s="254"/>
    </row>
    <row r="194" spans="2:11" customFormat="1" ht="15" customHeight="1">
      <c r="B194" s="260"/>
      <c r="C194" s="269"/>
      <c r="D194" s="240"/>
      <c r="E194" s="240"/>
      <c r="F194" s="240"/>
      <c r="G194" s="240"/>
      <c r="H194" s="240"/>
      <c r="I194" s="240"/>
      <c r="J194" s="240"/>
      <c r="K194" s="261"/>
    </row>
    <row r="195" spans="2:11" customFormat="1" ht="18.75" customHeight="1">
      <c r="B195" s="242"/>
      <c r="C195" s="252"/>
      <c r="D195" s="252"/>
      <c r="E195" s="252"/>
      <c r="F195" s="262"/>
      <c r="G195" s="252"/>
      <c r="H195" s="252"/>
      <c r="I195" s="252"/>
      <c r="J195" s="252"/>
      <c r="K195" s="242"/>
    </row>
    <row r="196" spans="2:11" customFormat="1" ht="18.75" customHeight="1">
      <c r="B196" s="242"/>
      <c r="C196" s="252"/>
      <c r="D196" s="252"/>
      <c r="E196" s="252"/>
      <c r="F196" s="262"/>
      <c r="G196" s="252"/>
      <c r="H196" s="252"/>
      <c r="I196" s="252"/>
      <c r="J196" s="252"/>
      <c r="K196" s="242"/>
    </row>
    <row r="197" spans="2:11" customFormat="1" ht="18.75" customHeight="1">
      <c r="B197" s="217"/>
      <c r="C197" s="217"/>
      <c r="D197" s="217"/>
      <c r="E197" s="217"/>
      <c r="F197" s="217"/>
      <c r="G197" s="217"/>
      <c r="H197" s="217"/>
      <c r="I197" s="217"/>
      <c r="J197" s="217"/>
      <c r="K197" s="217"/>
    </row>
    <row r="198" spans="2:11" customFormat="1" ht="13.5">
      <c r="B198" s="199"/>
      <c r="C198" s="200"/>
      <c r="D198" s="200"/>
      <c r="E198" s="200"/>
      <c r="F198" s="200"/>
      <c r="G198" s="200"/>
      <c r="H198" s="200"/>
      <c r="I198" s="200"/>
      <c r="J198" s="200"/>
      <c r="K198" s="201"/>
    </row>
    <row r="199" spans="2:11" customFormat="1" ht="21">
      <c r="B199" s="202"/>
      <c r="C199" s="324" t="s">
        <v>2199</v>
      </c>
      <c r="D199" s="324"/>
      <c r="E199" s="324"/>
      <c r="F199" s="324"/>
      <c r="G199" s="324"/>
      <c r="H199" s="324"/>
      <c r="I199" s="324"/>
      <c r="J199" s="324"/>
      <c r="K199" s="203"/>
    </row>
    <row r="200" spans="2:11" customFormat="1" ht="25.5" customHeight="1">
      <c r="B200" s="202"/>
      <c r="C200" s="270" t="s">
        <v>2200</v>
      </c>
      <c r="D200" s="270"/>
      <c r="E200" s="270"/>
      <c r="F200" s="270" t="s">
        <v>2201</v>
      </c>
      <c r="G200" s="271"/>
      <c r="H200" s="325" t="s">
        <v>2202</v>
      </c>
      <c r="I200" s="325"/>
      <c r="J200" s="325"/>
      <c r="K200" s="203"/>
    </row>
    <row r="201" spans="2:11" customFormat="1" ht="5.25" customHeight="1">
      <c r="B201" s="233"/>
      <c r="C201" s="228"/>
      <c r="D201" s="228"/>
      <c r="E201" s="228"/>
      <c r="F201" s="228"/>
      <c r="G201" s="252"/>
      <c r="H201" s="228"/>
      <c r="I201" s="228"/>
      <c r="J201" s="228"/>
      <c r="K201" s="254"/>
    </row>
    <row r="202" spans="2:11" customFormat="1" ht="15" customHeight="1">
      <c r="B202" s="233"/>
      <c r="C202" s="210" t="s">
        <v>2192</v>
      </c>
      <c r="D202" s="210"/>
      <c r="E202" s="210"/>
      <c r="F202" s="231" t="s">
        <v>46</v>
      </c>
      <c r="G202" s="210"/>
      <c r="H202" s="326" t="s">
        <v>2203</v>
      </c>
      <c r="I202" s="326"/>
      <c r="J202" s="326"/>
      <c r="K202" s="254"/>
    </row>
    <row r="203" spans="2:11" customFormat="1" ht="15" customHeight="1">
      <c r="B203" s="233"/>
      <c r="C203" s="210"/>
      <c r="D203" s="210"/>
      <c r="E203" s="210"/>
      <c r="F203" s="231" t="s">
        <v>47</v>
      </c>
      <c r="G203" s="210"/>
      <c r="H203" s="326" t="s">
        <v>2204</v>
      </c>
      <c r="I203" s="326"/>
      <c r="J203" s="326"/>
      <c r="K203" s="254"/>
    </row>
    <row r="204" spans="2:11" customFormat="1" ht="15" customHeight="1">
      <c r="B204" s="233"/>
      <c r="C204" s="210"/>
      <c r="D204" s="210"/>
      <c r="E204" s="210"/>
      <c r="F204" s="231" t="s">
        <v>50</v>
      </c>
      <c r="G204" s="210"/>
      <c r="H204" s="326" t="s">
        <v>2205</v>
      </c>
      <c r="I204" s="326"/>
      <c r="J204" s="326"/>
      <c r="K204" s="254"/>
    </row>
    <row r="205" spans="2:11" customFormat="1" ht="15" customHeight="1">
      <c r="B205" s="233"/>
      <c r="C205" s="210"/>
      <c r="D205" s="210"/>
      <c r="E205" s="210"/>
      <c r="F205" s="231" t="s">
        <v>48</v>
      </c>
      <c r="G205" s="210"/>
      <c r="H205" s="326" t="s">
        <v>2206</v>
      </c>
      <c r="I205" s="326"/>
      <c r="J205" s="326"/>
      <c r="K205" s="254"/>
    </row>
    <row r="206" spans="2:11" customFormat="1" ht="15" customHeight="1">
      <c r="B206" s="233"/>
      <c r="C206" s="210"/>
      <c r="D206" s="210"/>
      <c r="E206" s="210"/>
      <c r="F206" s="231" t="s">
        <v>49</v>
      </c>
      <c r="G206" s="210"/>
      <c r="H206" s="326" t="s">
        <v>2207</v>
      </c>
      <c r="I206" s="326"/>
      <c r="J206" s="326"/>
      <c r="K206" s="254"/>
    </row>
    <row r="207" spans="2:11" customFormat="1" ht="15" customHeight="1">
      <c r="B207" s="233"/>
      <c r="C207" s="210"/>
      <c r="D207" s="210"/>
      <c r="E207" s="210"/>
      <c r="F207" s="231"/>
      <c r="G207" s="210"/>
      <c r="H207" s="210"/>
      <c r="I207" s="210"/>
      <c r="J207" s="210"/>
      <c r="K207" s="254"/>
    </row>
    <row r="208" spans="2:11" customFormat="1" ht="15" customHeight="1">
      <c r="B208" s="233"/>
      <c r="C208" s="210" t="s">
        <v>2148</v>
      </c>
      <c r="D208" s="210"/>
      <c r="E208" s="210"/>
      <c r="F208" s="231" t="s">
        <v>81</v>
      </c>
      <c r="G208" s="210"/>
      <c r="H208" s="326" t="s">
        <v>2208</v>
      </c>
      <c r="I208" s="326"/>
      <c r="J208" s="326"/>
      <c r="K208" s="254"/>
    </row>
    <row r="209" spans="2:11" customFormat="1" ht="15" customHeight="1">
      <c r="B209" s="233"/>
      <c r="C209" s="210"/>
      <c r="D209" s="210"/>
      <c r="E209" s="210"/>
      <c r="F209" s="231" t="s">
        <v>2046</v>
      </c>
      <c r="G209" s="210"/>
      <c r="H209" s="326" t="s">
        <v>2047</v>
      </c>
      <c r="I209" s="326"/>
      <c r="J209" s="326"/>
      <c r="K209" s="254"/>
    </row>
    <row r="210" spans="2:11" customFormat="1" ht="15" customHeight="1">
      <c r="B210" s="233"/>
      <c r="C210" s="210"/>
      <c r="D210" s="210"/>
      <c r="E210" s="210"/>
      <c r="F210" s="231" t="s">
        <v>2044</v>
      </c>
      <c r="G210" s="210"/>
      <c r="H210" s="326" t="s">
        <v>2209</v>
      </c>
      <c r="I210" s="326"/>
      <c r="J210" s="326"/>
      <c r="K210" s="254"/>
    </row>
    <row r="211" spans="2:11" customFormat="1" ht="15" customHeight="1">
      <c r="B211" s="272"/>
      <c r="C211" s="210"/>
      <c r="D211" s="210"/>
      <c r="E211" s="210"/>
      <c r="F211" s="231" t="s">
        <v>2048</v>
      </c>
      <c r="G211" s="267"/>
      <c r="H211" s="327" t="s">
        <v>2049</v>
      </c>
      <c r="I211" s="327"/>
      <c r="J211" s="327"/>
      <c r="K211" s="273"/>
    </row>
    <row r="212" spans="2:11" customFormat="1" ht="15" customHeight="1">
      <c r="B212" s="272"/>
      <c r="C212" s="210"/>
      <c r="D212" s="210"/>
      <c r="E212" s="210"/>
      <c r="F212" s="231" t="s">
        <v>1873</v>
      </c>
      <c r="G212" s="267"/>
      <c r="H212" s="327" t="s">
        <v>2016</v>
      </c>
      <c r="I212" s="327"/>
      <c r="J212" s="327"/>
      <c r="K212" s="273"/>
    </row>
    <row r="213" spans="2:11" customFormat="1" ht="15" customHeight="1">
      <c r="B213" s="272"/>
      <c r="C213" s="210"/>
      <c r="D213" s="210"/>
      <c r="E213" s="210"/>
      <c r="F213" s="231"/>
      <c r="G213" s="267"/>
      <c r="H213" s="258"/>
      <c r="I213" s="258"/>
      <c r="J213" s="258"/>
      <c r="K213" s="273"/>
    </row>
    <row r="214" spans="2:11" customFormat="1" ht="15" customHeight="1">
      <c r="B214" s="272"/>
      <c r="C214" s="210" t="s">
        <v>2172</v>
      </c>
      <c r="D214" s="210"/>
      <c r="E214" s="210"/>
      <c r="F214" s="231">
        <v>1</v>
      </c>
      <c r="G214" s="267"/>
      <c r="H214" s="327" t="s">
        <v>2210</v>
      </c>
      <c r="I214" s="327"/>
      <c r="J214" s="327"/>
      <c r="K214" s="273"/>
    </row>
    <row r="215" spans="2:11" customFormat="1" ht="15" customHeight="1">
      <c r="B215" s="272"/>
      <c r="C215" s="210"/>
      <c r="D215" s="210"/>
      <c r="E215" s="210"/>
      <c r="F215" s="231">
        <v>2</v>
      </c>
      <c r="G215" s="267"/>
      <c r="H215" s="327" t="s">
        <v>2211</v>
      </c>
      <c r="I215" s="327"/>
      <c r="J215" s="327"/>
      <c r="K215" s="273"/>
    </row>
    <row r="216" spans="2:11" customFormat="1" ht="15" customHeight="1">
      <c r="B216" s="272"/>
      <c r="C216" s="210"/>
      <c r="D216" s="210"/>
      <c r="E216" s="210"/>
      <c r="F216" s="231">
        <v>3</v>
      </c>
      <c r="G216" s="267"/>
      <c r="H216" s="327" t="s">
        <v>2212</v>
      </c>
      <c r="I216" s="327"/>
      <c r="J216" s="327"/>
      <c r="K216" s="273"/>
    </row>
    <row r="217" spans="2:11" customFormat="1" ht="15" customHeight="1">
      <c r="B217" s="272"/>
      <c r="C217" s="210"/>
      <c r="D217" s="210"/>
      <c r="E217" s="210"/>
      <c r="F217" s="231">
        <v>4</v>
      </c>
      <c r="G217" s="267"/>
      <c r="H217" s="327" t="s">
        <v>2213</v>
      </c>
      <c r="I217" s="327"/>
      <c r="J217" s="327"/>
      <c r="K217" s="273"/>
    </row>
    <row r="218" spans="2:11" customFormat="1" ht="12.75" customHeight="1">
      <c r="B218" s="274"/>
      <c r="C218" s="275"/>
      <c r="D218" s="275"/>
      <c r="E218" s="275"/>
      <c r="F218" s="275"/>
      <c r="G218" s="275"/>
      <c r="H218" s="275"/>
      <c r="I218" s="275"/>
      <c r="J218" s="275"/>
      <c r="K218" s="276"/>
    </row>
  </sheetData>
  <sheetProtection formatCells="0" formatColumns="0" formatRows="0" insertColumns="0" insertRows="0" insertHyperlinks="0" deleteColumns="0" deleteRows="0" sort="0" autoFilter="0" pivotTables="0"/>
  <mergeCells count="77">
    <mergeCell ref="G44:J44"/>
    <mergeCell ref="G45:J45"/>
    <mergeCell ref="C3:J3"/>
    <mergeCell ref="C4:J4"/>
    <mergeCell ref="C6:J6"/>
    <mergeCell ref="C7:J7"/>
    <mergeCell ref="G39:J39"/>
    <mergeCell ref="G40:J40"/>
    <mergeCell ref="G41:J41"/>
    <mergeCell ref="G42:J42"/>
    <mergeCell ref="G43:J43"/>
    <mergeCell ref="D34:J34"/>
    <mergeCell ref="D35:J35"/>
    <mergeCell ref="G36:J36"/>
    <mergeCell ref="G37:J37"/>
    <mergeCell ref="G38:J38"/>
    <mergeCell ref="D27:J27"/>
    <mergeCell ref="D28:J28"/>
    <mergeCell ref="D30:J30"/>
    <mergeCell ref="D31:J31"/>
    <mergeCell ref="D33:J33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65:J65"/>
    <mergeCell ref="D66:J66"/>
    <mergeCell ref="D67:J67"/>
    <mergeCell ref="D68:J68"/>
    <mergeCell ref="D69:J69"/>
    <mergeCell ref="D59:J59"/>
    <mergeCell ref="D60:J60"/>
    <mergeCell ref="D61:J61"/>
    <mergeCell ref="D62:J62"/>
    <mergeCell ref="D63:J63"/>
    <mergeCell ref="C52:J52"/>
    <mergeCell ref="C54:J54"/>
    <mergeCell ref="C55:J55"/>
    <mergeCell ref="C57:J57"/>
    <mergeCell ref="D58:J58"/>
    <mergeCell ref="D47:J47"/>
    <mergeCell ref="E48:J48"/>
    <mergeCell ref="E49:J49"/>
    <mergeCell ref="E50:J50"/>
    <mergeCell ref="D51:J51"/>
    <mergeCell ref="H212:J212"/>
    <mergeCell ref="H214:J214"/>
    <mergeCell ref="H215:J215"/>
    <mergeCell ref="H216:J216"/>
    <mergeCell ref="H217:J217"/>
    <mergeCell ref="H206:J206"/>
    <mergeCell ref="H208:J208"/>
    <mergeCell ref="H209:J209"/>
    <mergeCell ref="H210:J210"/>
    <mergeCell ref="H211:J211"/>
    <mergeCell ref="H200:J200"/>
    <mergeCell ref="H202:J202"/>
    <mergeCell ref="H203:J203"/>
    <mergeCell ref="H204:J204"/>
    <mergeCell ref="H205:J205"/>
    <mergeCell ref="C102:J102"/>
    <mergeCell ref="C122:J122"/>
    <mergeCell ref="C147:J147"/>
    <mergeCell ref="C165:J165"/>
    <mergeCell ref="C199:J199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17</vt:i4>
      </vt:variant>
    </vt:vector>
  </HeadingPairs>
  <TitlesOfParts>
    <vt:vector size="26" baseType="lpstr">
      <vt:lpstr>Rekapitulace stavby</vt:lpstr>
      <vt:lpstr>D.1.1.-01 - Zateplovací s...</vt:lpstr>
      <vt:lpstr>D.1.1.-02 - Podlaha půdy</vt:lpstr>
      <vt:lpstr>D.1.1.-03 - Lodžie</vt:lpstr>
      <vt:lpstr>D.1.1.-04 - Výměna otvorů</vt:lpstr>
      <vt:lpstr>01 - LPS - Uzemnění, hrom...</vt:lpstr>
      <vt:lpstr>02 - SP - Silnoproudé ins...</vt:lpstr>
      <vt:lpstr>VRN-OS - Vedlejší rozpočt...</vt:lpstr>
      <vt:lpstr>Pokyny pro vyplnění</vt:lpstr>
      <vt:lpstr>'01 - LPS - Uzemnění, hrom...'!Názvy_tisku</vt:lpstr>
      <vt:lpstr>'02 - SP - Silnoproudé ins...'!Názvy_tisku</vt:lpstr>
      <vt:lpstr>'D.1.1.-01 - Zateplovací s...'!Názvy_tisku</vt:lpstr>
      <vt:lpstr>'D.1.1.-02 - Podlaha půdy'!Názvy_tisku</vt:lpstr>
      <vt:lpstr>'D.1.1.-03 - Lodžie'!Názvy_tisku</vt:lpstr>
      <vt:lpstr>'D.1.1.-04 - Výměna otvorů'!Názvy_tisku</vt:lpstr>
      <vt:lpstr>'Rekapitulace stavby'!Názvy_tisku</vt:lpstr>
      <vt:lpstr>'VRN-OS - Vedlejší rozpočt...'!Názvy_tisku</vt:lpstr>
      <vt:lpstr>'01 - LPS - Uzemnění, hrom...'!Oblast_tisku</vt:lpstr>
      <vt:lpstr>'02 - SP - Silnoproudé ins...'!Oblast_tisku</vt:lpstr>
      <vt:lpstr>'D.1.1.-01 - Zateplovací s...'!Oblast_tisku</vt:lpstr>
      <vt:lpstr>'D.1.1.-02 - Podlaha půdy'!Oblast_tisku</vt:lpstr>
      <vt:lpstr>'D.1.1.-03 - Lodžie'!Oblast_tisku</vt:lpstr>
      <vt:lpstr>'D.1.1.-04 - Výměna otvorů'!Oblast_tisku</vt:lpstr>
      <vt:lpstr>'Pokyny pro vyplnění'!Oblast_tisku</vt:lpstr>
      <vt:lpstr>'Rekapitulace stavby'!Oblast_tisku</vt:lpstr>
      <vt:lpstr>'VRN-OS - Vedlejší rozpočt...'!Oblast_tisku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LAPTOP-2INGRA1T\Marcela</dc:creator>
  <cp:lastModifiedBy>Dubravova</cp:lastModifiedBy>
  <dcterms:created xsi:type="dcterms:W3CDTF">2023-06-28T09:19:14Z</dcterms:created>
  <dcterms:modified xsi:type="dcterms:W3CDTF">2023-07-19T08:10:04Z</dcterms:modified>
</cp:coreProperties>
</file>