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65894\Desktop\FE analýzy\Atopická dermatitida\"/>
    </mc:Choice>
  </mc:AlternateContent>
  <xr:revisionPtr revIDLastSave="0" documentId="13_ncr:1_{C35DAF3C-802E-4639-977B-E3019B47F60C}" xr6:coauthVersionLast="36" xr6:coauthVersionMax="36" xr10:uidLastSave="{00000000-0000-0000-0000-000000000000}"/>
  <bookViews>
    <workbookView xWindow="0" yWindow="0" windowWidth="19200" windowHeight="6440" firstSheet="1" activeTab="1" xr2:uid="{00000000-000D-0000-FFFF-FFFF00000000}"/>
  </bookViews>
  <sheets>
    <sheet name="Seznam přípravků" sheetId="4" r:id="rId1"/>
    <sheet name="BIA" sheetId="10" r:id="rId2"/>
    <sheet name="CEA - eff.frontier 16 týd." sheetId="11" r:id="rId3"/>
    <sheet name="List x" sheetId="14" r:id="rId4"/>
    <sheet name="CEA ICER 16 týdnů" sheetId="15" r:id="rId5"/>
    <sheet name="CEA - eff.frontier 1 rok" sheetId="17" r:id="rId6"/>
    <sheet name="obrázky1" sheetId="2" r:id="rId7"/>
    <sheet name="obrázky2" sheetId="3" r:id="rId8"/>
    <sheet name="obrázky3" sheetId="5" r:id="rId9"/>
    <sheet name="obrázky4" sheetId="6" r:id="rId10"/>
    <sheet name="obrázky 5" sheetId="7" r:id="rId11"/>
    <sheet name="obrázky6" sheetId="8" r:id="rId12"/>
    <sheet name="obrázky7" sheetId="9" r:id="rId13"/>
    <sheet name="obrázky8" sheetId="16" r:id="rId14"/>
  </sheets>
  <definedNames>
    <definedName name="_xlnm._FilterDatabase" localSheetId="1" hidden="1">BIA!$A$2:$E$2</definedName>
    <definedName name="_xlnm._FilterDatabase" localSheetId="0" hidden="1">'Seznam přípravků'!$A$2:$E$2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2" i="10" l="1"/>
  <c r="U12" i="10"/>
  <c r="U11" i="10"/>
  <c r="N11" i="10"/>
  <c r="K15" i="10"/>
  <c r="G14" i="10"/>
  <c r="H15" i="10"/>
  <c r="F15" i="10"/>
  <c r="P6" i="10" l="1"/>
  <c r="E6" i="10" s="1"/>
  <c r="P5" i="10"/>
  <c r="E5" i="10" s="1"/>
  <c r="P4" i="10"/>
  <c r="E4" i="10" s="1"/>
  <c r="P3" i="10"/>
  <c r="E3" i="10" s="1"/>
  <c r="G4" i="10" l="1"/>
  <c r="F4" i="10"/>
  <c r="G5" i="10"/>
  <c r="F5" i="10"/>
  <c r="G3" i="10"/>
  <c r="F3" i="10"/>
  <c r="G6" i="10"/>
  <c r="F6" i="10"/>
  <c r="J20" i="14"/>
  <c r="K20" i="14"/>
  <c r="L20" i="14"/>
  <c r="P13" i="10" l="1"/>
  <c r="E13" i="10" s="1"/>
  <c r="P10" i="10"/>
  <c r="E10" i="10" s="1"/>
  <c r="G10" i="10" s="1"/>
  <c r="P9" i="10"/>
  <c r="E9" i="10" s="1"/>
  <c r="P14" i="10"/>
  <c r="E14" i="10" s="1"/>
  <c r="P12" i="10"/>
  <c r="E12" i="10" s="1"/>
  <c r="P8" i="10"/>
  <c r="E8" i="10" s="1"/>
  <c r="P7" i="10"/>
  <c r="E7" i="10" s="1"/>
  <c r="G9" i="10" l="1"/>
  <c r="F9" i="10"/>
  <c r="F10" i="10"/>
  <c r="F11" i="10" s="1"/>
  <c r="G13" i="10"/>
  <c r="F13" i="10"/>
  <c r="G8" i="10"/>
  <c r="F8" i="10"/>
  <c r="G12" i="10"/>
  <c r="F12" i="10"/>
  <c r="F14" i="10"/>
  <c r="G7" i="10"/>
  <c r="F7" i="10"/>
  <c r="J6" i="4"/>
  <c r="I6" i="4"/>
  <c r="J5" i="4"/>
  <c r="I5" i="4"/>
  <c r="J4" i="4"/>
  <c r="I4" i="4"/>
  <c r="H14" i="10" l="1"/>
  <c r="H9" i="10"/>
  <c r="C16" i="17"/>
  <c r="K14" i="10"/>
  <c r="T7" i="10" s="1"/>
  <c r="C12" i="17"/>
  <c r="K9" i="10"/>
  <c r="K8" i="10"/>
  <c r="C11" i="17"/>
  <c r="K10" i="10"/>
  <c r="C13" i="17"/>
  <c r="K7" i="10"/>
  <c r="C10" i="17"/>
  <c r="K12" i="10"/>
  <c r="C14" i="17"/>
  <c r="K13" i="10"/>
  <c r="S11" i="10" s="1"/>
  <c r="C15" i="17"/>
  <c r="H12" i="14"/>
  <c r="H19" i="14"/>
  <c r="C16" i="11"/>
  <c r="C8" i="11"/>
  <c r="H8" i="10"/>
  <c r="H16" i="14"/>
  <c r="H5" i="14"/>
  <c r="C3" i="11"/>
  <c r="C11" i="11"/>
  <c r="H10" i="10"/>
  <c r="H11" i="10" s="1"/>
  <c r="K11" i="10" s="1"/>
  <c r="H15" i="14"/>
  <c r="H8" i="14"/>
  <c r="H7" i="14"/>
  <c r="C5" i="11"/>
  <c r="C13" i="11"/>
  <c r="H7" i="10"/>
  <c r="H4" i="14"/>
  <c r="H13" i="14"/>
  <c r="C2" i="11"/>
  <c r="C10" i="11"/>
  <c r="H12" i="10"/>
  <c r="H10" i="14"/>
  <c r="H17" i="14"/>
  <c r="H9" i="14"/>
  <c r="C6" i="11"/>
  <c r="C14" i="11"/>
  <c r="H13" i="10"/>
  <c r="Q11" i="10" s="1"/>
  <c r="H14" i="14"/>
  <c r="H11" i="14"/>
  <c r="C7" i="11"/>
  <c r="C15" i="11"/>
  <c r="H6" i="14"/>
  <c r="H18" i="14"/>
  <c r="C12" i="11"/>
  <c r="C4" i="11"/>
  <c r="J9" i="10" l="1"/>
  <c r="R12" i="10"/>
  <c r="J12" i="10" s="1"/>
  <c r="R7" i="10"/>
  <c r="R9" i="10"/>
  <c r="J7" i="10"/>
  <c r="M7" i="10"/>
  <c r="T8" i="10"/>
  <c r="T11" i="10"/>
  <c r="M11" i="10" s="1"/>
  <c r="T9" i="10"/>
  <c r="M9" i="10" s="1"/>
  <c r="T12" i="10"/>
  <c r="M12" i="10" s="1"/>
  <c r="L11" i="10"/>
  <c r="S7" i="10"/>
  <c r="S12" i="10"/>
  <c r="L12" i="10" s="1"/>
  <c r="S10" i="10"/>
  <c r="L10" i="10" s="1"/>
  <c r="S8" i="10"/>
  <c r="L8" i="10" s="1"/>
  <c r="L7" i="10"/>
  <c r="L18" i="14"/>
  <c r="M18" i="15" s="1"/>
  <c r="J18" i="14"/>
  <c r="K18" i="15" s="1"/>
  <c r="K18" i="14"/>
  <c r="L18" i="15" s="1"/>
  <c r="L11" i="14"/>
  <c r="M9" i="15" s="1"/>
  <c r="K11" i="14"/>
  <c r="L9" i="15" s="1"/>
  <c r="J11" i="14"/>
  <c r="K9" i="15" s="1"/>
  <c r="L10" i="14"/>
  <c r="M14" i="15" s="1"/>
  <c r="K10" i="14"/>
  <c r="L14" i="15" s="1"/>
  <c r="J10" i="14"/>
  <c r="K14" i="15" s="1"/>
  <c r="L15" i="14"/>
  <c r="M15" i="15" s="1"/>
  <c r="K15" i="14"/>
  <c r="L15" i="15" s="1"/>
  <c r="J15" i="14"/>
  <c r="K15" i="15" s="1"/>
  <c r="L5" i="14"/>
  <c r="M5" i="15" s="1"/>
  <c r="J5" i="14"/>
  <c r="K5" i="15" s="1"/>
  <c r="K5" i="14"/>
  <c r="L5" i="15" s="1"/>
  <c r="J6" i="14"/>
  <c r="K6" i="15" s="1"/>
  <c r="K6" i="14"/>
  <c r="L6" i="15" s="1"/>
  <c r="L6" i="14"/>
  <c r="M6" i="15" s="1"/>
  <c r="K14" i="14"/>
  <c r="L13" i="15" s="1"/>
  <c r="J14" i="14"/>
  <c r="K13" i="15" s="1"/>
  <c r="L14" i="14"/>
  <c r="M13" i="15" s="1"/>
  <c r="J13" i="14"/>
  <c r="K11" i="15" s="1"/>
  <c r="L13" i="14"/>
  <c r="M11" i="15" s="1"/>
  <c r="K13" i="14"/>
  <c r="L11" i="15" s="1"/>
  <c r="J16" i="14"/>
  <c r="K16" i="15" s="1"/>
  <c r="L16" i="14"/>
  <c r="M16" i="15" s="1"/>
  <c r="K16" i="14"/>
  <c r="L16" i="15" s="1"/>
  <c r="Q12" i="10"/>
  <c r="I12" i="10" s="1"/>
  <c r="Q10" i="10"/>
  <c r="I10" i="10" s="1"/>
  <c r="I11" i="10" s="1"/>
  <c r="Q8" i="10"/>
  <c r="I8" i="10" s="1"/>
  <c r="Q7" i="10"/>
  <c r="I7" i="10" s="1"/>
  <c r="Q13" i="10"/>
  <c r="L9" i="14"/>
  <c r="M8" i="15" s="1"/>
  <c r="K9" i="14"/>
  <c r="L8" i="15" s="1"/>
  <c r="J9" i="14"/>
  <c r="K8" i="15" s="1"/>
  <c r="K4" i="14"/>
  <c r="L4" i="15" s="1"/>
  <c r="L4" i="14"/>
  <c r="M4" i="15" s="1"/>
  <c r="J4" i="14"/>
  <c r="K4" i="15" s="1"/>
  <c r="J7" i="14"/>
  <c r="K7" i="15" s="1"/>
  <c r="K7" i="14"/>
  <c r="L7" i="15" s="1"/>
  <c r="L7" i="14"/>
  <c r="M7" i="15" s="1"/>
  <c r="L19" i="14"/>
  <c r="M25" i="15" s="1"/>
  <c r="J19" i="14"/>
  <c r="K25" i="15" s="1"/>
  <c r="K19" i="14"/>
  <c r="L25" i="15" s="1"/>
  <c r="J17" i="14"/>
  <c r="K17" i="15" s="1"/>
  <c r="K17" i="14"/>
  <c r="L17" i="15" s="1"/>
  <c r="L17" i="14"/>
  <c r="M17" i="15" s="1"/>
  <c r="K8" i="14"/>
  <c r="L12" i="15" s="1"/>
  <c r="J8" i="14"/>
  <c r="K12" i="15" s="1"/>
  <c r="L8" i="14"/>
  <c r="M12" i="15" s="1"/>
  <c r="K12" i="14"/>
  <c r="L10" i="15" s="1"/>
  <c r="L12" i="14"/>
  <c r="M10" i="15" s="1"/>
  <c r="J12" i="14"/>
  <c r="K10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Uživatel systému Windows</author>
  </authors>
  <commentList>
    <comment ref="D13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 xml:space="preserve">dle Dopisu firmy Pfizer z 3.2023
</t>
        </r>
      </text>
    </comment>
    <comment ref="D14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 xml:space="preserve">dle Dopisu firmy Pfizer z 3.2023
</t>
        </r>
      </text>
    </comment>
  </commentList>
</comments>
</file>

<file path=xl/sharedStrings.xml><?xml version="1.0" encoding="utf-8"?>
<sst xmlns="http://schemas.openxmlformats.org/spreadsheetml/2006/main" count="203" uniqueCount="150">
  <si>
    <t>účinná látka (výrobce)</t>
  </si>
  <si>
    <t>mechanismus účinku</t>
  </si>
  <si>
    <t>násobek vůči ceně nejlevnějšího za 1. 4 měsíce - CMA</t>
  </si>
  <si>
    <t>násobek poměru cena/účinnost vůči nákl. nejefekt. za 1. 4 měsíce - CEA</t>
  </si>
  <si>
    <t>nejlevnější</t>
  </si>
  <si>
    <t>nejnákladově  efektivnější</t>
  </si>
  <si>
    <t>dupilumab             (Sanofi-Aventis)</t>
  </si>
  <si>
    <t>způsob podání</t>
  </si>
  <si>
    <r>
      <t xml:space="preserve">s.c. injekce </t>
    </r>
    <r>
      <rPr>
        <sz val="9"/>
        <color theme="1"/>
        <rFont val="Calibri"/>
        <family val="2"/>
        <charset val="238"/>
        <scheme val="minor"/>
      </rPr>
      <t>(může aplikovat sám pac.)</t>
    </r>
  </si>
  <si>
    <r>
      <t xml:space="preserve">další informace                                          </t>
    </r>
    <r>
      <rPr>
        <sz val="8"/>
        <rFont val="Arial"/>
        <family val="2"/>
        <charset val="238"/>
      </rPr>
      <t xml:space="preserve"> (dle zdroje uvedeného pod pozn. 25)</t>
    </r>
  </si>
  <si>
    <t xml:space="preserve">DUPIXENT 300MG INJ SOL 2X2ML </t>
  </si>
  <si>
    <t>OLUMIANT 4MG TBL FLM 28</t>
  </si>
  <si>
    <t>baricitib              (Eli Lilly)</t>
  </si>
  <si>
    <t>upadacitinib  (AbbVie)</t>
  </si>
  <si>
    <t>p.o.</t>
  </si>
  <si>
    <r>
      <t xml:space="preserve">Doporučená </t>
    </r>
    <r>
      <rPr>
        <u/>
        <sz val="9"/>
        <color rgb="FF000000"/>
        <rFont val="Calibri"/>
        <family val="2"/>
        <charset val="238"/>
        <scheme val="minor"/>
      </rPr>
      <t>úvodní dávka u dospělých pac. je 600 mg</t>
    </r>
    <r>
      <rPr>
        <sz val="9"/>
        <color rgb="FF000000"/>
        <rFont val="Calibri"/>
        <family val="2"/>
        <charset val="238"/>
        <scheme val="minor"/>
      </rPr>
      <t xml:space="preserve"> (2 injekce po 300 mg),</t>
    </r>
    <r>
      <rPr>
        <u/>
        <sz val="9"/>
        <color rgb="FF000000"/>
        <rFont val="Calibri"/>
        <family val="2"/>
        <charset val="238"/>
        <scheme val="minor"/>
      </rPr>
      <t xml:space="preserve"> následovaná dávkou 300 mg každý 2. týden</t>
    </r>
    <r>
      <rPr>
        <sz val="9"/>
        <color rgb="FF000000"/>
        <rFont val="Calibri"/>
        <family val="2"/>
        <charset val="238"/>
        <scheme val="minor"/>
      </rPr>
      <t xml:space="preserve"> formou s.c. injekce.</t>
    </r>
  </si>
  <si>
    <t>u pacientů se souběžnými zánětlivými onemocněními, jako je revmatoidní artritida, ankylozující spondylitida a psoriatická artritida, pravděpodobně dojde k příznivým účinkům</t>
  </si>
  <si>
    <t>pacienti s komorbiditami typu 2 imun. reakcí, jako je astma, alergická rinokonjunktivitida s nosními polypy a/nebo eozinofilní ezofagitida, mohou mít také příznivé účinky léčby na tato onemocnění</t>
  </si>
  <si>
    <r>
      <t xml:space="preserve">bezpečnost, monitorování                                                                                    </t>
    </r>
    <r>
      <rPr>
        <b/>
        <sz val="8"/>
        <rFont val="Arial"/>
        <family val="2"/>
        <charset val="238"/>
      </rPr>
      <t xml:space="preserve"> (</t>
    </r>
    <r>
      <rPr>
        <sz val="8"/>
        <rFont val="Arial"/>
        <family val="2"/>
        <charset val="238"/>
      </rPr>
      <t>dle zdroje uvedeného pod pozn. 25)</t>
    </r>
  </si>
  <si>
    <r>
      <t xml:space="preserve">KI </t>
    </r>
    <r>
      <rPr>
        <sz val="9"/>
        <rFont val="Arial"/>
        <family val="2"/>
        <charset val="238"/>
      </rPr>
      <t>(kromě hypersenzitivity na úč. či pomoc. látky)</t>
    </r>
    <r>
      <rPr>
        <b/>
        <sz val="9"/>
        <rFont val="Arial"/>
        <family val="2"/>
        <charset val="238"/>
      </rPr>
      <t xml:space="preserve"> dle SPC</t>
    </r>
    <r>
      <rPr>
        <b/>
        <vertAlign val="superscript"/>
        <sz val="9"/>
        <rFont val="Arial"/>
        <family val="2"/>
        <charset val="238"/>
      </rPr>
      <t>2</t>
    </r>
  </si>
  <si>
    <t>● clear. kreatininu ˂ 30 ml/min,                                    ● těžká porucha funkce jater,                          ● těhotenství.</t>
  </si>
  <si>
    <t>jinak už žádné!</t>
  </si>
  <si>
    <r>
      <rPr>
        <u/>
        <sz val="9"/>
        <color theme="1"/>
        <rFont val="Calibri"/>
        <family val="2"/>
        <charset val="238"/>
        <scheme val="minor"/>
      </rPr>
      <t>Mezi nejčastější NÚ v klinických studiích patřilo: infekce horních cest dýchacích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u/>
        <sz val="9"/>
        <color theme="1"/>
        <rFont val="Calibri"/>
        <family val="2"/>
        <charset val="238"/>
        <scheme val="minor"/>
      </rPr>
      <t>a akné</t>
    </r>
    <r>
      <rPr>
        <sz val="9"/>
        <color theme="1"/>
        <rFont val="Calibri"/>
        <family val="2"/>
        <charset val="238"/>
        <scheme val="minor"/>
      </rPr>
      <t xml:space="preserve">, hlášené infekce zahrnovaly i herpes zoster.                                                                                          </t>
    </r>
    <r>
      <rPr>
        <u/>
        <sz val="9"/>
        <color theme="1"/>
        <rFont val="Calibri"/>
        <family val="2"/>
        <charset val="238"/>
        <scheme val="minor"/>
      </rPr>
      <t>Počáteční monitorace</t>
    </r>
    <r>
      <rPr>
        <sz val="9"/>
        <color theme="1"/>
        <rFont val="Calibri"/>
        <family val="2"/>
        <charset val="238"/>
        <scheme val="minor"/>
      </rPr>
      <t xml:space="preserve">: úplný krevní obraz, renální, jaterní, lipidový profil, hladiny kreatininfosfokinázy a screening hepatitidy a TBC (vč. RTG hrudníku), </t>
    </r>
    <r>
      <rPr>
        <u/>
        <sz val="9"/>
        <color theme="1"/>
        <rFont val="Calibri"/>
        <family val="2"/>
        <charset val="238"/>
        <scheme val="minor"/>
      </rPr>
      <t>průběžná monitorace</t>
    </r>
    <r>
      <rPr>
        <sz val="9"/>
        <color theme="1"/>
        <rFont val="Calibri"/>
        <family val="2"/>
        <charset val="238"/>
        <scheme val="minor"/>
      </rPr>
      <t>: úplný krevní obraz, renální, jaterní, lipidový profil, hladinu kreatininfosfokinázy po 4 týdnech léčby a poté každé 3 měsíce během léčby.</t>
    </r>
  </si>
  <si>
    <t>CIBINQO 50MG, 100MG či 200MG TBL FLM 28</t>
  </si>
  <si>
    <t>abrocitinib (Pfizer)</t>
  </si>
  <si>
    <r>
      <t xml:space="preserve">Doporučená </t>
    </r>
    <r>
      <rPr>
        <u/>
        <sz val="9"/>
        <color theme="1"/>
        <rFont val="Calibri"/>
        <family val="2"/>
        <charset val="238"/>
        <scheme val="minor"/>
      </rPr>
      <t>zahajovací dávka je 200 mg 1x denně</t>
    </r>
    <r>
      <rPr>
        <sz val="9"/>
        <color theme="1"/>
        <rFont val="Calibri"/>
        <family val="2"/>
        <charset val="238"/>
        <scheme val="minor"/>
      </rPr>
      <t xml:space="preserve">, </t>
    </r>
    <r>
      <rPr>
        <u/>
        <sz val="9"/>
        <color theme="1"/>
        <rFont val="Calibri"/>
        <family val="2"/>
        <charset val="238"/>
        <scheme val="minor"/>
      </rPr>
      <t>zahajovací dávka 100 mg 1x denně se doporučuje</t>
    </r>
    <r>
      <rPr>
        <sz val="9"/>
        <color theme="1"/>
        <rFont val="Calibri"/>
        <family val="2"/>
        <charset val="238"/>
        <scheme val="minor"/>
      </rPr>
      <t xml:space="preserve">: u pac. ve věku &gt;= 65 let, u pac. s vyšším rizikem VTE, závažné nežádoucí KV příhody a malignity, ostatní pac., u kterých může být prospěšná úvodní dávka 100 mg, jsou uvedeni v bodech 4.4 a 4.8 SPC - během léčby může být dávka podle snášenlivosti a účinnosti snížena nebo zvýšena  - pro udržovací léčbu má být zvážena nejnižší účinná dávka! </t>
    </r>
    <r>
      <rPr>
        <u/>
        <sz val="9"/>
        <color theme="1"/>
        <rFont val="Calibri"/>
        <family val="2"/>
        <charset val="238"/>
        <scheme val="minor"/>
      </rPr>
      <t xml:space="preserve">Udržovací dávka 100 mg nebo 50 mg 1x denně </t>
    </r>
    <r>
      <rPr>
        <sz val="9"/>
        <color theme="1"/>
        <rFont val="Calibri"/>
        <family val="2"/>
        <charset val="238"/>
        <scheme val="minor"/>
      </rPr>
      <t xml:space="preserve">je pro pac. s eGFR 30 až &lt; 60 ml/min. </t>
    </r>
    <r>
      <rPr>
        <u/>
        <sz val="9"/>
        <color theme="1"/>
        <rFont val="Calibri"/>
        <family val="2"/>
        <charset val="238"/>
        <scheme val="minor"/>
      </rPr>
      <t>Úvodní dávka 50 mg 1x denně je dopor. u pac. s eGFR &lt; 30 ml/min</t>
    </r>
    <r>
      <rPr>
        <sz val="9"/>
        <color theme="1"/>
        <rFont val="Calibri"/>
        <family val="2"/>
        <charset val="238"/>
        <scheme val="minor"/>
      </rPr>
      <t xml:space="preserve"> – max. dávka je 100 mg/den.</t>
    </r>
  </si>
  <si>
    <r>
      <t xml:space="preserve">Doporučená dávka je </t>
    </r>
    <r>
      <rPr>
        <u/>
        <sz val="9"/>
        <color theme="1"/>
        <rFont val="Calibri"/>
        <family val="2"/>
        <charset val="238"/>
        <scheme val="minor"/>
      </rPr>
      <t>4 mg 1x denně</t>
    </r>
    <r>
      <rPr>
        <sz val="9"/>
        <color theme="1"/>
        <rFont val="Calibri"/>
        <family val="2"/>
        <charset val="238"/>
        <scheme val="minor"/>
      </rPr>
      <t xml:space="preserve">, dávka </t>
    </r>
    <r>
      <rPr>
        <u/>
        <sz val="9"/>
        <color theme="1"/>
        <rFont val="Calibri"/>
        <family val="2"/>
        <charset val="238"/>
        <scheme val="minor"/>
      </rPr>
      <t>2 mg 1x denně je vhodná pro:</t>
    </r>
    <r>
      <rPr>
        <sz val="9"/>
        <color theme="1"/>
        <rFont val="Calibri"/>
        <family val="2"/>
        <charset val="238"/>
        <scheme val="minor"/>
      </rPr>
      <t xml:space="preserve"> pac. ve věku &gt;= 65 let, pro pac. s chronickými nebo recid. infekcemi v anamnéze, u pac. s vyšším rizikem VTE, závažné nežádoucí KV příhody a malignity, u pac. s clear. kreatininu od 30 do 60 ml/min, příp. u pac., u kterých bylo dosaženo trvalé kontroly aktivity onem. při dávce 4 mg 1x denně a u kterých přichází v úvahu snižování dávky. Dávka 4 mg 1x denně může být zvážena u pac., kteří nedosáhnou adekv. kontroly aktivity onem. dávkou 2 mg 1x denně.</t>
    </r>
  </si>
  <si>
    <r>
      <t xml:space="preserve">Dávka </t>
    </r>
    <r>
      <rPr>
        <u/>
        <sz val="9"/>
        <color theme="1"/>
        <rFont val="Calibri"/>
        <family val="2"/>
        <charset val="238"/>
        <scheme val="minor"/>
      </rPr>
      <t>30 mg 1x denně je vhodná</t>
    </r>
    <r>
      <rPr>
        <sz val="9"/>
        <color theme="1"/>
        <rFont val="Calibri"/>
        <family val="2"/>
        <charset val="238"/>
        <scheme val="minor"/>
      </rPr>
      <t xml:space="preserve">: u pac. s vysokou zátěží způsobenou nemocí, u kterých není vyšší riziko výskytu VTE, závažné nežádoucí KV příhody a malignit, nebo u pac. s nedostatečnou léčebnou odpovědí na dávku 15 mg 1x denně - pro udržovací léčbu má být zvážena nejnižší účinná dávka!                                                                Dávka </t>
    </r>
    <r>
      <rPr>
        <u/>
        <sz val="9"/>
        <color theme="1"/>
        <rFont val="Calibri"/>
        <family val="2"/>
        <charset val="238"/>
        <scheme val="minor"/>
      </rPr>
      <t>15 mg 1x denně je doporučená</t>
    </r>
    <r>
      <rPr>
        <sz val="9"/>
        <color theme="1"/>
        <rFont val="Calibri"/>
        <family val="2"/>
        <charset val="238"/>
        <scheme val="minor"/>
      </rPr>
      <t xml:space="preserve">: u pac. ve věku &gt;= 65 let, u pacientů s vyšším rizikem výskytu VTE, významných nežádoucích KV příhod a malignit, u pac. s eGFR 15-30 ml/min/1.73m2 </t>
    </r>
  </si>
  <si>
    <r>
      <rPr>
        <u/>
        <sz val="9"/>
        <color theme="1"/>
        <rFont val="Calibri"/>
        <family val="2"/>
        <charset val="238"/>
        <scheme val="minor"/>
      </rPr>
      <t>Mezi nejčastější NÚ závislé na dávce) v klinických studiích patřilo: nevolnost, bolest hlavy a akné, počet krevních destiček se přechodně (ve 4. týdnu) snížil způsobem závislým na dávce</t>
    </r>
    <r>
      <rPr>
        <sz val="9"/>
        <color theme="1"/>
        <rFont val="Calibri"/>
        <family val="2"/>
        <charset val="238"/>
        <scheme val="minor"/>
      </rPr>
      <t xml:space="preserve">, hlášené infekce zahrnovaly i herpes simplex a herpes zoster.                                                                                                                                               </t>
    </r>
    <r>
      <rPr>
        <u/>
        <sz val="9"/>
        <color theme="1"/>
        <rFont val="Calibri"/>
        <family val="2"/>
        <charset val="238"/>
        <scheme val="minor"/>
      </rPr>
      <t>Počáteční monitorace</t>
    </r>
    <r>
      <rPr>
        <sz val="9"/>
        <color theme="1"/>
        <rFont val="Calibri"/>
        <family val="2"/>
        <charset val="238"/>
        <scheme val="minor"/>
      </rPr>
      <t xml:space="preserve">: úplný krevní obraz, renální, jaterní, lipidový profil, hladiny kreatininfosfokinázy a screening hepatitidy a TBC (vč. RTG hrudníku), </t>
    </r>
    <r>
      <rPr>
        <u/>
        <sz val="9"/>
        <color theme="1"/>
        <rFont val="Calibri"/>
        <family val="2"/>
        <charset val="238"/>
        <scheme val="minor"/>
      </rPr>
      <t>průběžná monitorace</t>
    </r>
    <r>
      <rPr>
        <sz val="9"/>
        <color theme="1"/>
        <rFont val="Calibri"/>
        <family val="2"/>
        <charset val="238"/>
        <scheme val="minor"/>
      </rPr>
      <t>: úplný krevní obraz, renální, jaterní, lipidový profil, hladinu kreatininfosfokinázy po 4 týdnech léčby a poté každé 3 měsíce během léčby.</t>
    </r>
  </si>
  <si>
    <t>nemá indikace pro jiné zánětlivé onemocnění!</t>
  </si>
  <si>
    <r>
      <rPr>
        <u/>
        <sz val="9"/>
        <color theme="1"/>
        <rFont val="Calibri"/>
        <family val="2"/>
        <charset val="238"/>
        <scheme val="minor"/>
      </rPr>
      <t>Mezi nejčastější NÚ v klinických studiích patřilo: zvýšení LDL cholesterolu, infekce horních cest dýchacích a bolesti hlavy</t>
    </r>
    <r>
      <rPr>
        <sz val="9"/>
        <color theme="1"/>
        <rFont val="Calibri"/>
        <family val="2"/>
        <charset val="238"/>
        <scheme val="minor"/>
      </rPr>
      <t xml:space="preserve">, akné je méně časté než u jiných inhibitorů JAK, hlášené infekce zahrnovaly i herpes simplex.                                                                                                                     </t>
    </r>
    <r>
      <rPr>
        <u/>
        <sz val="9"/>
        <color theme="1"/>
        <rFont val="Calibri"/>
        <family val="2"/>
        <charset val="238"/>
        <scheme val="minor"/>
      </rPr>
      <t>Počáteční monitorace</t>
    </r>
    <r>
      <rPr>
        <sz val="9"/>
        <color theme="1"/>
        <rFont val="Calibri"/>
        <family val="2"/>
        <charset val="238"/>
        <scheme val="minor"/>
      </rPr>
      <t xml:space="preserve">: úplný krevní obraz, renální, jaterní, lipidový profil, hladiny kreatininfosfokinázy a screening hepatitidy a TBC (vč. RTG hrudníku), </t>
    </r>
    <r>
      <rPr>
        <u/>
        <sz val="9"/>
        <color theme="1"/>
        <rFont val="Calibri"/>
        <family val="2"/>
        <charset val="238"/>
        <scheme val="minor"/>
      </rPr>
      <t>průběžná monitorace</t>
    </r>
    <r>
      <rPr>
        <sz val="9"/>
        <color theme="1"/>
        <rFont val="Calibri"/>
        <family val="2"/>
        <charset val="238"/>
        <scheme val="minor"/>
      </rPr>
      <t>: úplný krevní obraz, renální, jaterní, lipidový profil, hladinu kreatininfosfokinázy po 4 týdnech léčby a poté každé 3 měsíce během léčby.</t>
    </r>
  </si>
  <si>
    <r>
      <t>● eGFR ˂ 15 ml/min/1.73m</t>
    </r>
    <r>
      <rPr>
        <vertAlign val="superscript"/>
        <sz val="9"/>
        <color theme="1"/>
        <rFont val="Calibri"/>
        <family val="2"/>
        <charset val="238"/>
      </rPr>
      <t>2</t>
    </r>
    <r>
      <rPr>
        <sz val="9"/>
        <color theme="1"/>
        <rFont val="Calibri"/>
        <family val="2"/>
        <charset val="238"/>
      </rPr>
      <t>,                                    ● aktivní TBC nebo aktivní závaž. infekce,                                                                          ● těžká porucha funkce jater,                          ● těhotenství.</t>
    </r>
  </si>
  <si>
    <t>● aktivní TBC nebo aktivní závaž. infekce,                                                                            ● těžká porucha funkce jater,                          ● těhotenství.</t>
  </si>
  <si>
    <r>
      <t>anti-IL4Rα-subunit</t>
    </r>
    <r>
      <rPr>
        <sz val="8"/>
        <color theme="1"/>
        <rFont val="Calibri"/>
        <family val="2"/>
        <charset val="238"/>
        <scheme val="minor"/>
      </rPr>
      <t xml:space="preserve">                        (je součástí IL-4 a IL-13 receptor. komplexů)</t>
    </r>
  </si>
  <si>
    <r>
      <t xml:space="preserve">selektivně inhibuje JAK1 a JAK2             </t>
    </r>
    <r>
      <rPr>
        <sz val="9"/>
        <color theme="1"/>
        <rFont val="Calibri"/>
        <family val="2"/>
        <charset val="238"/>
        <scheme val="minor"/>
      </rPr>
      <t xml:space="preserve"> (viz Přílohu č. 5)</t>
    </r>
  </si>
  <si>
    <r>
      <t xml:space="preserve">nejvyšší selektivita je inhibice JAK1    </t>
    </r>
    <r>
      <rPr>
        <sz val="9"/>
        <color theme="1"/>
        <rFont val="Calibri"/>
        <family val="2"/>
        <charset val="238"/>
        <scheme val="minor"/>
      </rPr>
      <t xml:space="preserve"> (viz Přílohu č. 5)</t>
    </r>
  </si>
  <si>
    <r>
      <t xml:space="preserve">nejvyšší selektivita je inhibice JAK1     </t>
    </r>
    <r>
      <rPr>
        <sz val="9"/>
        <color theme="1"/>
        <rFont val="Calibri"/>
        <family val="2"/>
        <charset val="238"/>
        <scheme val="minor"/>
      </rPr>
      <t>(viz Přílohu č. 5)</t>
    </r>
  </si>
  <si>
    <t>název LP</t>
  </si>
  <si>
    <t>RINVOQ 15MG           TBL PRO 98</t>
  </si>
  <si>
    <r>
      <t xml:space="preserve">Léčba je obecně dobře snášena a </t>
    </r>
    <r>
      <rPr>
        <u/>
        <sz val="9"/>
        <color rgb="FF000000"/>
        <rFont val="Calibri"/>
        <family val="2"/>
        <charset val="238"/>
        <scheme val="minor"/>
      </rPr>
      <t>rutinní lab. testy se nedoporučují</t>
    </r>
    <r>
      <rPr>
        <sz val="9"/>
        <color rgb="FF000000"/>
        <rFont val="Calibri"/>
        <family val="2"/>
        <charset val="238"/>
        <scheme val="minor"/>
      </rPr>
      <t xml:space="preserve">, ale u značného počtu pac. se rozvine </t>
    </r>
    <r>
      <rPr>
        <u/>
        <sz val="9"/>
        <color rgb="FF000000"/>
        <rFont val="Calibri"/>
        <family val="2"/>
        <charset val="238"/>
        <scheme val="minor"/>
      </rPr>
      <t>konjunktivitida (</t>
    </r>
    <r>
      <rPr>
        <u/>
        <sz val="9"/>
        <color rgb="FF000000"/>
        <rFont val="Calibri"/>
        <family val="2"/>
        <charset val="238"/>
      </rPr>
      <t>&gt;</t>
    </r>
    <r>
      <rPr>
        <u/>
        <sz val="9"/>
        <color rgb="FF000000"/>
        <rFont val="Calibri"/>
        <family val="2"/>
        <charset val="238"/>
        <scheme val="minor"/>
      </rPr>
      <t xml:space="preserve"> 30 % v běžné klin. praxi</t>
    </r>
    <r>
      <rPr>
        <sz val="9"/>
        <color rgb="FF000000"/>
        <rFont val="Calibri"/>
        <family val="2"/>
        <charset val="238"/>
        <scheme val="minor"/>
      </rPr>
      <t>)-  většina je mírná až střed. závažná, lok. léčba protizánětlivými očními kapkami je často dostačující, aniž by bylo nutné léčbu přerušit.</t>
    </r>
  </si>
  <si>
    <r>
      <t xml:space="preserve">dávkování </t>
    </r>
    <r>
      <rPr>
        <b/>
        <u/>
        <sz val="9"/>
        <rFont val="Arial"/>
        <family val="2"/>
        <charset val="238"/>
      </rPr>
      <t xml:space="preserve">u AD </t>
    </r>
    <r>
      <rPr>
        <b/>
        <sz val="9"/>
        <rFont val="Arial"/>
        <family val="2"/>
        <charset val="238"/>
      </rPr>
      <t>dle SPC</t>
    </r>
    <r>
      <rPr>
        <b/>
        <vertAlign val="superscript"/>
        <sz val="9"/>
        <rFont val="Arial"/>
        <family val="2"/>
        <charset val="238"/>
      </rPr>
      <t>2</t>
    </r>
    <r>
      <rPr>
        <b/>
        <sz val="9"/>
        <rFont val="Arial"/>
        <family val="2"/>
        <charset val="238"/>
      </rPr>
      <t xml:space="preserve"> a dalších materiálů </t>
    </r>
    <r>
      <rPr>
        <sz val="8"/>
        <rFont val="Arial"/>
        <family val="2"/>
        <charset val="238"/>
      </rPr>
      <t>(uvedené pod pozn. 30, 35, 36)</t>
    </r>
    <r>
      <rPr>
        <b/>
        <sz val="8"/>
        <rFont val="Arial"/>
        <family val="2"/>
        <charset val="238"/>
      </rPr>
      <t xml:space="preserve"> </t>
    </r>
  </si>
  <si>
    <t>název přípravku</t>
  </si>
  <si>
    <t>placebo</t>
  </si>
  <si>
    <r>
      <t xml:space="preserve">DUPIXENT 300MG INJ SOL 2X2ML - </t>
    </r>
    <r>
      <rPr>
        <sz val="10"/>
        <color theme="1"/>
        <rFont val="Calibri"/>
        <family val="2"/>
        <charset val="238"/>
        <scheme val="minor"/>
      </rPr>
      <t xml:space="preserve">300mg </t>
    </r>
    <r>
      <rPr>
        <sz val="10"/>
        <color theme="1"/>
        <rFont val="Calibri"/>
        <family val="2"/>
        <charset val="238"/>
      </rPr>
      <t>ā 2 týdny</t>
    </r>
  </si>
  <si>
    <r>
      <t>EASI-50 po 12-16 týdnech  (četnost-bod. hodnota)</t>
    </r>
    <r>
      <rPr>
        <vertAlign val="superscript"/>
        <sz val="8"/>
        <rFont val="Arial"/>
        <family val="2"/>
        <charset val="238"/>
      </rPr>
      <t>38</t>
    </r>
    <r>
      <rPr>
        <sz val="8"/>
        <rFont val="Arial"/>
        <family val="2"/>
        <charset val="238"/>
      </rPr>
      <t xml:space="preserve"> žlutě: monoterapie, modře: komb. s TCS - viz pozn. 42</t>
    </r>
  </si>
  <si>
    <r>
      <t>anti-IL4Rα-subunit</t>
    </r>
    <r>
      <rPr>
        <sz val="8"/>
        <color theme="1"/>
        <rFont val="Calibri"/>
        <family val="2"/>
        <charset val="238"/>
        <scheme val="minor"/>
      </rPr>
      <t xml:space="preserve">                        (je součástí IL-4 a IL-13 recep. kompl.)</t>
    </r>
  </si>
  <si>
    <t>ATC: D07AC - kortikosteroidy lokální-silně účinné</t>
  </si>
  <si>
    <t>Advantan krém 15g (methylprenisolon aceponát 0,1%)  NCSD - 65,51 Kč</t>
  </si>
  <si>
    <t>Elocom mast 30g (mometason furoát 0,1%) - 82,05 Kč</t>
  </si>
  <si>
    <t>Flucinar mast 15g (fluocinolon acetonid 0,025%) - 52,70 Kč</t>
  </si>
  <si>
    <t>Beloderm 30g, Diprosone ung 30g  (bethametason 0,05%) - 51,02 Kč</t>
  </si>
  <si>
    <r>
      <t xml:space="preserve">OLUMIANT (bari) 4MG TBL FLM 28 - </t>
    </r>
    <r>
      <rPr>
        <sz val="10"/>
        <color theme="1"/>
        <rFont val="Calibri"/>
        <family val="2"/>
        <charset val="238"/>
        <scheme val="minor"/>
      </rPr>
      <t>4mg 1x denně</t>
    </r>
  </si>
  <si>
    <r>
      <t xml:space="preserve">OLUMIANT (bari) 4MG TBL FLM 28 - </t>
    </r>
    <r>
      <rPr>
        <sz val="10"/>
        <color theme="1"/>
        <rFont val="Calibri"/>
        <family val="2"/>
        <charset val="238"/>
        <scheme val="minor"/>
      </rPr>
      <t>2mg 1x denně</t>
    </r>
  </si>
  <si>
    <r>
      <t xml:space="preserve">RINVOQ (upa) 15MG TBL PRO 98 - </t>
    </r>
    <r>
      <rPr>
        <sz val="10"/>
        <color theme="1"/>
        <rFont val="Calibri"/>
        <family val="2"/>
        <charset val="238"/>
        <scheme val="minor"/>
      </rPr>
      <t>30mg 1x denně</t>
    </r>
  </si>
  <si>
    <r>
      <t xml:space="preserve">RINVOQ (upa) 15MG TBL PRO 98 - </t>
    </r>
    <r>
      <rPr>
        <sz val="10"/>
        <color theme="1"/>
        <rFont val="Calibri"/>
        <family val="2"/>
        <charset val="238"/>
        <scheme val="minor"/>
      </rPr>
      <t>15mg 1x denně</t>
    </r>
  </si>
  <si>
    <r>
      <t xml:space="preserve">CIBINQO (abro) 200MG TBL FLM 28  - </t>
    </r>
    <r>
      <rPr>
        <sz val="10"/>
        <color theme="1"/>
        <rFont val="Calibri"/>
        <family val="2"/>
        <charset val="238"/>
        <scheme val="minor"/>
      </rPr>
      <t>200mg 1x denně</t>
    </r>
  </si>
  <si>
    <r>
      <t xml:space="preserve">CIBINQO (abro) 100MG TBL FLM 28  - </t>
    </r>
    <r>
      <rPr>
        <sz val="10"/>
        <color theme="1"/>
        <rFont val="Calibri"/>
        <family val="2"/>
        <charset val="238"/>
        <scheme val="minor"/>
      </rPr>
      <t>100mg 1x denně</t>
    </r>
  </si>
  <si>
    <r>
      <t xml:space="preserve">DUPIXENT 300MG INJ SOL 2X2ML - </t>
    </r>
    <r>
      <rPr>
        <sz val="10"/>
        <color theme="1"/>
        <rFont val="Calibri"/>
        <family val="2"/>
        <charset val="238"/>
        <scheme val="minor"/>
      </rPr>
      <t xml:space="preserve">300mg </t>
    </r>
    <r>
      <rPr>
        <sz val="10"/>
        <color theme="1"/>
        <rFont val="Calibri"/>
        <family val="2"/>
        <charset val="238"/>
      </rPr>
      <t xml:space="preserve">ā 2 týdny </t>
    </r>
    <r>
      <rPr>
        <sz val="11"/>
        <color theme="1"/>
        <rFont val="Calibri"/>
        <family val="2"/>
        <charset val="238"/>
      </rPr>
      <t xml:space="preserve"> </t>
    </r>
    <r>
      <rPr>
        <b/>
        <sz val="11"/>
        <color theme="1"/>
        <rFont val="Calibri"/>
        <family val="2"/>
        <charset val="238"/>
      </rPr>
      <t>+ TCS</t>
    </r>
  </si>
  <si>
    <r>
      <t xml:space="preserve">OLUMIANT (bari) 4MG TBL FLM 28 - </t>
    </r>
    <r>
      <rPr>
        <sz val="10"/>
        <color theme="1"/>
        <rFont val="Calibri"/>
        <family val="2"/>
        <charset val="238"/>
        <scheme val="minor"/>
      </rPr>
      <t xml:space="preserve">4mg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</si>
  <si>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r>
      <t xml:space="preserve">OLUMIANT (bari) 4MG TBL FLM 28 - </t>
    </r>
    <r>
      <rPr>
        <sz val="10"/>
        <color theme="1"/>
        <rFont val="Calibri"/>
        <family val="2"/>
        <charset val="238"/>
        <scheme val="minor"/>
      </rPr>
      <t xml:space="preserve">2mg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</si>
  <si>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10"/>
        <color theme="1"/>
        <rFont val="Calibri"/>
        <family val="2"/>
        <charset val="238"/>
        <scheme val="minor"/>
      </rPr>
      <t xml:space="preserve">30mg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</si>
  <si>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10"/>
        <color theme="1"/>
        <rFont val="Calibri"/>
        <family val="2"/>
        <charset val="238"/>
        <scheme val="minor"/>
      </rPr>
      <t xml:space="preserve">15mg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</si>
  <si>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r>
      <t xml:space="preserve">CIBINQO (abro) 200MG TBL FLM 28  - </t>
    </r>
    <r>
      <rPr>
        <sz val="10"/>
        <color theme="1"/>
        <rFont val="Calibri"/>
        <family val="2"/>
        <charset val="238"/>
        <scheme val="minor"/>
      </rPr>
      <t xml:space="preserve">200mg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</si>
  <si>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r>
      <t xml:space="preserve">CIBINQO (abro) 100MG TBL FLM 28  - </t>
    </r>
    <r>
      <rPr>
        <sz val="10"/>
        <color theme="1"/>
        <rFont val="Calibri"/>
        <family val="2"/>
        <charset val="238"/>
        <scheme val="minor"/>
      </rPr>
      <t xml:space="preserve">100mg 1x denně </t>
    </r>
    <r>
      <rPr>
        <b/>
        <sz val="11"/>
        <color theme="1"/>
        <rFont val="Calibri"/>
        <family val="2"/>
        <charset val="238"/>
        <scheme val="minor"/>
      </rPr>
      <t>+ TCS</t>
    </r>
  </si>
  <si>
    <t>placebo + TCS</t>
  </si>
  <si>
    <r>
      <rPr>
        <vertAlign val="superscript"/>
        <sz val="8"/>
        <color theme="1"/>
        <rFont val="Calibri"/>
        <family val="2"/>
        <charset val="238"/>
        <scheme val="minor"/>
      </rPr>
      <t>1</t>
    </r>
    <r>
      <rPr>
        <sz val="8"/>
        <color theme="1"/>
        <rFont val="Calibri"/>
        <family val="2"/>
        <charset val="238"/>
        <scheme val="minor"/>
      </rPr>
      <t xml:space="preserve"> Liu Z., et al., Disease modifying therapies in relapsing-remitting multiple sclerosis: A systematic review and network meta-analysis, </t>
    </r>
    <r>
      <rPr>
        <i/>
        <sz val="8"/>
        <color theme="1"/>
        <rFont val="Calibri"/>
        <family val="2"/>
        <charset val="238"/>
        <scheme val="minor"/>
      </rPr>
      <t>Autoimmunity Reviews</t>
    </r>
    <r>
      <rPr>
        <sz val="8"/>
        <color theme="1"/>
        <rFont val="Calibri"/>
        <family val="2"/>
        <charset val="238"/>
        <scheme val="minor"/>
      </rPr>
      <t xml:space="preserve"> (2021) - Figure 2</t>
    </r>
  </si>
  <si>
    <t>ICER                      (horní mez)</t>
  </si>
  <si>
    <t>ICER                      (dolní mez)</t>
  </si>
  <si>
    <t>ICER (bod.hodnota)</t>
  </si>
  <si>
    <t xml:space="preserve">bod. hodnota </t>
  </si>
  <si>
    <t>horní mez</t>
  </si>
  <si>
    <t>dolní mez</t>
  </si>
  <si>
    <t>název</t>
  </si>
  <si>
    <t>pořadí na ose</t>
  </si>
  <si>
    <t xml:space="preserve">         </t>
  </si>
  <si>
    <t xml:space="preserve">   GA 40mg a peginterferon beta-1a nebyly v této NMA zahrnuty - jejich hodnota (vč. CI95%) byla převzata stejně jako u interferonu beta-1b 250mcg podle výsledkových podobností ve zdrojích pod poznámkami 2 a 3</t>
  </si>
  <si>
    <r>
      <rPr>
        <vertAlign val="superscript"/>
        <sz val="8"/>
        <color theme="1"/>
        <rFont val="Calibri"/>
        <family val="2"/>
        <charset val="238"/>
        <scheme val="minor"/>
      </rPr>
      <t xml:space="preserve">2 </t>
    </r>
    <r>
      <rPr>
        <sz val="8"/>
        <color theme="1"/>
        <rFont val="Calibri"/>
        <family val="2"/>
        <charset val="238"/>
        <scheme val="minor"/>
      </rPr>
      <t>ICER. Final Evidence Report: DMTs for RRMS and PPMS. 2017</t>
    </r>
  </si>
  <si>
    <r>
      <rPr>
        <vertAlign val="superscript"/>
        <sz val="8"/>
        <color theme="1"/>
        <rFont val="Calibri"/>
        <family val="2"/>
        <charset val="238"/>
        <scheme val="minor"/>
      </rPr>
      <t>3</t>
    </r>
    <r>
      <rPr>
        <sz val="8"/>
        <color theme="1"/>
        <rFont val="Calibri"/>
        <family val="2"/>
        <charset val="238"/>
        <scheme val="minor"/>
      </rPr>
      <t xml:space="preserve"> Giovannoni G., et al., A Systematic Review and Mixed Treatment Comparison of Pharmaceutical Interventions for Multiple Sclerosis. </t>
    </r>
    <r>
      <rPr>
        <i/>
        <sz val="8"/>
        <color theme="1"/>
        <rFont val="Calibri"/>
        <family val="2"/>
        <charset val="238"/>
        <scheme val="minor"/>
      </rPr>
      <t>Neurol Ther</t>
    </r>
    <r>
      <rPr>
        <sz val="8"/>
        <color theme="1"/>
        <rFont val="Calibri"/>
        <family val="2"/>
        <charset val="238"/>
        <scheme val="minor"/>
      </rPr>
      <t xml:space="preserve"> (2020) 9:359–374</t>
    </r>
  </si>
  <si>
    <r>
      <t xml:space="preserve">DUPIXENT 300MG INJ SOL 2X2ML - </t>
    </r>
    <r>
      <rPr>
        <sz val="9"/>
        <color theme="1"/>
        <rFont val="Calibri"/>
        <family val="2"/>
        <charset val="238"/>
        <scheme val="minor"/>
      </rPr>
      <t xml:space="preserve">300mg </t>
    </r>
    <r>
      <rPr>
        <sz val="9"/>
        <color theme="1"/>
        <rFont val="Calibri"/>
        <family val="2"/>
        <charset val="238"/>
      </rPr>
      <t>ā 2 týdny MONO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</si>
  <si>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>2mg 1x denně MONO-sníž.dávka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</si>
  <si>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>4mg 1x denně MONO-stand.dávka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</si>
  <si>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>30mg 1x denně MONO-stand.dávka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</si>
  <si>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>15mg 1x denně MONO-sníž.dávka</t>
    </r>
  </si>
  <si>
    <r>
      <t xml:space="preserve">CIBINQO (abro) 200MG TBL FLM 28  - </t>
    </r>
    <r>
      <rPr>
        <sz val="9"/>
        <color theme="1"/>
        <rFont val="Calibri"/>
        <family val="2"/>
        <charset val="238"/>
        <scheme val="minor"/>
      </rPr>
      <t>200mg 1x denně MONO-stand.dávka</t>
    </r>
  </si>
  <si>
    <r>
      <t xml:space="preserve">CIBINQO (abro) 100MG TBL FLM 28  - </t>
    </r>
    <r>
      <rPr>
        <sz val="9"/>
        <color theme="1"/>
        <rFont val="Calibri"/>
        <family val="2"/>
        <charset val="238"/>
        <scheme val="minor"/>
      </rPr>
      <t>100mg 1x denně MONO-sníž.dávka</t>
    </r>
  </si>
  <si>
    <r>
      <t xml:space="preserve">DUPIXENT 300MG INJ SOL 2X2ML - </t>
    </r>
    <r>
      <rPr>
        <sz val="9"/>
        <color theme="1"/>
        <rFont val="Calibri"/>
        <family val="2"/>
        <charset val="238"/>
        <scheme val="minor"/>
      </rPr>
      <t xml:space="preserve">300mg </t>
    </r>
    <r>
      <rPr>
        <sz val="9"/>
        <color theme="1"/>
        <rFont val="Calibri"/>
        <family val="2"/>
        <charset val="238"/>
      </rPr>
      <t xml:space="preserve">ā 2 týdny  </t>
    </r>
    <r>
      <rPr>
        <b/>
        <sz val="9"/>
        <color theme="1"/>
        <rFont val="Calibri"/>
        <family val="2"/>
        <charset val="238"/>
      </rPr>
      <t>+ TCS</t>
    </r>
  </si>
  <si>
    <r>
      <t xml:space="preserve">CIBINQO (abro) 200MG TBL FLM 28  - </t>
    </r>
    <r>
      <rPr>
        <sz val="9"/>
        <color theme="1"/>
        <rFont val="Calibri"/>
        <family val="2"/>
        <charset val="238"/>
        <scheme val="minor"/>
      </rPr>
      <t xml:space="preserve">200mg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</si>
  <si>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 xml:space="preserve">30mg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</si>
  <si>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 xml:space="preserve">4mg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</si>
  <si>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 xml:space="preserve">15mg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</si>
  <si>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 xml:space="preserve">2mg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</si>
  <si>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CIBINQO (abro) 100MG TBL FLM 28  - </t>
    </r>
    <r>
      <rPr>
        <sz val="9"/>
        <color theme="1"/>
        <rFont val="Calibri"/>
        <family val="2"/>
        <charset val="238"/>
        <scheme val="minor"/>
      </rPr>
      <t xml:space="preserve">100mg 1x denně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</si>
  <si>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ICER (kolik vynaložím navíc při použití dražší a účinnější intervence pro dosažení EASI-50 u 1 pacienta navíc </t>
    </r>
    <r>
      <rPr>
        <u/>
        <sz val="9"/>
        <color theme="1"/>
        <rFont val="Calibri"/>
        <family val="2"/>
        <charset val="238"/>
        <scheme val="minor"/>
      </rPr>
      <t>vůči placebu</t>
    </r>
    <r>
      <rPr>
        <sz val="9"/>
        <color theme="1"/>
        <rFont val="Calibri"/>
        <family val="2"/>
        <charset val="238"/>
        <scheme val="minor"/>
      </rPr>
      <t xml:space="preserve"> (jeho bod.hodnotě)</t>
    </r>
  </si>
  <si>
    <r>
      <t>cena za prvních 16 týdnů léčby</t>
    </r>
    <r>
      <rPr>
        <b/>
        <vertAlign val="superscript"/>
        <sz val="9"/>
        <rFont val="Arial"/>
        <family val="2"/>
        <charset val="238"/>
      </rPr>
      <t>42</t>
    </r>
  </si>
  <si>
    <r>
      <t>cena za prvních 16 týdnů léčby</t>
    </r>
    <r>
      <rPr>
        <vertAlign val="superscript"/>
        <sz val="9"/>
        <color theme="1"/>
        <rFont val="Calibri"/>
        <family val="2"/>
        <charset val="238"/>
        <scheme val="minor"/>
      </rPr>
      <t xml:space="preserve">42 </t>
    </r>
  </si>
  <si>
    <t>placebo+TCS</t>
  </si>
  <si>
    <t xml:space="preserve">placebo   </t>
  </si>
  <si>
    <r>
      <t xml:space="preserve">CIBINQO (abro) 200MG TBL FLM 28  - </t>
    </r>
    <r>
      <rPr>
        <sz val="9"/>
        <color theme="1"/>
        <rFont val="Calibri"/>
        <family val="2"/>
        <charset val="238"/>
        <scheme val="minor"/>
      </rPr>
      <t xml:space="preserve">200mg 1x denně (stand.dávka)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</si>
  <si>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 xml:space="preserve">30mg 1x denně (stand.dávka)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</si>
  <si>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 xml:space="preserve">4mg 1x denně (stand.dávka)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</si>
  <si>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 xml:space="preserve">15mg 1x denně (sníž.dávka)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</si>
  <si>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CIBINQO (abro) 100MG TBL FLM 28  - </t>
    </r>
    <r>
      <rPr>
        <sz val="9"/>
        <color theme="1"/>
        <rFont val="Calibri"/>
        <family val="2"/>
        <charset val="238"/>
        <scheme val="minor"/>
      </rPr>
      <t xml:space="preserve">100mg 1x denně (sníž.dávka)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</si>
  <si>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>2mg 1x den. MONO-sníž.dávka (půlení!!)</t>
    </r>
  </si>
  <si>
    <r>
      <t xml:space="preserve">OLUMIANT (bari) 4MG TBL FLM 28 - </t>
    </r>
    <r>
      <rPr>
        <sz val="9"/>
        <color theme="1"/>
        <rFont val="Calibri"/>
        <family val="2"/>
        <charset val="238"/>
        <scheme val="minor"/>
      </rPr>
      <t xml:space="preserve">2mg 1x denně (sníž.dávka-půlení!!) </t>
    </r>
    <r>
      <rPr>
        <b/>
        <sz val="9"/>
        <color theme="1"/>
        <rFont val="Calibri"/>
        <family val="2"/>
        <charset val="238"/>
        <scheme val="minor"/>
      </rPr>
      <t>+ TCS</t>
    </r>
  </si>
  <si>
    <r>
      <t>EASI-50 po 12-16 týdnech (četnost, 95%CI)</t>
    </r>
    <r>
      <rPr>
        <vertAlign val="superscript"/>
        <sz val="9"/>
        <color theme="1"/>
        <rFont val="Calibri"/>
        <family val="2"/>
        <charset val="238"/>
        <scheme val="minor"/>
      </rPr>
      <t>38</t>
    </r>
    <r>
      <rPr>
        <sz val="9"/>
        <color theme="1"/>
        <rFont val="Calibri"/>
        <family val="2"/>
        <charset val="238"/>
        <scheme val="minor"/>
      </rPr>
      <t xml:space="preserve"> žlutě: monoterap., modře: komb. s TCS - viz pozn. 42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</si>
  <si>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>30mg 1x den. MONO-stand.dávka (NMA</t>
    </r>
    <r>
      <rPr>
        <vertAlign val="superscript"/>
        <sz val="9"/>
        <color theme="1"/>
        <rFont val="Calibri"/>
        <family val="2"/>
        <charset val="238"/>
        <scheme val="minor"/>
      </rPr>
      <t>17</t>
    </r>
    <r>
      <rPr>
        <sz val="9"/>
        <color theme="1"/>
        <rFont val="Calibri"/>
        <family val="2"/>
        <charset val="238"/>
        <scheme val="minor"/>
      </rPr>
      <t>)</t>
    </r>
  </si>
  <si>
    <r>
      <t xml:space="preserve">RINVOQ (upa) 15MG TBL PRO 98 - </t>
    </r>
    <r>
      <rPr>
        <sz val="9"/>
        <color theme="1"/>
        <rFont val="Calibri"/>
        <family val="2"/>
        <charset val="238"/>
        <scheme val="minor"/>
      </rPr>
      <t>15mg 1x den. MONO-sníž..dávka (NMA</t>
    </r>
    <r>
      <rPr>
        <vertAlign val="superscript"/>
        <sz val="9"/>
        <color theme="1"/>
        <rFont val="Calibri"/>
        <family val="2"/>
        <charset val="238"/>
        <scheme val="minor"/>
      </rPr>
      <t>17</t>
    </r>
    <r>
      <rPr>
        <sz val="9"/>
        <color theme="1"/>
        <rFont val="Calibri"/>
        <family val="2"/>
        <charset val="238"/>
        <scheme val="minor"/>
      </rPr>
      <t>)</t>
    </r>
  </si>
  <si>
    <r>
      <t>cena za prvních 16 týdnů léčby</t>
    </r>
    <r>
      <rPr>
        <b/>
        <vertAlign val="superscript"/>
        <sz val="9"/>
        <rFont val="Arial"/>
        <family val="2"/>
        <charset val="238"/>
      </rPr>
      <t>42</t>
    </r>
    <r>
      <rPr>
        <b/>
        <sz val="9"/>
        <rFont val="Arial"/>
        <family val="2"/>
        <charset val="238"/>
      </rPr>
      <t xml:space="preserve"> </t>
    </r>
    <r>
      <rPr>
        <b/>
        <u/>
        <sz val="9"/>
        <rFont val="Arial"/>
        <family val="2"/>
        <charset val="238"/>
      </rPr>
      <t>pro 3 pacienty</t>
    </r>
  </si>
  <si>
    <t xml:space="preserve">  </t>
  </si>
  <si>
    <t>purinový antagonista</t>
  </si>
  <si>
    <t>azathioprin      (Aspen Pharma)</t>
  </si>
  <si>
    <t>antagonista kyseliny listové</t>
  </si>
  <si>
    <t>methotrexát     (Orion)</t>
  </si>
  <si>
    <r>
      <t xml:space="preserve">TREXAN NEO 10MG TBL NOB 100 -                    </t>
    </r>
    <r>
      <rPr>
        <sz val="10"/>
        <rFont val="Calibri"/>
        <family val="2"/>
        <charset val="238"/>
        <scheme val="minor"/>
      </rPr>
      <t>off-label 20mg/týdně</t>
    </r>
  </si>
  <si>
    <t>inhibitor kalcineurinu</t>
  </si>
  <si>
    <t>ciklosporin       (Teva)</t>
  </si>
  <si>
    <r>
      <t xml:space="preserve">selektivně inhibuje JAK1 a JAK2                               </t>
    </r>
    <r>
      <rPr>
        <sz val="9"/>
        <color theme="1"/>
        <rFont val="Calibri"/>
        <family val="2"/>
        <charset val="238"/>
        <scheme val="minor"/>
      </rPr>
      <t xml:space="preserve"> (viz Přílohu č. 5)</t>
    </r>
  </si>
  <si>
    <r>
      <rPr>
        <b/>
        <sz val="11"/>
        <rFont val="Calibri"/>
        <family val="2"/>
        <charset val="238"/>
        <scheme val="minor"/>
      </rPr>
      <t xml:space="preserve">IMURAN 50MG                 TBL FLM 100 </t>
    </r>
    <r>
      <rPr>
        <sz val="10"/>
        <rFont val="Calibri"/>
        <family val="2"/>
        <charset val="238"/>
        <scheme val="minor"/>
      </rPr>
      <t>-                                 off-label 150mg/den</t>
    </r>
  </si>
  <si>
    <r>
      <t xml:space="preserve">EQUORAL 100MG                 CPS 50 -                                     </t>
    </r>
    <r>
      <rPr>
        <sz val="10"/>
        <rFont val="Calibri"/>
        <family val="2"/>
        <charset val="238"/>
        <scheme val="minor"/>
      </rPr>
      <t>nižší dávka 200mg/den</t>
    </r>
  </si>
  <si>
    <r>
      <t xml:space="preserve">EQUORAL 100MG              CPS 50 -                                     </t>
    </r>
    <r>
      <rPr>
        <sz val="10"/>
        <rFont val="Calibri"/>
        <family val="2"/>
        <charset val="238"/>
        <scheme val="minor"/>
      </rPr>
      <t>vyšší dávka 400mg/den</t>
    </r>
  </si>
  <si>
    <t xml:space="preserve"> </t>
  </si>
  <si>
    <r>
      <t>cena za první rok léčby</t>
    </r>
    <r>
      <rPr>
        <b/>
        <vertAlign val="superscript"/>
        <sz val="9"/>
        <rFont val="Arial"/>
        <family val="2"/>
        <charset val="238"/>
      </rPr>
      <t>42</t>
    </r>
  </si>
  <si>
    <r>
      <t>EASI-75 po 48 - 52 týdnech  (četnost-bod. hodnota)</t>
    </r>
    <r>
      <rPr>
        <vertAlign val="superscript"/>
        <sz val="8"/>
        <rFont val="Arial"/>
        <family val="2"/>
        <charset val="238"/>
      </rPr>
      <t>47</t>
    </r>
    <r>
      <rPr>
        <sz val="8"/>
        <rFont val="Arial"/>
        <family val="2"/>
        <charset val="238"/>
      </rPr>
      <t xml:space="preserve"> žlutě: monoterapie, modře: komb. s TCS - viz pozn. 42</t>
    </r>
  </si>
  <si>
    <r>
      <t xml:space="preserve">CIBINQO (abro) 200MG TBL FLM 28  - </t>
    </r>
    <r>
      <rPr>
        <sz val="10"/>
        <color theme="1"/>
        <rFont val="Calibri"/>
        <family val="2"/>
        <charset val="238"/>
        <scheme val="minor"/>
      </rPr>
      <t xml:space="preserve">200mg 1x denně </t>
    </r>
    <r>
      <rPr>
        <b/>
        <sz val="11"/>
        <color theme="1"/>
        <rFont val="Calibri"/>
        <family val="2"/>
        <charset val="238"/>
        <scheme val="minor"/>
      </rPr>
      <t>+/- TCS</t>
    </r>
  </si>
  <si>
    <r>
      <t xml:space="preserve">CIBINQO (abro) 100MG TBL FLM 28  - </t>
    </r>
    <r>
      <rPr>
        <sz val="10"/>
        <color theme="1"/>
        <rFont val="Calibri"/>
        <family val="2"/>
        <charset val="238"/>
        <scheme val="minor"/>
      </rPr>
      <t xml:space="preserve">100mg 1x denně </t>
    </r>
    <r>
      <rPr>
        <b/>
        <sz val="11"/>
        <color theme="1"/>
        <rFont val="Calibri"/>
        <family val="2"/>
        <charset val="238"/>
        <scheme val="minor"/>
      </rPr>
      <t>+/- TCS</t>
    </r>
  </si>
  <si>
    <r>
      <t>cena za první rok léčby</t>
    </r>
    <r>
      <rPr>
        <b/>
        <vertAlign val="superscript"/>
        <sz val="11"/>
        <rFont val="Arial"/>
        <family val="2"/>
        <charset val="238"/>
      </rPr>
      <t>42</t>
    </r>
    <r>
      <rPr>
        <b/>
        <sz val="11"/>
        <rFont val="Arial"/>
        <family val="2"/>
        <charset val="238"/>
      </rPr>
      <t xml:space="preserve"> </t>
    </r>
    <r>
      <rPr>
        <b/>
        <u/>
        <sz val="11"/>
        <rFont val="Arial"/>
        <family val="2"/>
        <charset val="238"/>
      </rPr>
      <t>pro 3 pacienty</t>
    </r>
  </si>
  <si>
    <t>jednotková cena (NCSD) k 4.10.2023</t>
  </si>
  <si>
    <t>jednotková cena (NCSD) k 4.10.23 vč. bonusů</t>
  </si>
  <si>
    <r>
      <t xml:space="preserve">OLUMIANT 4MG                               TBL FLM 28 -                           </t>
    </r>
    <r>
      <rPr>
        <sz val="10"/>
        <color theme="1"/>
        <rFont val="Calibri"/>
        <family val="2"/>
        <charset val="238"/>
        <scheme val="minor"/>
      </rPr>
      <t>4mg 1x denně</t>
    </r>
  </si>
  <si>
    <r>
      <t xml:space="preserve">OLUMIANT 4MG                      TBL FLM 28 -                               </t>
    </r>
    <r>
      <rPr>
        <sz val="10"/>
        <color theme="1"/>
        <rFont val="Calibri"/>
        <family val="2"/>
        <charset val="238"/>
        <scheme val="minor"/>
      </rPr>
      <t xml:space="preserve">2mg 1x denně                                         </t>
    </r>
    <r>
      <rPr>
        <b/>
        <u/>
        <sz val="10"/>
        <color theme="1"/>
        <rFont val="Calibri"/>
        <family val="2"/>
        <charset val="238"/>
        <scheme val="minor"/>
      </rPr>
      <t>(CAVE! půlení tbl !!)</t>
    </r>
  </si>
  <si>
    <r>
      <t xml:space="preserve">RINVOQ 15MG                                       TBL PRO 98 -                                       </t>
    </r>
    <r>
      <rPr>
        <sz val="10"/>
        <color theme="1"/>
        <rFont val="Calibri"/>
        <family val="2"/>
        <charset val="238"/>
        <scheme val="minor"/>
      </rPr>
      <t>30mg 1x denně</t>
    </r>
  </si>
  <si>
    <r>
      <t xml:space="preserve">RINVOQ 15MG                                 TBL PRO 98 -                                      </t>
    </r>
    <r>
      <rPr>
        <sz val="10"/>
        <color theme="1"/>
        <rFont val="Calibri"/>
        <family val="2"/>
        <charset val="238"/>
        <scheme val="minor"/>
      </rPr>
      <t>15mg 1x denně</t>
    </r>
  </si>
  <si>
    <r>
      <t xml:space="preserve">CIBINQO 200MG                                      TBL FLM 28  -                                                    </t>
    </r>
    <r>
      <rPr>
        <sz val="10"/>
        <color theme="1"/>
        <rFont val="Calibri"/>
        <family val="2"/>
        <charset val="238"/>
        <scheme val="minor"/>
      </rPr>
      <t>200mg 1x denně</t>
    </r>
  </si>
  <si>
    <r>
      <t xml:space="preserve">CIBINQO 100MG                                   TBL FLM 28   -                                       </t>
    </r>
    <r>
      <rPr>
        <sz val="10"/>
        <color theme="1"/>
        <rFont val="Calibri"/>
        <family val="2"/>
        <charset val="238"/>
        <scheme val="minor"/>
      </rPr>
      <t>100mg 1x denně</t>
    </r>
  </si>
  <si>
    <r>
      <t xml:space="preserve">DUPIXENT 300MG                               INJ SOL 2X2ML -               </t>
    </r>
    <r>
      <rPr>
        <sz val="10"/>
        <color theme="1"/>
        <rFont val="Calibri"/>
        <family val="2"/>
        <charset val="238"/>
        <scheme val="minor"/>
      </rPr>
      <t xml:space="preserve">300mg </t>
    </r>
    <r>
      <rPr>
        <sz val="10"/>
        <color theme="1"/>
        <rFont val="Calibri"/>
        <family val="2"/>
        <charset val="238"/>
      </rPr>
      <t>ā 2 týdny</t>
    </r>
  </si>
  <si>
    <r>
      <t xml:space="preserve">RINVOQ 15MG                                   TBL PRO 98 -                                 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1</t>
    </r>
    <r>
      <rPr>
        <u/>
        <sz val="10"/>
        <color theme="1"/>
        <rFont val="Calibri"/>
        <family val="2"/>
        <charset val="238"/>
        <scheme val="minor"/>
      </rPr>
      <t>x</t>
    </r>
    <r>
      <rPr>
        <b/>
        <u/>
        <sz val="10"/>
        <color theme="1"/>
        <rFont val="Calibri"/>
        <family val="2"/>
        <charset val="238"/>
        <scheme val="minor"/>
      </rPr>
      <t xml:space="preserve"> </t>
    </r>
    <r>
      <rPr>
        <u/>
        <sz val="10"/>
        <color theme="1"/>
        <rFont val="Calibri"/>
        <family val="2"/>
        <charset val="238"/>
        <scheme val="minor"/>
      </rPr>
      <t>30mg 16 týdnů, pak 1x 15mg</t>
    </r>
  </si>
  <si>
    <t>obrat. bonus k 6.10.23</t>
  </si>
  <si>
    <t>náklady za CIBINQO 1 rok 1x200mg (3 pac.)</t>
  </si>
  <si>
    <t>náklady za CIBINQO 1 rok 1x100mg (3 pac.)</t>
  </si>
  <si>
    <t>cena LP za prvních 16 týdnů léčby 1 pacienta k 6.10.23</t>
  </si>
  <si>
    <t>cena LP za první rok léčby 1 pacienta k 6.10.23</t>
  </si>
  <si>
    <t>náklady za CIBINQO 16 týdnů 200mg              3 pacienti</t>
  </si>
  <si>
    <t>náklady za CIBINQO 16 týdnů 100mg               3 pacienti</t>
  </si>
  <si>
    <r>
      <t xml:space="preserve">CIBINQO 200MG/100MG                                      TBL FLM 28  -                                                   </t>
    </r>
    <r>
      <rPr>
        <u/>
        <sz val="10"/>
        <color theme="1"/>
        <rFont val="Calibri"/>
        <family val="2"/>
        <charset val="238"/>
        <scheme val="minor"/>
      </rPr>
      <t xml:space="preserve"> 1x200mg 16 týd., pak 1x100mg</t>
    </r>
  </si>
  <si>
    <t>náklady za CIBINQO 1 rok kombin.režim      (3 pac.)</t>
  </si>
  <si>
    <r>
      <t xml:space="preserve">BIA (za 16 týdnů 3 pac.) PŘI POUŽITÍ </t>
    </r>
    <r>
      <rPr>
        <b/>
        <i/>
        <sz val="9"/>
        <color rgb="FFFF0000"/>
        <rFont val="Arial"/>
        <family val="2"/>
        <charset val="238"/>
      </rPr>
      <t>CIBINQA 200mg/den</t>
    </r>
    <r>
      <rPr>
        <b/>
        <sz val="9"/>
        <rFont val="Arial"/>
        <family val="2"/>
        <charset val="238"/>
      </rPr>
      <t xml:space="preserve"> (</t>
    </r>
    <r>
      <rPr>
        <b/>
        <u/>
        <sz val="9"/>
        <rFont val="Arial"/>
        <family val="2"/>
        <charset val="238"/>
      </rPr>
      <t>KLADNÁ HODNOTA = CIBINQO JE NÁKLADY ŠETŘÍCÍ</t>
    </r>
    <r>
      <rPr>
        <b/>
        <sz val="9"/>
        <rFont val="Arial"/>
        <family val="2"/>
        <charset val="238"/>
      </rPr>
      <t>)</t>
    </r>
  </si>
  <si>
    <r>
      <t>BIA (za 16 týdnů 3 pac.) PŘI POUŽITÍ CIBINQA 100mg/den (</t>
    </r>
    <r>
      <rPr>
        <b/>
        <u/>
        <sz val="9"/>
        <rFont val="Arial"/>
        <family val="2"/>
        <charset val="238"/>
      </rPr>
      <t>KLADNÁ HODNOTA = CIBINQO JE NÁKLADY ŠETŘÍCÍ</t>
    </r>
    <r>
      <rPr>
        <b/>
        <sz val="9"/>
        <rFont val="Arial"/>
        <family val="2"/>
        <charset val="238"/>
      </rPr>
      <t>)</t>
    </r>
  </si>
  <si>
    <r>
      <t xml:space="preserve">BIA (za první rok pro 3 pac.) PŘI POUŽITÍ </t>
    </r>
    <r>
      <rPr>
        <b/>
        <i/>
        <sz val="9"/>
        <color rgb="FFFF0000"/>
        <rFont val="Arial"/>
        <family val="2"/>
        <charset val="238"/>
      </rPr>
      <t>CIBINQA 200mg/den</t>
    </r>
    <r>
      <rPr>
        <b/>
        <sz val="9"/>
        <rFont val="Arial"/>
        <family val="2"/>
        <charset val="238"/>
      </rPr>
      <t xml:space="preserve"> (</t>
    </r>
    <r>
      <rPr>
        <b/>
        <u/>
        <sz val="9"/>
        <rFont val="Arial"/>
        <family val="2"/>
        <charset val="238"/>
      </rPr>
      <t>KLADNÁ HODNOTA = CIBINQO JE NÁKLADY ŠETŘÍCÍ</t>
    </r>
    <r>
      <rPr>
        <b/>
        <sz val="9"/>
        <rFont val="Arial"/>
        <family val="2"/>
        <charset val="238"/>
      </rPr>
      <t>)</t>
    </r>
  </si>
  <si>
    <r>
      <t>BIA (za první rok pro 3 pac.) PŘI POUŽITÍ CIBINQA 100mg/den (</t>
    </r>
    <r>
      <rPr>
        <b/>
        <u/>
        <sz val="9"/>
        <rFont val="Arial"/>
        <family val="2"/>
        <charset val="238"/>
      </rPr>
      <t>KLADNÁ HODNOTA = CIBINQO JE NÁKLADY ŠETŘÍCÍ</t>
    </r>
    <r>
      <rPr>
        <b/>
        <sz val="9"/>
        <rFont val="Arial"/>
        <family val="2"/>
        <charset val="238"/>
      </rPr>
      <t>)</t>
    </r>
  </si>
  <si>
    <r>
      <t>BIA (za první rok pro 3 pac.) PŘI POUŽITÍ</t>
    </r>
    <r>
      <rPr>
        <b/>
        <sz val="9"/>
        <color rgb="FFFFC000"/>
        <rFont val="Arial"/>
        <family val="2"/>
        <charset val="238"/>
      </rPr>
      <t xml:space="preserve"> CIBINQA komb. režim</t>
    </r>
    <r>
      <rPr>
        <b/>
        <sz val="9"/>
        <rFont val="Arial"/>
        <family val="2"/>
        <charset val="238"/>
      </rPr>
      <t xml:space="preserve"> (</t>
    </r>
    <r>
      <rPr>
        <b/>
        <u/>
        <sz val="9"/>
        <rFont val="Arial"/>
        <family val="2"/>
        <charset val="238"/>
      </rPr>
      <t>KLADNÁ HODNOTA = CIBINQO JE NÁKLADY ŠETŘÍCÍ</t>
    </r>
    <r>
      <rPr>
        <b/>
        <sz val="9"/>
        <rFont val="Arial"/>
        <family val="2"/>
        <charset val="238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</si>
</sst>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\ [$Kč-405]_-;\-* #,##0\ [$Kč-405]_-;_-* &quot;-&quot;??\ [$Kč-405]_-;_-@_-"/>
    <numFmt numFmtId="165" formatCode="#,##0.00\ &quot;Kč&quot;"/>
    <numFmt numFmtId="166" formatCode="0.0"/>
    <numFmt numFmtId="167" formatCode="_-* #,##0\ &quot;Kč&quot;_-;\-* #,##0\ &quot;Kč&quot;_-;_-* &quot;-&quot;??\ &quot;Kč&quot;_-;_-@_-"/>
    <numFmt numFmtId="168" formatCode="#,##0\ &quot;Kč&quot;"/>
  </numFmts>
  <fonts count="61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b/>
      <u/>
      <sz val="9"/>
      <name val="Arial"/>
      <family val="2"/>
      <charset val="238"/>
    </font>
    <font>
      <b/>
      <vertAlign val="superscript"/>
      <sz val="9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b/>
      <sz val="8"/>
      <name val="Arial"/>
      <family val="2"/>
      <charset val="238"/>
    </font>
    <font>
      <sz val="9"/>
      <color rgb="FF000000"/>
      <name val="Calibri"/>
      <family val="2"/>
      <charset val="238"/>
      <scheme val="minor"/>
    </font>
    <font>
      <u/>
      <sz val="9"/>
      <color rgb="FF000000"/>
      <name val="Calibri"/>
      <family val="2"/>
      <charset val="238"/>
      <scheme val="minor"/>
    </font>
    <font>
      <u/>
      <sz val="9"/>
      <color rgb="FF000000"/>
      <name val="Calibri"/>
      <family val="2"/>
      <charset val="238"/>
    </font>
    <font>
      <u/>
      <sz val="9"/>
      <color theme="1"/>
      <name val="Calibri"/>
      <family val="2"/>
      <charset val="238"/>
      <scheme val="minor"/>
    </font>
    <font>
      <vertAlign val="superscript"/>
      <sz val="9"/>
      <color theme="1"/>
      <name val="Calibri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vertAlign val="superscript"/>
      <sz val="8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</font>
    <font>
      <sz val="9"/>
      <color indexed="81"/>
      <name val="Tahoma"/>
      <family val="2"/>
      <charset val="238"/>
    </font>
    <font>
      <b/>
      <sz val="12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6"/>
      <color theme="1"/>
      <name val="Calibri"/>
      <family val="2"/>
      <charset val="238"/>
    </font>
    <font>
      <b/>
      <u/>
      <sz val="16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0"/>
      <name val="Arial"/>
      <charset val="238"/>
    </font>
    <font>
      <b/>
      <sz val="9"/>
      <color theme="1"/>
      <name val="Calibri"/>
      <family val="2"/>
      <charset val="238"/>
      <scheme val="minor"/>
    </font>
    <font>
      <vertAlign val="superscript"/>
      <sz val="8"/>
      <color theme="1"/>
      <name val="Calibri"/>
      <family val="2"/>
      <charset val="238"/>
      <scheme val="minor"/>
    </font>
    <font>
      <i/>
      <sz val="8"/>
      <color theme="1"/>
      <name val="Calibri"/>
      <family val="2"/>
      <charset val="238"/>
      <scheme val="minor"/>
    </font>
    <font>
      <vertAlign val="superscript"/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</font>
    <font>
      <b/>
      <u/>
      <sz val="10"/>
      <color theme="1"/>
      <name val="Calibri"/>
      <family val="2"/>
      <charset val="238"/>
      <scheme val="minor"/>
    </font>
    <font>
      <b/>
      <u/>
      <sz val="12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</font>
    <font>
      <b/>
      <sz val="12"/>
      <name val="Calibri"/>
      <family val="2"/>
      <charset val="238"/>
      <scheme val="minor"/>
    </font>
    <font>
      <b/>
      <sz val="18"/>
      <color theme="1"/>
      <name val="Calibri"/>
      <family val="2"/>
      <charset val="238"/>
    </font>
    <font>
      <b/>
      <sz val="18"/>
      <color rgb="FFFF0000"/>
      <name val="Calibri"/>
      <family val="2"/>
      <charset val="238"/>
    </font>
    <font>
      <b/>
      <u/>
      <sz val="18"/>
      <color theme="1"/>
      <name val="Calibri"/>
      <family val="2"/>
      <charset val="238"/>
    </font>
    <font>
      <b/>
      <sz val="11"/>
      <name val="Arial"/>
      <family val="2"/>
      <charset val="238"/>
    </font>
    <font>
      <b/>
      <vertAlign val="superscript"/>
      <sz val="11"/>
      <name val="Arial"/>
      <family val="2"/>
      <charset val="238"/>
    </font>
    <font>
      <b/>
      <u/>
      <sz val="11"/>
      <name val="Arial"/>
      <family val="2"/>
      <charset val="238"/>
    </font>
    <font>
      <b/>
      <i/>
      <sz val="9"/>
      <color rgb="FFFF0000"/>
      <name val="Arial"/>
      <family val="2"/>
      <charset val="238"/>
    </font>
    <font>
      <b/>
      <sz val="18"/>
      <name val="Calibri"/>
      <family val="2"/>
      <charset val="238"/>
    </font>
    <font>
      <u/>
      <sz val="10"/>
      <color theme="1"/>
      <name val="Calibri"/>
      <family val="2"/>
      <charset val="238"/>
      <scheme val="minor"/>
    </font>
    <font>
      <b/>
      <i/>
      <u/>
      <sz val="16"/>
      <color theme="1"/>
      <name val="Calibri"/>
      <family val="2"/>
      <charset val="238"/>
    </font>
    <font>
      <b/>
      <i/>
      <sz val="16"/>
      <color theme="1"/>
      <name val="Calibri"/>
      <family val="2"/>
      <charset val="238"/>
    </font>
    <font>
      <i/>
      <sz val="9"/>
      <color theme="1"/>
      <name val="Calibri"/>
      <family val="2"/>
      <charset val="238"/>
    </font>
    <font>
      <b/>
      <i/>
      <u/>
      <sz val="18"/>
      <color theme="1"/>
      <name val="Calibri"/>
      <family val="2"/>
      <charset val="238"/>
    </font>
    <font>
      <i/>
      <sz val="18"/>
      <color theme="1"/>
      <name val="Calibri"/>
      <family val="2"/>
      <charset val="238"/>
    </font>
    <font>
      <b/>
      <i/>
      <u/>
      <sz val="18"/>
      <color rgb="FFFF0000"/>
      <name val="Calibri"/>
      <family val="2"/>
      <charset val="238"/>
    </font>
    <font>
      <b/>
      <i/>
      <sz val="18"/>
      <color rgb="FFFF0000"/>
      <name val="Calibri"/>
      <family val="2"/>
      <charset val="238"/>
    </font>
    <font>
      <i/>
      <sz val="18"/>
      <color rgb="FFFF0000"/>
      <name val="Calibri"/>
      <family val="2"/>
      <charset val="238"/>
    </font>
    <font>
      <b/>
      <sz val="18"/>
      <color rgb="FFFFC000"/>
      <name val="Calibri"/>
      <family val="2"/>
      <charset val="238"/>
    </font>
    <font>
      <b/>
      <sz val="9"/>
      <color rgb="FFFFC000"/>
      <name val="Arial"/>
      <family val="2"/>
      <charset val="238"/>
    </font>
    <font>
      <b/>
      <u/>
      <sz val="18"/>
      <color rgb="FFFFC000"/>
      <name val="Calibri"/>
      <family val="2"/>
      <charset val="238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</fills>
  <borders count="36">
    <border>
      <left/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ck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</borders>
  <cellStyleXfs count="4">
    <xf numFmtId="0" fontId="0" fillId="0" borderId="0"/>
    <xf numFmtId="0" fontId="22" fillId="0" borderId="0"/>
    <xf numFmtId="9" fontId="22" fillId="0" borderId="0" applyFont="0" applyFill="0" applyBorder="0" applyAlignment="0" applyProtection="0"/>
    <xf numFmtId="0" fontId="31" fillId="0" borderId="0"/>
  </cellStyleXfs>
  <cellXfs count="208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164" fontId="9" fillId="0" borderId="4" xfId="0" applyNumberFormat="1" applyFont="1" applyBorder="1" applyAlignment="1">
      <alignment horizontal="center" vertical="center" wrapText="1"/>
    </xf>
    <xf numFmtId="164" fontId="9" fillId="0" borderId="5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2" fontId="9" fillId="0" borderId="4" xfId="0" applyNumberFormat="1" applyFont="1" applyBorder="1" applyAlignment="1">
      <alignment horizontal="center" vertical="center" wrapText="1"/>
    </xf>
    <xf numFmtId="2" fontId="10" fillId="0" borderId="5" xfId="0" applyNumberFormat="1" applyFont="1" applyBorder="1" applyAlignment="1">
      <alignment horizontal="center" vertical="center" wrapText="1"/>
    </xf>
    <xf numFmtId="0" fontId="7" fillId="6" borderId="10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/>
    </xf>
    <xf numFmtId="0" fontId="0" fillId="5" borderId="0" xfId="0" applyFill="1"/>
    <xf numFmtId="0" fontId="0" fillId="5" borderId="0" xfId="0" applyFont="1" applyFill="1"/>
    <xf numFmtId="2" fontId="0" fillId="5" borderId="0" xfId="0" applyNumberFormat="1" applyFont="1" applyFill="1"/>
    <xf numFmtId="0" fontId="11" fillId="5" borderId="0" xfId="0" applyFont="1" applyFill="1" applyAlignment="1">
      <alignment vertical="center"/>
    </xf>
    <xf numFmtId="0" fontId="11" fillId="5" borderId="0" xfId="0" applyFont="1" applyFill="1" applyBorder="1" applyAlignment="1">
      <alignment vertical="center"/>
    </xf>
    <xf numFmtId="0" fontId="11" fillId="5" borderId="0" xfId="0" applyFont="1" applyFill="1" applyBorder="1"/>
    <xf numFmtId="0" fontId="0" fillId="0" borderId="13" xfId="0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2" fillId="6" borderId="12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 wrapText="1"/>
    </xf>
    <xf numFmtId="0" fontId="14" fillId="0" borderId="15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12" fillId="0" borderId="16" xfId="0" applyFont="1" applyBorder="1" applyAlignment="1">
      <alignment horizontal="left" vertical="center" wrapText="1"/>
    </xf>
    <xf numFmtId="0" fontId="11" fillId="6" borderId="11" xfId="0" applyFont="1" applyFill="1" applyBorder="1" applyAlignment="1">
      <alignment horizontal="left" vertical="center" wrapText="1"/>
    </xf>
    <xf numFmtId="0" fontId="12" fillId="6" borderId="11" xfId="0" applyFont="1" applyFill="1" applyBorder="1" applyAlignment="1">
      <alignment horizontal="left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165" fontId="8" fillId="0" borderId="13" xfId="0" applyNumberFormat="1" applyFont="1" applyBorder="1" applyAlignment="1">
      <alignment horizontal="center" vertical="center" wrapText="1"/>
    </xf>
    <xf numFmtId="165" fontId="8" fillId="0" borderId="5" xfId="0" applyNumberFormat="1" applyFont="1" applyBorder="1" applyAlignment="1">
      <alignment horizontal="center" vertical="center" wrapText="1"/>
    </xf>
    <xf numFmtId="165" fontId="0" fillId="0" borderId="13" xfId="0" applyNumberFormat="1" applyBorder="1" applyAlignment="1">
      <alignment horizontal="center" vertical="center" wrapText="1"/>
    </xf>
    <xf numFmtId="165" fontId="0" fillId="0" borderId="0" xfId="0" applyNumberFormat="1"/>
    <xf numFmtId="0" fontId="1" fillId="2" borderId="19" xfId="1" applyFont="1" applyFill="1" applyBorder="1" applyAlignment="1">
      <alignment horizontal="center" vertical="center" wrapText="1"/>
    </xf>
    <xf numFmtId="0" fontId="22" fillId="0" borderId="0" xfId="1"/>
    <xf numFmtId="166" fontId="8" fillId="8" borderId="20" xfId="1" applyNumberFormat="1" applyFont="1" applyFill="1" applyBorder="1" applyAlignment="1">
      <alignment horizontal="center" vertical="center" wrapText="1"/>
    </xf>
    <xf numFmtId="167" fontId="8" fillId="8" borderId="18" xfId="1" applyNumberFormat="1" applyFont="1" applyFill="1" applyBorder="1" applyAlignment="1">
      <alignment horizontal="center" vertical="center" wrapText="1"/>
    </xf>
    <xf numFmtId="166" fontId="8" fillId="8" borderId="21" xfId="1" applyNumberFormat="1" applyFont="1" applyFill="1" applyBorder="1" applyAlignment="1">
      <alignment horizontal="center" vertical="center" wrapText="1"/>
    </xf>
    <xf numFmtId="167" fontId="8" fillId="8" borderId="9" xfId="1" applyNumberFormat="1" applyFont="1" applyFill="1" applyBorder="1" applyAlignment="1">
      <alignment horizontal="center" vertical="center" wrapText="1"/>
    </xf>
    <xf numFmtId="167" fontId="8" fillId="8" borderId="23" xfId="1" applyNumberFormat="1" applyFont="1" applyFill="1" applyBorder="1" applyAlignment="1">
      <alignment horizontal="center" vertical="center" wrapText="1"/>
    </xf>
    <xf numFmtId="166" fontId="8" fillId="8" borderId="10" xfId="1" applyNumberFormat="1" applyFont="1" applyFill="1" applyBorder="1" applyAlignment="1">
      <alignment horizontal="center" vertical="center" wrapText="1"/>
    </xf>
    <xf numFmtId="168" fontId="8" fillId="8" borderId="12" xfId="1" applyNumberFormat="1" applyFont="1" applyFill="1" applyBorder="1" applyAlignment="1">
      <alignment horizontal="right" vertical="center" wrapText="1"/>
    </xf>
    <xf numFmtId="166" fontId="8" fillId="6" borderId="20" xfId="1" applyNumberFormat="1" applyFont="1" applyFill="1" applyBorder="1" applyAlignment="1">
      <alignment horizontal="center" vertical="center" wrapText="1"/>
    </xf>
    <xf numFmtId="166" fontId="8" fillId="6" borderId="21" xfId="1" applyNumberFormat="1" applyFont="1" applyFill="1" applyBorder="1" applyAlignment="1">
      <alignment horizontal="center" vertical="center" wrapText="1"/>
    </xf>
    <xf numFmtId="167" fontId="8" fillId="6" borderId="9" xfId="1" applyNumberFormat="1" applyFont="1" applyFill="1" applyBorder="1" applyAlignment="1">
      <alignment horizontal="center" vertical="center" wrapText="1"/>
    </xf>
    <xf numFmtId="0" fontId="3" fillId="0" borderId="0" xfId="1" applyFont="1"/>
    <xf numFmtId="167" fontId="8" fillId="6" borderId="23" xfId="1" applyNumberFormat="1" applyFont="1" applyFill="1" applyBorder="1" applyAlignment="1">
      <alignment horizontal="center" vertical="center" wrapText="1"/>
    </xf>
    <xf numFmtId="166" fontId="8" fillId="6" borderId="10" xfId="1" applyNumberFormat="1" applyFont="1" applyFill="1" applyBorder="1" applyAlignment="1">
      <alignment horizontal="center" vertical="center" wrapText="1"/>
    </xf>
    <xf numFmtId="168" fontId="8" fillId="6" borderId="12" xfId="1" applyNumberFormat="1" applyFont="1" applyFill="1" applyBorder="1" applyAlignment="1">
      <alignment horizontal="right" vertical="center" wrapText="1"/>
    </xf>
    <xf numFmtId="0" fontId="3" fillId="0" borderId="0" xfId="1" applyFont="1" applyFill="1" applyBorder="1" applyAlignment="1"/>
    <xf numFmtId="0" fontId="3" fillId="0" borderId="0" xfId="1" applyFont="1" applyFill="1" applyBorder="1" applyAlignment="1">
      <alignment vertical="center"/>
    </xf>
    <xf numFmtId="0" fontId="20" fillId="0" borderId="8" xfId="0" applyFont="1" applyBorder="1" applyAlignment="1">
      <alignment horizontal="center" vertical="center" wrapText="1"/>
    </xf>
    <xf numFmtId="0" fontId="20" fillId="6" borderId="8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165" fontId="8" fillId="6" borderId="5" xfId="0" applyNumberFormat="1" applyFont="1" applyFill="1" applyBorder="1" applyAlignment="1">
      <alignment horizontal="center" vertical="center" wrapText="1"/>
    </xf>
    <xf numFmtId="165" fontId="0" fillId="6" borderId="5" xfId="0" applyNumberForma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9" fontId="9" fillId="0" borderId="18" xfId="0" applyNumberFormat="1" applyFont="1" applyBorder="1" applyAlignment="1">
      <alignment horizontal="center" vertical="center" wrapText="1"/>
    </xf>
    <xf numFmtId="9" fontId="10" fillId="0" borderId="9" xfId="0" applyNumberFormat="1" applyFont="1" applyBorder="1" applyAlignment="1">
      <alignment horizontal="center" vertical="center" wrapText="1"/>
    </xf>
    <xf numFmtId="9" fontId="10" fillId="6" borderId="23" xfId="0" applyNumberFormat="1" applyFont="1" applyFill="1" applyBorder="1" applyAlignment="1">
      <alignment horizontal="center" vertical="center" wrapText="1"/>
    </xf>
    <xf numFmtId="168" fontId="7" fillId="0" borderId="16" xfId="0" applyNumberFormat="1" applyFont="1" applyBorder="1" applyAlignment="1">
      <alignment horizontal="center" vertical="center" wrapText="1"/>
    </xf>
    <xf numFmtId="168" fontId="7" fillId="6" borderId="26" xfId="0" applyNumberFormat="1" applyFont="1" applyFill="1" applyBorder="1" applyAlignment="1">
      <alignment horizontal="center" vertical="center" wrapText="1"/>
    </xf>
    <xf numFmtId="168" fontId="7" fillId="6" borderId="17" xfId="0" applyNumberFormat="1" applyFont="1" applyFill="1" applyBorder="1" applyAlignment="1">
      <alignment horizontal="center" vertical="center" wrapText="1"/>
    </xf>
    <xf numFmtId="0" fontId="4" fillId="9" borderId="14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168" fontId="27" fillId="0" borderId="8" xfId="0" applyNumberFormat="1" applyFont="1" applyBorder="1" applyAlignment="1">
      <alignment horizontal="center" vertical="center" wrapText="1"/>
    </xf>
    <xf numFmtId="0" fontId="12" fillId="6" borderId="23" xfId="0" applyFont="1" applyFill="1" applyBorder="1" applyAlignment="1">
      <alignment horizontal="left" vertical="center" wrapText="1"/>
    </xf>
    <xf numFmtId="168" fontId="27" fillId="6" borderId="1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8" fontId="0" fillId="0" borderId="0" xfId="0" applyNumberFormat="1"/>
    <xf numFmtId="168" fontId="27" fillId="0" borderId="18" xfId="0" applyNumberFormat="1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left" vertical="center" wrapText="1"/>
    </xf>
    <xf numFmtId="0" fontId="20" fillId="6" borderId="8" xfId="0" applyFont="1" applyFill="1" applyBorder="1" applyAlignment="1">
      <alignment horizontal="left" vertical="center" wrapText="1"/>
    </xf>
    <xf numFmtId="0" fontId="20" fillId="8" borderId="8" xfId="0" applyFont="1" applyFill="1" applyBorder="1" applyAlignment="1">
      <alignment horizontal="left" vertical="center" wrapText="1"/>
    </xf>
    <xf numFmtId="0" fontId="20" fillId="8" borderId="20" xfId="0" applyFont="1" applyFill="1" applyBorder="1" applyAlignment="1">
      <alignment horizontal="left" vertical="center" wrapText="1"/>
    </xf>
    <xf numFmtId="0" fontId="20" fillId="6" borderId="20" xfId="0" applyFont="1" applyFill="1" applyBorder="1" applyAlignment="1">
      <alignment horizontal="left" vertical="center" wrapText="1"/>
    </xf>
    <xf numFmtId="0" fontId="30" fillId="8" borderId="29" xfId="1" applyFont="1" applyFill="1" applyBorder="1" applyAlignment="1">
      <alignment horizontal="center" vertical="center" wrapText="1"/>
    </xf>
    <xf numFmtId="0" fontId="30" fillId="6" borderId="25" xfId="1" applyFont="1" applyFill="1" applyBorder="1" applyAlignment="1">
      <alignment horizontal="center" vertical="center" wrapText="1"/>
    </xf>
    <xf numFmtId="167" fontId="8" fillId="6" borderId="18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9" fillId="0" borderId="0" xfId="0" applyFont="1"/>
    <xf numFmtId="165" fontId="0" fillId="0" borderId="5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11" fillId="0" borderId="5" xfId="0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68" fontId="0" fillId="0" borderId="5" xfId="0" applyNumberFormat="1" applyBorder="1" applyAlignment="1">
      <alignment horizontal="center"/>
    </xf>
    <xf numFmtId="168" fontId="8" fillId="0" borderId="5" xfId="0" applyNumberFormat="1" applyFont="1" applyBorder="1" applyAlignment="1">
      <alignment horizontal="center"/>
    </xf>
    <xf numFmtId="2" fontId="0" fillId="0" borderId="5" xfId="0" applyNumberFormat="1" applyFont="1" applyBorder="1" applyAlignment="1">
      <alignment horizontal="center"/>
    </xf>
    <xf numFmtId="168" fontId="0" fillId="0" borderId="5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0" fontId="11" fillId="3" borderId="5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10" borderId="5" xfId="0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0" fillId="11" borderId="5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1" fillId="0" borderId="5" xfId="0" applyFont="1" applyBorder="1" applyAlignment="1">
      <alignment horizontal="left" vertical="center"/>
    </xf>
    <xf numFmtId="0" fontId="11" fillId="0" borderId="0" xfId="0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32" fillId="8" borderId="8" xfId="0" applyFont="1" applyFill="1" applyBorder="1" applyAlignment="1">
      <alignment horizontal="left" vertical="center"/>
    </xf>
    <xf numFmtId="0" fontId="32" fillId="8" borderId="20" xfId="0" applyFont="1" applyFill="1" applyBorder="1" applyAlignment="1">
      <alignment horizontal="left" vertical="center"/>
    </xf>
    <xf numFmtId="0" fontId="32" fillId="6" borderId="8" xfId="0" applyFont="1" applyFill="1" applyBorder="1" applyAlignment="1">
      <alignment horizontal="left" vertical="center"/>
    </xf>
    <xf numFmtId="0" fontId="32" fillId="6" borderId="20" xfId="0" applyFont="1" applyFill="1" applyBorder="1" applyAlignment="1">
      <alignment horizontal="left" vertical="center"/>
    </xf>
    <xf numFmtId="0" fontId="0" fillId="12" borderId="27" xfId="0" applyFill="1" applyBorder="1" applyAlignment="1">
      <alignment wrapText="1"/>
    </xf>
    <xf numFmtId="0" fontId="32" fillId="8" borderId="5" xfId="0" applyFont="1" applyFill="1" applyBorder="1" applyAlignment="1">
      <alignment horizontal="center"/>
    </xf>
    <xf numFmtId="0" fontId="32" fillId="6" borderId="5" xfId="0" applyFont="1" applyFill="1" applyBorder="1" applyAlignment="1">
      <alignment horizontal="center"/>
    </xf>
    <xf numFmtId="0" fontId="32" fillId="8" borderId="5" xfId="0" applyFont="1" applyFill="1" applyBorder="1" applyAlignment="1">
      <alignment horizontal="left" vertical="center"/>
    </xf>
    <xf numFmtId="0" fontId="32" fillId="8" borderId="33" xfId="0" applyFont="1" applyFill="1" applyBorder="1" applyAlignment="1">
      <alignment horizontal="left" vertical="center"/>
    </xf>
    <xf numFmtId="0" fontId="32" fillId="6" borderId="5" xfId="0" applyFont="1" applyFill="1" applyBorder="1" applyAlignment="1">
      <alignment horizontal="left" vertical="center"/>
    </xf>
    <xf numFmtId="0" fontId="32" fillId="6" borderId="13" xfId="0" applyFont="1" applyFill="1" applyBorder="1" applyAlignment="1">
      <alignment horizontal="left" vertical="center"/>
    </xf>
    <xf numFmtId="2" fontId="0" fillId="6" borderId="5" xfId="0" applyNumberFormat="1" applyFill="1" applyBorder="1" applyAlignment="1">
      <alignment horizontal="center"/>
    </xf>
    <xf numFmtId="2" fontId="0" fillId="8" borderId="5" xfId="0" applyNumberFormat="1" applyFill="1" applyBorder="1" applyAlignment="1">
      <alignment horizontal="center"/>
    </xf>
    <xf numFmtId="168" fontId="38" fillId="0" borderId="16" xfId="0" applyNumberFormat="1" applyFont="1" applyBorder="1" applyAlignment="1">
      <alignment horizontal="center" vertical="center" wrapText="1"/>
    </xf>
    <xf numFmtId="0" fontId="32" fillId="13" borderId="5" xfId="0" applyFont="1" applyFill="1" applyBorder="1" applyAlignment="1">
      <alignment horizontal="left" vertical="center"/>
    </xf>
    <xf numFmtId="168" fontId="39" fillId="6" borderId="8" xfId="0" applyNumberFormat="1" applyFont="1" applyFill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68" fontId="25" fillId="0" borderId="31" xfId="0" applyNumberFormat="1" applyFont="1" applyBorder="1" applyAlignment="1">
      <alignment horizontal="center" vertical="center" wrapText="1"/>
    </xf>
    <xf numFmtId="168" fontId="27" fillId="0" borderId="34" xfId="0" applyNumberFormat="1" applyFont="1" applyBorder="1" applyAlignment="1">
      <alignment horizontal="center" vertical="center" wrapText="1"/>
    </xf>
    <xf numFmtId="0" fontId="4" fillId="0" borderId="34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165" fontId="8" fillId="14" borderId="13" xfId="0" applyNumberFormat="1" applyFont="1" applyFill="1" applyBorder="1" applyAlignment="1">
      <alignment horizontal="center" vertical="center" wrapText="1"/>
    </xf>
    <xf numFmtId="0" fontId="30" fillId="14" borderId="34" xfId="0" applyFont="1" applyFill="1" applyBorder="1" applyAlignment="1">
      <alignment horizontal="center" vertical="center" wrapText="1"/>
    </xf>
    <xf numFmtId="0" fontId="10" fillId="14" borderId="34" xfId="0" applyFont="1" applyFill="1" applyBorder="1" applyAlignment="1">
      <alignment horizontal="center" vertical="center" wrapText="1"/>
    </xf>
    <xf numFmtId="0" fontId="9" fillId="14" borderId="13" xfId="0" applyFont="1" applyFill="1" applyBorder="1" applyAlignment="1">
      <alignment horizontal="center" vertical="center" wrapText="1"/>
    </xf>
    <xf numFmtId="165" fontId="0" fillId="14" borderId="13" xfId="0" applyNumberFormat="1" applyFill="1" applyBorder="1" applyAlignment="1">
      <alignment horizontal="center" vertical="center" wrapText="1"/>
    </xf>
    <xf numFmtId="168" fontId="7" fillId="14" borderId="16" xfId="0" applyNumberFormat="1" applyFont="1" applyFill="1" applyBorder="1" applyAlignment="1">
      <alignment horizontal="center" vertical="center" wrapText="1"/>
    </xf>
    <xf numFmtId="168" fontId="40" fillId="14" borderId="31" xfId="0" applyNumberFormat="1" applyFont="1" applyFill="1" applyBorder="1" applyAlignment="1">
      <alignment horizontal="center" vertical="center" wrapText="1"/>
    </xf>
    <xf numFmtId="166" fontId="4" fillId="0" borderId="24" xfId="0" applyNumberFormat="1" applyFont="1" applyFill="1" applyBorder="1" applyAlignment="1">
      <alignment horizontal="center" vertical="center" wrapText="1"/>
    </xf>
    <xf numFmtId="168" fontId="41" fillId="14" borderId="34" xfId="0" applyNumberFormat="1" applyFont="1" applyFill="1" applyBorder="1" applyAlignment="1">
      <alignment horizontal="center" vertical="center" wrapText="1"/>
    </xf>
    <xf numFmtId="168" fontId="42" fillId="15" borderId="8" xfId="0" applyNumberFormat="1" applyFont="1" applyFill="1" applyBorder="1" applyAlignment="1">
      <alignment horizontal="center" vertical="center" wrapText="1"/>
    </xf>
    <xf numFmtId="168" fontId="41" fillId="0" borderId="18" xfId="0" applyNumberFormat="1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left" vertical="center" wrapText="1"/>
    </xf>
    <xf numFmtId="0" fontId="11" fillId="12" borderId="26" xfId="0" applyFont="1" applyFill="1" applyBorder="1" applyAlignment="1">
      <alignment horizontal="center" vertical="center" wrapText="1"/>
    </xf>
    <xf numFmtId="0" fontId="11" fillId="12" borderId="28" xfId="0" applyFont="1" applyFill="1" applyBorder="1" applyAlignment="1">
      <alignment horizontal="center" vertical="center" wrapText="1"/>
    </xf>
    <xf numFmtId="0" fontId="11" fillId="12" borderId="32" xfId="0" applyFont="1" applyFill="1" applyBorder="1" applyAlignment="1">
      <alignment horizontal="center" vertical="center" wrapText="1"/>
    </xf>
    <xf numFmtId="0" fontId="11" fillId="12" borderId="31" xfId="0" applyFont="1" applyFill="1" applyBorder="1" applyAlignment="1">
      <alignment horizontal="center" vertical="center" wrapText="1"/>
    </xf>
    <xf numFmtId="0" fontId="11" fillId="12" borderId="27" xfId="0" applyFont="1" applyFill="1" applyBorder="1" applyAlignment="1">
      <alignment horizontal="center" vertical="center" wrapText="1"/>
    </xf>
    <xf numFmtId="0" fontId="11" fillId="12" borderId="30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8" fillId="3" borderId="27" xfId="0" applyFont="1" applyFill="1" applyBorder="1" applyAlignment="1">
      <alignment horizontal="center" vertical="center" wrapText="1"/>
    </xf>
    <xf numFmtId="0" fontId="11" fillId="12" borderId="22" xfId="0" applyFont="1" applyFill="1" applyBorder="1" applyAlignment="1">
      <alignment horizontal="center" vertical="center" wrapText="1"/>
    </xf>
    <xf numFmtId="0" fontId="11" fillId="12" borderId="13" xfId="0" applyFont="1" applyFill="1" applyBorder="1" applyAlignment="1">
      <alignment horizontal="center" vertical="center" wrapText="1"/>
    </xf>
    <xf numFmtId="0" fontId="54" fillId="6" borderId="23" xfId="0" applyFont="1" applyFill="1" applyBorder="1" applyAlignment="1">
      <alignment horizontal="left" vertical="center" wrapText="1"/>
    </xf>
    <xf numFmtId="0" fontId="54" fillId="6" borderId="12" xfId="0" applyFont="1" applyFill="1" applyBorder="1" applyAlignment="1">
      <alignment horizontal="center" vertical="center" wrapText="1"/>
    </xf>
    <xf numFmtId="0" fontId="44" fillId="16" borderId="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168" fontId="28" fillId="3" borderId="18" xfId="0" applyNumberFormat="1" applyFont="1" applyFill="1" applyBorder="1" applyAlignment="1">
      <alignment horizontal="center" vertical="center" wrapText="1"/>
    </xf>
    <xf numFmtId="168" fontId="7" fillId="14" borderId="31" xfId="0" applyNumberFormat="1" applyFont="1" applyFill="1" applyBorder="1" applyAlignment="1">
      <alignment horizontal="center" vertical="center" wrapText="1"/>
    </xf>
    <xf numFmtId="166" fontId="4" fillId="0" borderId="34" xfId="0" applyNumberFormat="1" applyFont="1" applyFill="1" applyBorder="1" applyAlignment="1">
      <alignment horizontal="center" vertical="center" wrapText="1"/>
    </xf>
    <xf numFmtId="0" fontId="0" fillId="0" borderId="35" xfId="0" applyBorder="1"/>
    <xf numFmtId="0" fontId="11" fillId="0" borderId="35" xfId="0" applyFont="1" applyBorder="1" applyAlignment="1">
      <alignment horizontal="center" vertical="center" wrapText="1"/>
    </xf>
    <xf numFmtId="168" fontId="53" fillId="0" borderId="18" xfId="0" applyNumberFormat="1" applyFont="1" applyFill="1" applyBorder="1" applyAlignment="1">
      <alignment horizontal="center" vertical="center" wrapText="1"/>
    </xf>
    <xf numFmtId="168" fontId="43" fillId="0" borderId="18" xfId="0" applyNumberFormat="1" applyFont="1" applyFill="1" applyBorder="1" applyAlignment="1">
      <alignment horizontal="center" vertical="center" wrapText="1"/>
    </xf>
    <xf numFmtId="0" fontId="4" fillId="8" borderId="14" xfId="0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 wrapText="1"/>
    </xf>
    <xf numFmtId="168" fontId="50" fillId="8" borderId="31" xfId="0" applyNumberFormat="1" applyFont="1" applyFill="1" applyBorder="1" applyAlignment="1">
      <alignment horizontal="center" vertical="center" wrapText="1"/>
    </xf>
    <xf numFmtId="168" fontId="51" fillId="0" borderId="31" xfId="0" applyNumberFormat="1" applyFont="1" applyBorder="1" applyAlignment="1">
      <alignment horizontal="center" vertical="center" wrapText="1"/>
    </xf>
    <xf numFmtId="0" fontId="52" fillId="0" borderId="16" xfId="0" applyFont="1" applyBorder="1" applyAlignment="1">
      <alignment horizontal="left" vertical="center" wrapText="1"/>
    </xf>
    <xf numFmtId="168" fontId="51" fillId="0" borderId="31" xfId="0" applyNumberFormat="1" applyFont="1" applyFill="1" applyBorder="1" applyAlignment="1">
      <alignment horizontal="center" vertical="center" wrapText="1"/>
    </xf>
    <xf numFmtId="0" fontId="52" fillId="6" borderId="26" xfId="0" applyFont="1" applyFill="1" applyBorder="1" applyAlignment="1">
      <alignment horizontal="left" vertical="center" wrapText="1"/>
    </xf>
    <xf numFmtId="168" fontId="55" fillId="8" borderId="31" xfId="0" applyNumberFormat="1" applyFont="1" applyFill="1" applyBorder="1" applyAlignment="1">
      <alignment horizontal="center" vertical="center" wrapText="1"/>
    </xf>
    <xf numFmtId="168" fontId="56" fillId="0" borderId="31" xfId="0" applyNumberFormat="1" applyFont="1" applyFill="1" applyBorder="1" applyAlignment="1">
      <alignment horizontal="center" vertical="center" wrapText="1"/>
    </xf>
    <xf numFmtId="0" fontId="57" fillId="0" borderId="16" xfId="0" applyFont="1" applyBorder="1" applyAlignment="1">
      <alignment horizontal="left" vertical="center" wrapText="1"/>
    </xf>
    <xf numFmtId="0" fontId="54" fillId="6" borderId="26" xfId="0" applyFont="1" applyFill="1" applyBorder="1" applyAlignment="1">
      <alignment horizontal="left" vertical="center" wrapText="1"/>
    </xf>
    <xf numFmtId="0" fontId="54" fillId="6" borderId="17" xfId="0" applyFont="1" applyFill="1" applyBorder="1" applyAlignment="1">
      <alignment horizontal="center" vertical="center" wrapText="1"/>
    </xf>
    <xf numFmtId="0" fontId="20" fillId="6" borderId="20" xfId="0" applyFont="1" applyFill="1" applyBorder="1" applyAlignment="1">
      <alignment horizontal="center" vertical="center" wrapText="1"/>
    </xf>
    <xf numFmtId="0" fontId="8" fillId="6" borderId="33" xfId="0" applyFont="1" applyFill="1" applyBorder="1" applyAlignment="1">
      <alignment horizontal="center" vertical="center" wrapText="1"/>
    </xf>
    <xf numFmtId="165" fontId="8" fillId="6" borderId="33" xfId="0" applyNumberFormat="1" applyFont="1" applyFill="1" applyBorder="1" applyAlignment="1">
      <alignment horizontal="center" vertical="center" wrapText="1"/>
    </xf>
    <xf numFmtId="165" fontId="0" fillId="6" borderId="33" xfId="0" applyNumberFormat="1" applyFill="1" applyBorder="1" applyAlignment="1">
      <alignment horizontal="center" vertical="center" wrapText="1"/>
    </xf>
    <xf numFmtId="168" fontId="27" fillId="6" borderId="21" xfId="0" applyNumberFormat="1" applyFont="1" applyFill="1" applyBorder="1" applyAlignment="1">
      <alignment horizontal="center" vertical="center" wrapText="1"/>
    </xf>
    <xf numFmtId="0" fontId="52" fillId="6" borderId="26" xfId="0" applyFont="1" applyFill="1" applyBorder="1" applyAlignment="1">
      <alignment horizontal="center" vertical="center" wrapText="1"/>
    </xf>
    <xf numFmtId="0" fontId="12" fillId="6" borderId="23" xfId="0" applyFont="1" applyFill="1" applyBorder="1" applyAlignment="1">
      <alignment horizontal="center" vertical="center" wrapText="1"/>
    </xf>
    <xf numFmtId="168" fontId="48" fillId="15" borderId="21" xfId="0" applyNumberFormat="1" applyFont="1" applyFill="1" applyBorder="1" applyAlignment="1">
      <alignment horizontal="center" vertical="center" wrapText="1"/>
    </xf>
    <xf numFmtId="0" fontId="54" fillId="6" borderId="26" xfId="0" applyFont="1" applyFill="1" applyBorder="1" applyAlignment="1">
      <alignment horizontal="center" vertical="center" wrapText="1"/>
    </xf>
    <xf numFmtId="0" fontId="54" fillId="6" borderId="23" xfId="0" applyFont="1" applyFill="1" applyBorder="1" applyAlignment="1">
      <alignment horizontal="center" vertical="center" wrapText="1"/>
    </xf>
    <xf numFmtId="0" fontId="20" fillId="6" borderId="10" xfId="0" applyFont="1" applyFill="1" applyBorder="1" applyAlignment="1">
      <alignment horizontal="center" vertical="center" wrapText="1"/>
    </xf>
    <xf numFmtId="165" fontId="8" fillId="6" borderId="11" xfId="0" applyNumberFormat="1" applyFont="1" applyFill="1" applyBorder="1" applyAlignment="1">
      <alignment horizontal="center" vertical="center" wrapText="1"/>
    </xf>
    <xf numFmtId="165" fontId="0" fillId="6" borderId="11" xfId="0" applyNumberFormat="1" applyFill="1" applyBorder="1" applyAlignment="1">
      <alignment horizontal="center" vertical="center" wrapText="1"/>
    </xf>
    <xf numFmtId="168" fontId="7" fillId="6" borderId="11" xfId="0" applyNumberFormat="1" applyFont="1" applyFill="1" applyBorder="1" applyAlignment="1">
      <alignment horizontal="center" vertical="center" wrapText="1"/>
    </xf>
    <xf numFmtId="0" fontId="52" fillId="6" borderId="11" xfId="0" applyFont="1" applyFill="1" applyBorder="1" applyAlignment="1">
      <alignment horizontal="center" vertical="center" wrapText="1"/>
    </xf>
    <xf numFmtId="0" fontId="54" fillId="6" borderId="11" xfId="0" applyFont="1" applyFill="1" applyBorder="1" applyAlignment="1">
      <alignment horizontal="center" vertical="center" wrapText="1"/>
    </xf>
    <xf numFmtId="0" fontId="12" fillId="6" borderId="17" xfId="0" applyFont="1" applyFill="1" applyBorder="1" applyAlignment="1">
      <alignment horizontal="center" vertical="center" wrapText="1"/>
    </xf>
    <xf numFmtId="9" fontId="10" fillId="6" borderId="29" xfId="0" applyNumberFormat="1" applyFont="1" applyFill="1" applyBorder="1" applyAlignment="1">
      <alignment horizontal="center" vertical="center" wrapText="1"/>
    </xf>
    <xf numFmtId="168" fontId="58" fillId="15" borderId="10" xfId="0" applyNumberFormat="1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168" fontId="43" fillId="3" borderId="31" xfId="0" applyNumberFormat="1" applyFont="1" applyFill="1" applyBorder="1" applyAlignment="1">
      <alignment horizontal="center" vertical="center" wrapText="1"/>
    </xf>
    <xf numFmtId="168" fontId="53" fillId="0" borderId="31" xfId="0" applyNumberFormat="1" applyFont="1" applyFill="1" applyBorder="1" applyAlignment="1">
      <alignment horizontal="center" vertical="center" wrapText="1"/>
    </xf>
    <xf numFmtId="168" fontId="41" fillId="0" borderId="31" xfId="0" applyNumberFormat="1" applyFont="1" applyFill="1" applyBorder="1" applyAlignment="1">
      <alignment horizontal="center" vertical="center" wrapText="1"/>
    </xf>
    <xf numFmtId="168" fontId="43" fillId="0" borderId="31" xfId="0" applyNumberFormat="1" applyFont="1" applyFill="1" applyBorder="1" applyAlignment="1">
      <alignment horizontal="center" vertical="center" wrapText="1"/>
    </xf>
    <xf numFmtId="0" fontId="4" fillId="17" borderId="14" xfId="0" applyFont="1" applyFill="1" applyBorder="1" applyAlignment="1">
      <alignment horizontal="center" vertical="center" wrapText="1"/>
    </xf>
    <xf numFmtId="168" fontId="58" fillId="0" borderId="18" xfId="0" applyNumberFormat="1" applyFont="1" applyFill="1" applyBorder="1" applyAlignment="1">
      <alignment horizontal="center" vertical="center" wrapText="1"/>
    </xf>
    <xf numFmtId="168" fontId="60" fillId="17" borderId="18" xfId="0" applyNumberFormat="1" applyFont="1" applyFill="1" applyBorder="1" applyAlignment="1">
      <alignment horizontal="center" vertical="center" wrapText="1"/>
    </xf>
  </cellXfs>
  <cellStyles count="4">
    <cellStyle name="Normální" xfId="0" builtinId="0"/>
    <cellStyle name="Normální 2" xfId="1" xr:uid="{00000000-0005-0000-0000-000001000000}"/>
    <cellStyle name="Normální 3" xfId="3" xr:uid="{00000000-0005-0000-0000-000002000000}"/>
    <cellStyle name="procent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28127256710886"/>
          <c:y val="9.9509958887713676E-2"/>
          <c:w val="0.81096432463699886"/>
          <c:h val="0.743102454964618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'CEA - eff.frontier 16 týd.'!$C$1</c:f>
              <c:strCache>
                <c:ptCount val="1"/>
                <c:pt idx="0">
                  <c:v>cena za prvních 16 týdnů léčby42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6"/>
            <c:spPr>
              <a:solidFill>
                <a:schemeClr val="accent4"/>
              </a:solidFill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91C-4B73-8AD0-1E5EC22489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91C-4B73-8AD0-1E5EC22489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91C-4B73-8AD0-1E5EC22489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91C-4B73-8AD0-1E5EC22489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91C-4B73-8AD0-1E5EC224894B}"/>
              </c:ext>
            </c:extLst>
          </c:dPt>
          <c:dPt>
            <c:idx val="8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30-4647-82A2-6321F4921B40}"/>
              </c:ext>
            </c:extLst>
          </c:dPt>
          <c:dPt>
            <c:idx val="9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30-4647-82A2-6321F4921B40}"/>
              </c:ext>
            </c:extLst>
          </c:dPt>
          <c:dPt>
            <c:idx val="10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30-4647-82A2-6321F4921B40}"/>
              </c:ext>
            </c:extLst>
          </c:dPt>
          <c:dPt>
            <c:idx val="11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30-4647-82A2-6321F4921B40}"/>
              </c:ext>
            </c:extLst>
          </c:dPt>
          <c:dPt>
            <c:idx val="12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30-4647-82A2-6321F4921B40}"/>
              </c:ext>
            </c:extLst>
          </c:dPt>
          <c:dPt>
            <c:idx val="13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30-4647-82A2-6321F4921B40}"/>
              </c:ext>
            </c:extLst>
          </c:dPt>
          <c:dPt>
            <c:idx val="14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30-4647-82A2-6321F4921B40}"/>
              </c:ext>
            </c:extLst>
          </c:dPt>
          <c:dPt>
            <c:idx val="15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30-4647-82A2-6321F4921B40}"/>
              </c:ext>
            </c:extLst>
          </c:dPt>
          <c:xVal>
            <c:numRef>
              <c:f>'CEA - eff.frontier 16 týd.'!$B$2:$B$17</c:f>
              <c:numCache>
                <c:formatCode>0.0</c:formatCode>
                <c:ptCount val="16"/>
                <c:pt idx="0">
                  <c:v>63</c:v>
                </c:pt>
                <c:pt idx="1">
                  <c:v>46</c:v>
                </c:pt>
                <c:pt idx="2">
                  <c:v>39</c:v>
                </c:pt>
                <c:pt idx="3">
                  <c:v>84</c:v>
                </c:pt>
                <c:pt idx="4">
                  <c:v>70</c:v>
                </c:pt>
                <c:pt idx="5">
                  <c:v>75</c:v>
                </c:pt>
                <c:pt idx="6">
                  <c:v>57</c:v>
                </c:pt>
                <c:pt idx="7">
                  <c:v>21</c:v>
                </c:pt>
                <c:pt idx="8">
                  <c:v>82</c:v>
                </c:pt>
                <c:pt idx="9">
                  <c:v>67</c:v>
                </c:pt>
                <c:pt idx="10">
                  <c:v>61</c:v>
                </c:pt>
                <c:pt idx="11">
                  <c:v>91</c:v>
                </c:pt>
                <c:pt idx="12">
                  <c:v>83</c:v>
                </c:pt>
                <c:pt idx="13">
                  <c:v>87</c:v>
                </c:pt>
                <c:pt idx="14">
                  <c:v>80</c:v>
                </c:pt>
                <c:pt idx="15">
                  <c:v>47</c:v>
                </c:pt>
              </c:numCache>
            </c:numRef>
          </c:xVal>
          <c:yVal>
            <c:numRef>
              <c:f>'CEA - eff.frontier 16 týd.'!$C$2:$C$17</c:f>
              <c:numCache>
                <c:formatCode>_-* #\ ##0\ "Kč"_-;\-* #\ ##0\ "Kč"_-;_-* "-"??\ "Kč"_-;_-@_-</c:formatCode>
                <c:ptCount val="16"/>
                <c:pt idx="0">
                  <c:v>96729.950000000012</c:v>
                </c:pt>
                <c:pt idx="1">
                  <c:v>61507.887999999992</c:v>
                </c:pt>
                <c:pt idx="2">
                  <c:v>30753.943999999996</c:v>
                </c:pt>
                <c:pt idx="3">
                  <c:v>110632.09142857142</c:v>
                </c:pt>
                <c:pt idx="4">
                  <c:v>55316.045714285712</c:v>
                </c:pt>
                <c:pt idx="5">
                  <c:v>62093.7408</c:v>
                </c:pt>
                <c:pt idx="6">
                  <c:v>54747.784</c:v>
                </c:pt>
                <c:pt idx="7" formatCode="#\ ##0\ &quot;Kč&quot;">
                  <c:v>0</c:v>
                </c:pt>
                <c:pt idx="8">
                  <c:v>96729.950000000012</c:v>
                </c:pt>
                <c:pt idx="9">
                  <c:v>61507.887999999992</c:v>
                </c:pt>
                <c:pt idx="10">
                  <c:v>30753.943999999996</c:v>
                </c:pt>
                <c:pt idx="11">
                  <c:v>110632.09142857142</c:v>
                </c:pt>
                <c:pt idx="12">
                  <c:v>55316.045714285712</c:v>
                </c:pt>
                <c:pt idx="13">
                  <c:v>62093.7408</c:v>
                </c:pt>
                <c:pt idx="14">
                  <c:v>54747.784</c:v>
                </c:pt>
                <c:pt idx="15" formatCode="#\ ##0\ &quot;Kč&quot;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91C-4B73-8AD0-1E5EC2248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592832"/>
        <c:axId val="139594368"/>
      </c:scatterChart>
      <c:valAx>
        <c:axId val="139592832"/>
        <c:scaling>
          <c:orientation val="minMax"/>
          <c:max val="100"/>
        </c:scaling>
        <c:delete val="0"/>
        <c:axPos val="b"/>
        <c:numFmt formatCode="0.0" sourceLinked="1"/>
        <c:majorTickMark val="out"/>
        <c:minorTickMark val="none"/>
        <c:tickLblPos val="nextTo"/>
        <c:crossAx val="139594368"/>
        <c:crosses val="autoZero"/>
        <c:crossBetween val="midCat"/>
      </c:valAx>
      <c:valAx>
        <c:axId val="139594368"/>
        <c:scaling>
          <c:orientation val="minMax"/>
          <c:max val="120000"/>
          <c:min val="0"/>
        </c:scaling>
        <c:delete val="0"/>
        <c:axPos val="l"/>
        <c:numFmt formatCode="_-* #\ ##0\ &quot;Kč&quot;_-;\-* #\ ##0\ &quot;Kč&quot;_-;_-* &quot;-&quot;??\ &quot;Kč&quot;_-;_-@_-" sourceLinked="1"/>
        <c:majorTickMark val="out"/>
        <c:minorTickMark val="none"/>
        <c:tickLblPos val="nextTo"/>
        <c:crossAx val="1395928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84708348247603E-2"/>
          <c:y val="6.8340973003374564E-2"/>
          <c:w val="0.50107842837399563"/>
          <c:h val="0.69830216535433076"/>
        </c:manualLayout>
      </c:layout>
      <c:scatterChart>
        <c:scatterStyle val="lineMarker"/>
        <c:varyColors val="0"/>
        <c:ser>
          <c:idx val="16"/>
          <c:order val="0"/>
          <c:tx>
            <c:strRef>
              <c:f>'CEA ICER 16 týdnů'!$D$25</c:f>
              <c:strCache>
                <c:ptCount val="1"/>
                <c:pt idx="0">
                  <c:v>CIBINQO (abro) 100MG TBL FLM 28  - 100mg 1x denně (sníž.dávka) + TCS</c:v>
                </c:pt>
              </c:strCache>
            </c:strRef>
          </c:tx>
          <c:marker>
            <c:symbol val="diamond"/>
            <c:size val="7"/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C75A-457D-B8D1-4CC37FAE023B}"/>
              </c:ext>
            </c:extLst>
          </c:dPt>
          <c:xVal>
            <c:numRef>
              <c:f>'CEA ICER 16 týdnů'!$K$25:$M$25</c:f>
              <c:numCache>
                <c:formatCode>#\ ##0\ "Kč"</c:formatCode>
                <c:ptCount val="3"/>
                <c:pt idx="0">
                  <c:v>165902.37575757573</c:v>
                </c:pt>
                <c:pt idx="1">
                  <c:v>202769.57037037035</c:v>
                </c:pt>
                <c:pt idx="2">
                  <c:v>144073.11578947367</c:v>
                </c:pt>
              </c:numCache>
            </c:numRef>
          </c:xVal>
          <c:yVal>
            <c:numRef>
              <c:f>'CEA ICER 16 týdnů'!$A$25:$C$25</c:f>
              <c:numCache>
                <c:formatCode>General</c:formatCode>
                <c:ptCount val="3"/>
                <c:pt idx="0">
                  <c:v>16</c:v>
                </c:pt>
                <c:pt idx="1">
                  <c:v>16</c:v>
                </c:pt>
                <c:pt idx="2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C75A-457D-B8D1-4CC37FAE023B}"/>
            </c:ext>
          </c:extLst>
        </c:ser>
        <c:ser>
          <c:idx val="0"/>
          <c:order val="1"/>
          <c:tx>
            <c:strRef>
              <c:f>'CEA ICER 16 týdnů'!$D$13</c:f>
              <c:strCache>
                <c:ptCount val="1"/>
                <c:pt idx="0">
                  <c:v>CIBINQO (abro) 200MG TBL FLM 28  - 200mg 1x denně (stand.dávka)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C75A-457D-B8D1-4CC37FAE023B}"/>
              </c:ext>
            </c:extLst>
          </c:dPt>
          <c:xVal>
            <c:numRef>
              <c:f>'CEA ICER 16 týdnů'!$K$13:$M$13</c:f>
              <c:numCache>
                <c:formatCode>#\ ##0\ "Kč"</c:formatCode>
                <c:ptCount val="3"/>
                <c:pt idx="0">
                  <c:v>155234.35199999998</c:v>
                </c:pt>
                <c:pt idx="1">
                  <c:v>177410.68800000002</c:v>
                </c:pt>
                <c:pt idx="2">
                  <c:v>144404.04837209301</c:v>
                </c:pt>
              </c:numCache>
            </c:numRef>
          </c:xVal>
          <c:yVal>
            <c:numRef>
              <c:f>'CEA ICER 16 týdnů'!$A$13:$C$13</c:f>
              <c:numCache>
                <c:formatCode>General</c:formatCode>
                <c:ptCount val="3"/>
                <c:pt idx="0">
                  <c:v>15</c:v>
                </c:pt>
                <c:pt idx="1">
                  <c:v>15</c:v>
                </c:pt>
                <c:pt idx="2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C75A-457D-B8D1-4CC37FAE023B}"/>
            </c:ext>
          </c:extLst>
        </c:ser>
        <c:ser>
          <c:idx val="1"/>
          <c:order val="2"/>
          <c:tx>
            <c:strRef>
              <c:f>'CEA ICER 16 týdnů'!$D$17</c:f>
              <c:strCache>
                <c:ptCount val="1"/>
                <c:pt idx="0">
                  <c:v>RINVOQ (upa) 15MG TBL PRO 98 - 15mg 1x denně (sníž.dávka)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C75A-457D-B8D1-4CC37FAE023B}"/>
              </c:ext>
            </c:extLst>
          </c:dPt>
          <c:xVal>
            <c:numRef>
              <c:f>'CEA ICER 16 týdnů'!$K$17:$M$17</c:f>
              <c:numCache>
                <c:formatCode>#\ ##0\ "Kč"</c:formatCode>
                <c:ptCount val="3"/>
                <c:pt idx="0">
                  <c:v>153655.68253968254</c:v>
                </c:pt>
                <c:pt idx="1">
                  <c:v>184386.81904761901</c:v>
                </c:pt>
                <c:pt idx="2">
                  <c:v>134917.18466898953</c:v>
                </c:pt>
              </c:numCache>
            </c:numRef>
          </c:xVal>
          <c:yVal>
            <c:numRef>
              <c:f>'CEA ICER 16 týdnů'!$A$17:$C$17</c:f>
              <c:numCache>
                <c:formatCode>General</c:formatCode>
                <c:ptCount val="3"/>
                <c:pt idx="0">
                  <c:v>14</c:v>
                </c:pt>
                <c:pt idx="1">
                  <c:v>14</c:v>
                </c:pt>
                <c:pt idx="2">
                  <c:v>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C75A-457D-B8D1-4CC37FAE023B}"/>
            </c:ext>
          </c:extLst>
        </c:ser>
        <c:ser>
          <c:idx val="2"/>
          <c:order val="3"/>
          <c:tx>
            <c:strRef>
              <c:f>'CEA ICER 16 týdnů'!$D$15</c:f>
              <c:strCache>
                <c:ptCount val="1"/>
                <c:pt idx="0">
                  <c:v>RINVOQ (upa) 15MG TBL PRO 98 - 30mg 1x denně (stand.dávka)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C75A-457D-B8D1-4CC37FAE023B}"/>
              </c:ext>
            </c:extLst>
          </c:dPt>
          <c:xVal>
            <c:numRef>
              <c:f>'CEA ICER 16 týdnů'!$K$15:$M$15</c:f>
              <c:numCache>
                <c:formatCode>#\ ##0\ "Kč"</c:formatCode>
                <c:ptCount val="3"/>
                <c:pt idx="0">
                  <c:v>251436.57142857139</c:v>
                </c:pt>
                <c:pt idx="1">
                  <c:v>276580.22857142857</c:v>
                </c:pt>
                <c:pt idx="2">
                  <c:v>235387.42857142858</c:v>
                </c:pt>
              </c:numCache>
            </c:numRef>
          </c:xVal>
          <c:yVal>
            <c:numRef>
              <c:f>'CEA ICER 16 týdnů'!$A$15:$C$15</c:f>
              <c:numCache>
                <c:formatCode>General</c:formatCode>
                <c:ptCount val="3"/>
                <c:pt idx="0">
                  <c:v>13</c:v>
                </c:pt>
                <c:pt idx="1">
                  <c:v>13</c:v>
                </c:pt>
                <c:pt idx="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C75A-457D-B8D1-4CC37FAE023B}"/>
            </c:ext>
          </c:extLst>
        </c:ser>
        <c:ser>
          <c:idx val="3"/>
          <c:order val="4"/>
          <c:tx>
            <c:strRef>
              <c:f>'CEA ICER 16 týdnů'!$D$18</c:f>
              <c:strCache>
                <c:ptCount val="1"/>
                <c:pt idx="0">
                  <c:v>OLUMIANT (bari) 4MG TBL FLM 28 - 2mg 1x denně (sníž.dávka-půlení!!)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3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2-C75A-457D-B8D1-4CC37FAE023B}"/>
              </c:ext>
            </c:extLst>
          </c:dPt>
          <c:xVal>
            <c:numRef>
              <c:f>'CEA ICER 16 týdnů'!$K$18:$M$18</c:f>
              <c:numCache>
                <c:formatCode>#\ ##0\ "Kč"</c:formatCode>
                <c:ptCount val="3"/>
                <c:pt idx="0">
                  <c:v>219671.02857142853</c:v>
                </c:pt>
                <c:pt idx="1">
                  <c:v>615078.87999999942</c:v>
                </c:pt>
                <c:pt idx="2">
                  <c:v>133712.79999999999</c:v>
                </c:pt>
              </c:numCache>
            </c:numRef>
          </c:xVal>
          <c:yVal>
            <c:numRef>
              <c:f>'CEA ICER 16 týdnů'!$A$18:$C$18</c:f>
              <c:numCache>
                <c:formatCode>General</c:formatCode>
                <c:ptCount val="3"/>
                <c:pt idx="0">
                  <c:v>12</c:v>
                </c:pt>
                <c:pt idx="1">
                  <c:v>12</c:v>
                </c:pt>
                <c:pt idx="2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C75A-457D-B8D1-4CC37FAE023B}"/>
            </c:ext>
          </c:extLst>
        </c:ser>
        <c:ser>
          <c:idx val="4"/>
          <c:order val="5"/>
          <c:tx>
            <c:strRef>
              <c:f>'CEA ICER 16 týdnů'!$D$16</c:f>
              <c:strCache>
                <c:ptCount val="1"/>
                <c:pt idx="0">
                  <c:v>OLUMIANT (bari) 4MG TBL FLM 28 - 4mg 1x denně (stand.dávka)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5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4-C75A-457D-B8D1-4CC37FAE023B}"/>
              </c:ext>
            </c:extLst>
          </c:dPt>
          <c:xVal>
            <c:numRef>
              <c:f>'CEA ICER 16 týdnů'!$K$16:$M$16</c:f>
              <c:numCache>
                <c:formatCode>#\ ##0\ "Kč"</c:formatCode>
                <c:ptCount val="3"/>
                <c:pt idx="0">
                  <c:v>307539.43999999983</c:v>
                </c:pt>
                <c:pt idx="1">
                  <c:v>559162.61818181816</c:v>
                </c:pt>
                <c:pt idx="2">
                  <c:v>219671.02857142853</c:v>
                </c:pt>
              </c:numCache>
            </c:numRef>
          </c:xVal>
          <c:yVal>
            <c:numRef>
              <c:f>'CEA ICER 16 týdnů'!$A$16:$C$16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C75A-457D-B8D1-4CC37FAE023B}"/>
            </c:ext>
          </c:extLst>
        </c:ser>
        <c:ser>
          <c:idx val="5"/>
          <c:order val="6"/>
          <c:tx>
            <c:strRef>
              <c:f>'CEA ICER 16 týdnů'!$D$11</c:f>
              <c:strCache>
                <c:ptCount val="1"/>
                <c:pt idx="0">
                  <c:v>DUPIXENT 300MG INJ SOL 2X2ML - 300mg ā 2 týdny  + TCS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7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6-C75A-457D-B8D1-4CC37FAE023B}"/>
              </c:ext>
            </c:extLst>
          </c:dPt>
          <c:xVal>
            <c:numRef>
              <c:f>'CEA ICER 16 týdnů'!$K$11:$M$11</c:f>
              <c:numCache>
                <c:formatCode>#\ ##0\ "Kč"</c:formatCode>
                <c:ptCount val="3"/>
                <c:pt idx="0">
                  <c:v>276371.28571428574</c:v>
                </c:pt>
                <c:pt idx="1">
                  <c:v>302281.09375</c:v>
                </c:pt>
                <c:pt idx="2">
                  <c:v>248025.51282051284</c:v>
                </c:pt>
              </c:numCache>
            </c:numRef>
          </c:xVal>
          <c:yVal>
            <c:numRef>
              <c:f>'CEA ICER 16 týdnů'!$A$11:$C$11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C75A-457D-B8D1-4CC37FAE023B}"/>
            </c:ext>
          </c:extLst>
        </c:ser>
        <c:ser>
          <c:idx val="6"/>
          <c:order val="7"/>
          <c:tx>
            <c:strRef>
              <c:f>'CEA ICER 16 týdnů'!$D$10</c:f>
              <c:strCache>
                <c:ptCount val="1"/>
                <c:pt idx="0">
                  <c:v>CIBINQO (abro) 100MG TBL FLM 28  - 100mg 1x denně MONO-sníž.dávka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9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8-C75A-457D-B8D1-4CC37FAE023B}"/>
              </c:ext>
            </c:extLst>
          </c:dPt>
          <c:xVal>
            <c:numRef>
              <c:f>'CEA ICER 16 týdnů'!$K$10:$M$10</c:f>
              <c:numCache>
                <c:formatCode>#\ ##0\ "Kč"</c:formatCode>
                <c:ptCount val="3"/>
                <c:pt idx="0">
                  <c:v>152077.17777777778</c:v>
                </c:pt>
                <c:pt idx="1">
                  <c:v>210568.4</c:v>
                </c:pt>
                <c:pt idx="2">
                  <c:v>121661.74222222221</c:v>
                </c:pt>
              </c:numCache>
            </c:numRef>
          </c:xVal>
          <c:yVal>
            <c:numRef>
              <c:f>'CEA ICER 16 týdnů'!$A$10:$C$10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C75A-457D-B8D1-4CC37FAE023B}"/>
            </c:ext>
          </c:extLst>
        </c:ser>
        <c:ser>
          <c:idx val="7"/>
          <c:order val="8"/>
          <c:tx>
            <c:strRef>
              <c:f>'CEA ICER 16 týdnů'!$D$9</c:f>
              <c:strCache>
                <c:ptCount val="1"/>
                <c:pt idx="0">
                  <c:v>CIBINQO (abro) 200MG TBL FLM 28  - 200mg 1x denně MONO-stand.dávka</c:v>
                </c:pt>
              </c:strCache>
            </c:strRef>
          </c:tx>
          <c:marker>
            <c:symbol val="triangle"/>
            <c:size val="5"/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B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A-C75A-457D-B8D1-4CC37FAE023B}"/>
              </c:ext>
            </c:extLst>
          </c:dPt>
          <c:xVal>
            <c:numRef>
              <c:f>'CEA ICER 16 týdnů'!$K$9:$M$9</c:f>
              <c:numCache>
                <c:formatCode>#\ ##0\ "Kč"</c:formatCode>
                <c:ptCount val="3"/>
                <c:pt idx="0">
                  <c:v>114988.40888888888</c:v>
                </c:pt>
                <c:pt idx="1">
                  <c:v>137986.09066666666</c:v>
                </c:pt>
                <c:pt idx="2">
                  <c:v>101793.01770491803</c:v>
                </c:pt>
              </c:numCache>
            </c:numRef>
          </c:xVal>
          <c:yVal>
            <c:numRef>
              <c:f>'CEA ICER 16 týdnů'!$A$9:$C$9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C75A-457D-B8D1-4CC37FAE023B}"/>
            </c:ext>
          </c:extLst>
        </c:ser>
        <c:ser>
          <c:idx val="9"/>
          <c:order val="9"/>
          <c:tx>
            <c:strRef>
              <c:f>'CEA ICER 16 týdnů'!$D$8</c:f>
              <c:strCache>
                <c:ptCount val="1"/>
                <c:pt idx="0">
                  <c:v>RINVOQ (upa) 15MG TBL PRO 98 - 15mg 1x denně MONO-sníž.dávka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D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C-C75A-457D-B8D1-4CC37FAE023B}"/>
              </c:ext>
            </c:extLst>
          </c:dPt>
          <c:xVal>
            <c:numRef>
              <c:f>'CEA ICER 16 týdnů'!$K$8:$M$8</c:f>
              <c:numCache>
                <c:formatCode>#\ ##0\ "Kč"</c:formatCode>
                <c:ptCount val="3"/>
                <c:pt idx="0">
                  <c:v>112889.88921282798</c:v>
                </c:pt>
                <c:pt idx="1">
                  <c:v>230483.52380952379</c:v>
                </c:pt>
                <c:pt idx="2">
                  <c:v>81347.126050420164</c:v>
                </c:pt>
              </c:numCache>
            </c:numRef>
          </c:xVal>
          <c:yVal>
            <c:numRef>
              <c:f>'CEA ICER 16 týdnů'!$A$8:$C$8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C75A-457D-B8D1-4CC37FAE023B}"/>
            </c:ext>
          </c:extLst>
        </c:ser>
        <c:ser>
          <c:idx val="13"/>
          <c:order val="10"/>
          <c:tx>
            <c:strRef>
              <c:f>'CEA ICER 16 týdnů'!$D$7</c:f>
              <c:strCache>
                <c:ptCount val="1"/>
                <c:pt idx="0">
                  <c:v>RINVOQ (upa) 15MG TBL PRO 98 - 30mg 1x denně MONO-stand.dávka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F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E-C75A-457D-B8D1-4CC37FAE023B}"/>
              </c:ext>
            </c:extLst>
          </c:dPt>
          <c:xVal>
            <c:numRef>
              <c:f>'CEA ICER 16 týdnů'!$K$7:$M$7</c:f>
              <c:numCache>
                <c:formatCode>#\ ##0\ "Kč"</c:formatCode>
                <c:ptCount val="3"/>
                <c:pt idx="0">
                  <c:v>175606.49433106574</c:v>
                </c:pt>
                <c:pt idx="1">
                  <c:v>276580.22857142857</c:v>
                </c:pt>
                <c:pt idx="2">
                  <c:v>149502.82625482624</c:v>
                </c:pt>
              </c:numCache>
            </c:numRef>
          </c:xVal>
          <c:yVal>
            <c:numRef>
              <c:f>'CEA ICER 16 týdnů'!$A$7:$C$7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C75A-457D-B8D1-4CC37FAE023B}"/>
            </c:ext>
          </c:extLst>
        </c:ser>
        <c:ser>
          <c:idx val="14"/>
          <c:order val="11"/>
          <c:tx>
            <c:strRef>
              <c:f>'CEA ICER 16 týdnů'!$D$6</c:f>
              <c:strCache>
                <c:ptCount val="1"/>
                <c:pt idx="0">
                  <c:v>OLUMIANT (bari) 4MG TBL FLM 28 - 2mg 1x den. MONO-sníž.dávka (půlení!!)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1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0-C75A-457D-B8D1-4CC37FAE023B}"/>
              </c:ext>
            </c:extLst>
          </c:dPt>
          <c:xVal>
            <c:numRef>
              <c:f>'CEA ICER 16 týdnů'!$K$6:$M$6</c:f>
              <c:numCache>
                <c:formatCode>#\ ##0\ "Kč"</c:formatCode>
                <c:ptCount val="3"/>
                <c:pt idx="0">
                  <c:v>170855.2444444444</c:v>
                </c:pt>
                <c:pt idx="1">
                  <c:v>384424.3</c:v>
                </c:pt>
                <c:pt idx="2">
                  <c:v>106048.08275862066</c:v>
                </c:pt>
              </c:numCache>
            </c:numRef>
          </c:xVal>
          <c:yVal>
            <c:numRef>
              <c:f>'CEA ICER 16 týdnů'!$A$6:$C$6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C75A-457D-B8D1-4CC37FAE023B}"/>
            </c:ext>
          </c:extLst>
        </c:ser>
        <c:ser>
          <c:idx val="15"/>
          <c:order val="12"/>
          <c:tx>
            <c:strRef>
              <c:f>'CEA ICER 16 týdnů'!$D$5</c:f>
              <c:strCache>
                <c:ptCount val="1"/>
                <c:pt idx="0">
                  <c:v>OLUMIANT (bari) 4MG TBL FLM 28 - 4mg 1x denně MONO-stand.dávka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3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2-C75A-457D-B8D1-4CC37FAE023B}"/>
              </c:ext>
            </c:extLst>
          </c:dPt>
          <c:xVal>
            <c:numRef>
              <c:f>'CEA ICER 16 týdnů'!$K$5:$M$5</c:f>
              <c:numCache>
                <c:formatCode>#\ ##0\ "Kč"</c:formatCode>
                <c:ptCount val="3"/>
                <c:pt idx="0">
                  <c:v>246031.55199999997</c:v>
                </c:pt>
                <c:pt idx="1">
                  <c:v>439342.05714285711</c:v>
                </c:pt>
                <c:pt idx="2">
                  <c:v>175736.82285714278</c:v>
                </c:pt>
              </c:numCache>
            </c:numRef>
          </c:xVal>
          <c:yVal>
            <c:numRef>
              <c:f>'CEA ICER 16 týdnů'!$A$5:$C$5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C75A-457D-B8D1-4CC37FAE023B}"/>
            </c:ext>
          </c:extLst>
        </c:ser>
        <c:ser>
          <c:idx val="17"/>
          <c:order val="13"/>
          <c:tx>
            <c:strRef>
              <c:f>'CEA ICER 16 týdnů'!$D$4</c:f>
              <c:strCache>
                <c:ptCount val="1"/>
                <c:pt idx="0">
                  <c:v>DUPIXENT 300MG INJ SOL 2X2ML - 300mg ā 2 týdny MONO</c:v>
                </c:pt>
              </c:strCache>
            </c:strRef>
          </c:tx>
          <c:marker>
            <c:symbol val="triangle"/>
            <c:size val="5"/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5-C75A-457D-B8D1-4CC37FAE023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44-C75A-457D-B8D1-4CC37FAE023B}"/>
              </c:ext>
            </c:extLst>
          </c:dPt>
          <c:xVal>
            <c:numRef>
              <c:f>'CEA ICER 16 týdnů'!$K$4:$M$4</c:f>
              <c:numCache>
                <c:formatCode>#\ ##0\ "Kč"</c:formatCode>
                <c:ptCount val="3"/>
                <c:pt idx="0">
                  <c:v>230309.40476190476</c:v>
                </c:pt>
                <c:pt idx="1">
                  <c:v>276371.28571428568</c:v>
                </c:pt>
                <c:pt idx="2">
                  <c:v>197408.06122448982</c:v>
                </c:pt>
              </c:numCache>
            </c:numRef>
          </c:xVal>
          <c:yVal>
            <c:numRef>
              <c:f>'CEA ICER 16 týdnů'!$A$4:$C$4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C75A-457D-B8D1-4CC37FAE023B}"/>
            </c:ext>
          </c:extLst>
        </c:ser>
        <c:ser>
          <c:idx val="8"/>
          <c:order val="14"/>
          <c:tx>
            <c:strRef>
              <c:f>'CEA ICER 16 týdnů'!$D$12</c:f>
              <c:strCache>
                <c:ptCount val="1"/>
                <c:pt idx="0">
                  <c:v>RINVOQ (upa) 15MG TBL PRO 98 - 30mg 1x den. MONO-stand.dávka (NMA17)</c:v>
                </c:pt>
              </c:strCache>
            </c:strRef>
          </c:tx>
          <c:dPt>
            <c:idx val="0"/>
            <c:marker>
              <c:symbol val="triang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1C-A10C-4E6D-8174-6225F7082035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A10C-4E6D-8174-6225F7082035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A10C-4E6D-8174-6225F7082035}"/>
              </c:ext>
            </c:extLst>
          </c:dPt>
          <c:xVal>
            <c:numRef>
              <c:f>'CEA ICER 16 týdnů'!$K$12:$M$12</c:f>
              <c:numCache>
                <c:formatCode>#\ ##0\ "Kč"</c:formatCode>
                <c:ptCount val="3"/>
                <c:pt idx="0">
                  <c:v>187512.01937046001</c:v>
                </c:pt>
                <c:pt idx="1">
                  <c:v>204874.24338624335</c:v>
                </c:pt>
                <c:pt idx="2">
                  <c:v>175606.49433106574</c:v>
                </c:pt>
              </c:numCache>
            </c:numRef>
          </c:xVal>
          <c:yVal>
            <c:numRef>
              <c:f>'CEA ICER 16 týdnů'!$A$12:$C$12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A10C-4E6D-8174-6225F7082035}"/>
            </c:ext>
          </c:extLst>
        </c:ser>
        <c:ser>
          <c:idx val="10"/>
          <c:order val="15"/>
          <c:tx>
            <c:strRef>
              <c:f>'CEA ICER 16 týdnů'!$D$14</c:f>
              <c:strCache>
                <c:ptCount val="1"/>
                <c:pt idx="0">
                  <c:v>RINVOQ (upa) 15MG TBL PRO 98 - 15mg 1x den. MONO-sníž..dávka (NMA17)</c:v>
                </c:pt>
              </c:strCache>
            </c:strRef>
          </c:tx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A10C-4E6D-8174-6225F7082035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A10C-4E6D-8174-6225F7082035}"/>
              </c:ext>
            </c:extLst>
          </c:dPt>
          <c:xVal>
            <c:numRef>
              <c:f>'CEA ICER 16 týdnů'!$K$14:$M$14</c:f>
              <c:numCache>
                <c:formatCode>#\ ##0\ "Kč"</c:formatCode>
                <c:ptCount val="3"/>
                <c:pt idx="0">
                  <c:v>112889.88921282798</c:v>
                </c:pt>
                <c:pt idx="1">
                  <c:v>128641.96677740861</c:v>
                </c:pt>
                <c:pt idx="2">
                  <c:v>100574.62857142856</c:v>
                </c:pt>
              </c:numCache>
            </c:numRef>
          </c:xVal>
          <c:yVal>
            <c:numRef>
              <c:f>'CEA ICER 16 týdnů'!$A$14:$C$14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A10C-4E6D-8174-6225F7082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986240"/>
        <c:axId val="140987776"/>
      </c:scatterChart>
      <c:valAx>
        <c:axId val="140986240"/>
        <c:scaling>
          <c:logBase val="2"/>
          <c:orientation val="minMax"/>
          <c:max val="640000"/>
          <c:min val="40000"/>
        </c:scaling>
        <c:delete val="0"/>
        <c:axPos val="b"/>
        <c:numFmt formatCode="#\ ##0\ &quot;Kč&quot;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cs-CZ"/>
          </a:p>
        </c:txPr>
        <c:crossAx val="140987776"/>
        <c:crosses val="autoZero"/>
        <c:crossBetween val="midCat"/>
        <c:majorUnit val="2"/>
      </c:valAx>
      <c:valAx>
        <c:axId val="1409877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40986240"/>
        <c:crossesAt val="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437711399684798"/>
          <c:y val="0.12186122047244093"/>
          <c:w val="0.30562280297310668"/>
          <c:h val="0.63194164791901009"/>
        </c:manualLayout>
      </c:layout>
      <c:overlay val="0"/>
      <c:txPr>
        <a:bodyPr/>
        <a:lstStyle/>
        <a:p>
          <a:pPr>
            <a:defRPr sz="800" baseline="0"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87195659869213"/>
          <c:y val="9.3579100148752731E-2"/>
          <c:w val="0.81096432463699886"/>
          <c:h val="0.68577138779629909"/>
        </c:manualLayout>
      </c:layout>
      <c:scatterChart>
        <c:scatterStyle val="lineMarker"/>
        <c:varyColors val="0"/>
        <c:ser>
          <c:idx val="0"/>
          <c:order val="0"/>
          <c:tx>
            <c:strRef>
              <c:f>'CEA - eff.frontier 1 rok'!$C$1</c:f>
              <c:strCache>
                <c:ptCount val="1"/>
                <c:pt idx="0">
                  <c:v>cena za první rok léčby42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6"/>
            <c:spPr>
              <a:solidFill>
                <a:schemeClr val="accent4"/>
              </a:solidFill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91C-4B73-8AD0-1E5EC22489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91C-4B73-8AD0-1E5EC22489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91C-4B73-8AD0-1E5EC22489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91C-4B73-8AD0-1E5EC22489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91C-4B73-8AD0-1E5EC224894B}"/>
              </c:ext>
            </c:extLst>
          </c:dPt>
          <c:dPt>
            <c:idx val="8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30-4647-82A2-6321F4921B40}"/>
              </c:ext>
            </c:extLst>
          </c:dPt>
          <c:dPt>
            <c:idx val="9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30-4647-82A2-6321F4921B40}"/>
              </c:ext>
            </c:extLst>
          </c:dPt>
          <c:dPt>
            <c:idx val="10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30-4647-82A2-6321F4921B40}"/>
              </c:ext>
            </c:extLst>
          </c:dPt>
          <c:dPt>
            <c:idx val="11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30-4647-82A2-6321F4921B40}"/>
              </c:ext>
            </c:extLst>
          </c:dPt>
          <c:dPt>
            <c:idx val="12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30-4647-82A2-6321F4921B40}"/>
              </c:ext>
            </c:extLst>
          </c:dPt>
          <c:dPt>
            <c:idx val="13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30-4647-82A2-6321F4921B40}"/>
              </c:ext>
            </c:extLst>
          </c:dPt>
          <c:dPt>
            <c:idx val="14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30-4647-82A2-6321F4921B40}"/>
              </c:ext>
            </c:extLst>
          </c:dPt>
          <c:dPt>
            <c:idx val="15"/>
            <c:marker>
              <c:symbol val="square"/>
              <c:size val="6"/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30-4647-82A2-6321F4921B40}"/>
              </c:ext>
            </c:extLst>
          </c:dPt>
          <c:xVal>
            <c:numRef>
              <c:f>'CEA - eff.frontier 1 rok'!$B$2:$B$17</c:f>
              <c:numCache>
                <c:formatCode>0.0</c:formatCode>
                <c:ptCount val="16"/>
                <c:pt idx="8">
                  <c:v>65.2</c:v>
                </c:pt>
                <c:pt idx="11">
                  <c:v>84.6</c:v>
                </c:pt>
                <c:pt idx="12">
                  <c:v>80.599999999999994</c:v>
                </c:pt>
                <c:pt idx="13">
                  <c:v>71</c:v>
                </c:pt>
                <c:pt idx="14">
                  <c:v>69</c:v>
                </c:pt>
                <c:pt idx="15">
                  <c:v>21.6</c:v>
                </c:pt>
              </c:numCache>
            </c:numRef>
          </c:xVal>
          <c:yVal>
            <c:numRef>
              <c:f>'CEA - eff.frontier 1 rok'!$C$2:$C$17</c:f>
              <c:numCache>
                <c:formatCode>_-* #\ ##0\ "Kč"_-;\-* #\ ##0\ "Kč"_-;_-* "-"??\ "Kč"_-;_-@_-</c:formatCode>
                <c:ptCount val="16"/>
                <c:pt idx="8">
                  <c:v>270843.86000000004</c:v>
                </c:pt>
                <c:pt idx="9">
                  <c:v>200449.81357142853</c:v>
                </c:pt>
                <c:pt idx="10">
                  <c:v>100224.90678571427</c:v>
                </c:pt>
                <c:pt idx="11">
                  <c:v>360542.08367346937</c:v>
                </c:pt>
                <c:pt idx="12">
                  <c:v>180271.04183673469</c:v>
                </c:pt>
                <c:pt idx="13">
                  <c:v>202359.06600000002</c:v>
                </c:pt>
                <c:pt idx="14">
                  <c:v>178419.11749999999</c:v>
                </c:pt>
                <c:pt idx="15" formatCode="#\ ##0\ &quot;Kč&quot;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91C-4B73-8AD0-1E5EC2248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13760"/>
        <c:axId val="153815296"/>
      </c:scatterChart>
      <c:valAx>
        <c:axId val="153813760"/>
        <c:scaling>
          <c:orientation val="minMax"/>
          <c:max val="100"/>
        </c:scaling>
        <c:delete val="0"/>
        <c:axPos val="b"/>
        <c:numFmt formatCode="0.0" sourceLinked="1"/>
        <c:majorTickMark val="out"/>
        <c:minorTickMark val="none"/>
        <c:tickLblPos val="nextTo"/>
        <c:crossAx val="153815296"/>
        <c:crosses val="autoZero"/>
        <c:crossBetween val="midCat"/>
      </c:valAx>
      <c:valAx>
        <c:axId val="153815296"/>
        <c:scaling>
          <c:orientation val="minMax"/>
          <c:min val="0"/>
        </c:scaling>
        <c:delete val="0"/>
        <c:axPos val="l"/>
        <c:numFmt formatCode="_-* #\ ##0\ &quot;Kč&quot;_-;\-* #\ ##0\ &quot;Kč&quot;_-;_-* &quot;-&quot;??\ &quot;Kč&quot;_-;_-@_-" sourceLinked="1"/>
        <c:majorTickMark val="out"/>
        <c:minorTickMark val="none"/>
        <c:tickLblPos val="nextTo"/>
        <c:crossAx val="1538137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  <c:userShapes r:id="rId1"/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18" Type="http://schemas.openxmlformats.org/officeDocument/2006/relationships/image" Target="../media/image3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17" Type="http://schemas.openxmlformats.org/officeDocument/2006/relationships/image" Target="../media/image35.png"/><Relationship Id="rId2" Type="http://schemas.openxmlformats.org/officeDocument/2006/relationships/image" Target="../media/image20.png"/><Relationship Id="rId16" Type="http://schemas.openxmlformats.org/officeDocument/2006/relationships/image" Target="../media/image34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5" Type="http://schemas.openxmlformats.org/officeDocument/2006/relationships/image" Target="../media/image33.png"/><Relationship Id="rId10" Type="http://schemas.openxmlformats.org/officeDocument/2006/relationships/image" Target="../media/image28.png"/><Relationship Id="rId19" Type="http://schemas.openxmlformats.org/officeDocument/2006/relationships/image" Target="../media/image37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3" Type="http://schemas.openxmlformats.org/officeDocument/2006/relationships/image" Target="../media/image48.png"/><Relationship Id="rId7" Type="http://schemas.openxmlformats.org/officeDocument/2006/relationships/image" Target="../media/image52.png"/><Relationship Id="rId2" Type="http://schemas.openxmlformats.org/officeDocument/2006/relationships/image" Target="../media/image47.png"/><Relationship Id="rId1" Type="http://schemas.openxmlformats.org/officeDocument/2006/relationships/image" Target="../media/image46.png"/><Relationship Id="rId6" Type="http://schemas.openxmlformats.org/officeDocument/2006/relationships/image" Target="../media/image51.png"/><Relationship Id="rId5" Type="http://schemas.openxmlformats.org/officeDocument/2006/relationships/image" Target="../media/image50.png"/><Relationship Id="rId4" Type="http://schemas.openxmlformats.org/officeDocument/2006/relationships/image" Target="../media/image49.png"/><Relationship Id="rId9" Type="http://schemas.openxmlformats.org/officeDocument/2006/relationships/image" Target="../media/image5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3" Type="http://schemas.openxmlformats.org/officeDocument/2006/relationships/image" Target="../media/image57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2" Type="http://schemas.openxmlformats.org/officeDocument/2006/relationships/image" Target="../media/image56.png"/><Relationship Id="rId1" Type="http://schemas.openxmlformats.org/officeDocument/2006/relationships/image" Target="../media/image55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10" Type="http://schemas.openxmlformats.org/officeDocument/2006/relationships/image" Target="../media/image64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png"/><Relationship Id="rId3" Type="http://schemas.openxmlformats.org/officeDocument/2006/relationships/image" Target="../media/image72.png"/><Relationship Id="rId7" Type="http://schemas.openxmlformats.org/officeDocument/2006/relationships/image" Target="../media/image76.png"/><Relationship Id="rId2" Type="http://schemas.openxmlformats.org/officeDocument/2006/relationships/image" Target="../media/image71.png"/><Relationship Id="rId1" Type="http://schemas.openxmlformats.org/officeDocument/2006/relationships/image" Target="../media/image70.png"/><Relationship Id="rId6" Type="http://schemas.openxmlformats.org/officeDocument/2006/relationships/image" Target="../media/image75.png"/><Relationship Id="rId5" Type="http://schemas.openxmlformats.org/officeDocument/2006/relationships/image" Target="../media/image74.png"/><Relationship Id="rId4" Type="http://schemas.openxmlformats.org/officeDocument/2006/relationships/image" Target="../media/image73.png"/><Relationship Id="rId9" Type="http://schemas.openxmlformats.org/officeDocument/2006/relationships/image" Target="../media/image78.png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1.png"/><Relationship Id="rId18" Type="http://schemas.openxmlformats.org/officeDocument/2006/relationships/image" Target="../media/image96.png"/><Relationship Id="rId26" Type="http://schemas.openxmlformats.org/officeDocument/2006/relationships/image" Target="../media/image104.png"/><Relationship Id="rId39" Type="http://schemas.openxmlformats.org/officeDocument/2006/relationships/image" Target="../media/image117.png"/><Relationship Id="rId21" Type="http://schemas.openxmlformats.org/officeDocument/2006/relationships/image" Target="../media/image99.png"/><Relationship Id="rId34" Type="http://schemas.openxmlformats.org/officeDocument/2006/relationships/image" Target="../media/image112.png"/><Relationship Id="rId42" Type="http://schemas.openxmlformats.org/officeDocument/2006/relationships/image" Target="../media/image120.png"/><Relationship Id="rId47" Type="http://schemas.openxmlformats.org/officeDocument/2006/relationships/image" Target="../media/image125.png"/><Relationship Id="rId50" Type="http://schemas.openxmlformats.org/officeDocument/2006/relationships/image" Target="../media/image128.png"/><Relationship Id="rId55" Type="http://schemas.openxmlformats.org/officeDocument/2006/relationships/image" Target="../media/image133.png"/><Relationship Id="rId7" Type="http://schemas.openxmlformats.org/officeDocument/2006/relationships/image" Target="../media/image85.png"/><Relationship Id="rId12" Type="http://schemas.openxmlformats.org/officeDocument/2006/relationships/image" Target="../media/image90.png"/><Relationship Id="rId17" Type="http://schemas.openxmlformats.org/officeDocument/2006/relationships/image" Target="../media/image95.png"/><Relationship Id="rId25" Type="http://schemas.openxmlformats.org/officeDocument/2006/relationships/image" Target="../media/image103.png"/><Relationship Id="rId33" Type="http://schemas.openxmlformats.org/officeDocument/2006/relationships/image" Target="../media/image111.png"/><Relationship Id="rId38" Type="http://schemas.openxmlformats.org/officeDocument/2006/relationships/image" Target="../media/image116.png"/><Relationship Id="rId46" Type="http://schemas.openxmlformats.org/officeDocument/2006/relationships/image" Target="../media/image124.png"/><Relationship Id="rId2" Type="http://schemas.openxmlformats.org/officeDocument/2006/relationships/image" Target="../media/image80.png"/><Relationship Id="rId16" Type="http://schemas.openxmlformats.org/officeDocument/2006/relationships/image" Target="../media/image94.png"/><Relationship Id="rId20" Type="http://schemas.openxmlformats.org/officeDocument/2006/relationships/image" Target="../media/image98.png"/><Relationship Id="rId29" Type="http://schemas.openxmlformats.org/officeDocument/2006/relationships/image" Target="../media/image107.png"/><Relationship Id="rId41" Type="http://schemas.openxmlformats.org/officeDocument/2006/relationships/image" Target="../media/image119.png"/><Relationship Id="rId54" Type="http://schemas.openxmlformats.org/officeDocument/2006/relationships/image" Target="../media/image132.png"/><Relationship Id="rId1" Type="http://schemas.openxmlformats.org/officeDocument/2006/relationships/image" Target="../media/image79.png"/><Relationship Id="rId6" Type="http://schemas.openxmlformats.org/officeDocument/2006/relationships/image" Target="../media/image84.png"/><Relationship Id="rId11" Type="http://schemas.openxmlformats.org/officeDocument/2006/relationships/image" Target="../media/image89.png"/><Relationship Id="rId24" Type="http://schemas.openxmlformats.org/officeDocument/2006/relationships/image" Target="../media/image102.png"/><Relationship Id="rId32" Type="http://schemas.openxmlformats.org/officeDocument/2006/relationships/image" Target="../media/image110.png"/><Relationship Id="rId37" Type="http://schemas.openxmlformats.org/officeDocument/2006/relationships/image" Target="../media/image115.png"/><Relationship Id="rId40" Type="http://schemas.openxmlformats.org/officeDocument/2006/relationships/image" Target="../media/image118.png"/><Relationship Id="rId45" Type="http://schemas.openxmlformats.org/officeDocument/2006/relationships/image" Target="../media/image123.png"/><Relationship Id="rId53" Type="http://schemas.openxmlformats.org/officeDocument/2006/relationships/image" Target="../media/image131.png"/><Relationship Id="rId5" Type="http://schemas.openxmlformats.org/officeDocument/2006/relationships/image" Target="../media/image83.png"/><Relationship Id="rId15" Type="http://schemas.openxmlformats.org/officeDocument/2006/relationships/image" Target="../media/image93.png"/><Relationship Id="rId23" Type="http://schemas.openxmlformats.org/officeDocument/2006/relationships/image" Target="../media/image101.png"/><Relationship Id="rId28" Type="http://schemas.openxmlformats.org/officeDocument/2006/relationships/image" Target="../media/image106.png"/><Relationship Id="rId36" Type="http://schemas.openxmlformats.org/officeDocument/2006/relationships/image" Target="../media/image114.png"/><Relationship Id="rId49" Type="http://schemas.openxmlformats.org/officeDocument/2006/relationships/image" Target="../media/image127.png"/><Relationship Id="rId57" Type="http://schemas.openxmlformats.org/officeDocument/2006/relationships/image" Target="../media/image135.png"/><Relationship Id="rId10" Type="http://schemas.openxmlformats.org/officeDocument/2006/relationships/image" Target="../media/image88.png"/><Relationship Id="rId19" Type="http://schemas.openxmlformats.org/officeDocument/2006/relationships/image" Target="../media/image97.png"/><Relationship Id="rId31" Type="http://schemas.openxmlformats.org/officeDocument/2006/relationships/image" Target="../media/image109.png"/><Relationship Id="rId44" Type="http://schemas.openxmlformats.org/officeDocument/2006/relationships/image" Target="../media/image122.png"/><Relationship Id="rId52" Type="http://schemas.openxmlformats.org/officeDocument/2006/relationships/image" Target="../media/image130.png"/><Relationship Id="rId4" Type="http://schemas.openxmlformats.org/officeDocument/2006/relationships/image" Target="../media/image82.png"/><Relationship Id="rId9" Type="http://schemas.openxmlformats.org/officeDocument/2006/relationships/image" Target="../media/image87.png"/><Relationship Id="rId14" Type="http://schemas.openxmlformats.org/officeDocument/2006/relationships/image" Target="../media/image92.png"/><Relationship Id="rId22" Type="http://schemas.openxmlformats.org/officeDocument/2006/relationships/image" Target="../media/image100.png"/><Relationship Id="rId27" Type="http://schemas.openxmlformats.org/officeDocument/2006/relationships/image" Target="../media/image105.png"/><Relationship Id="rId30" Type="http://schemas.openxmlformats.org/officeDocument/2006/relationships/image" Target="../media/image108.png"/><Relationship Id="rId35" Type="http://schemas.openxmlformats.org/officeDocument/2006/relationships/image" Target="../media/image113.png"/><Relationship Id="rId43" Type="http://schemas.openxmlformats.org/officeDocument/2006/relationships/image" Target="../media/image121.png"/><Relationship Id="rId48" Type="http://schemas.openxmlformats.org/officeDocument/2006/relationships/image" Target="../media/image126.png"/><Relationship Id="rId56" Type="http://schemas.openxmlformats.org/officeDocument/2006/relationships/image" Target="../media/image134.png"/><Relationship Id="rId8" Type="http://schemas.openxmlformats.org/officeDocument/2006/relationships/image" Target="../media/image86.png"/><Relationship Id="rId51" Type="http://schemas.openxmlformats.org/officeDocument/2006/relationships/image" Target="../media/image129.png"/><Relationship Id="rId3" Type="http://schemas.openxmlformats.org/officeDocument/2006/relationships/image" Target="../media/image8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0</xdr:colOff>
      <xdr:row>3</xdr:row>
      <xdr:rowOff>222249</xdr:rowOff>
    </xdr:to>
    <xdr:cxnSp macro="">
      <xdr:nvCxnSpPr>
        <xdr:cNvPr id="2" name="Přímá spojovací čára 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 flipV="1">
          <a:off x="11391900" y="755650"/>
          <a:ext cx="0" cy="202564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355599</xdr:colOff>
      <xdr:row>0</xdr:row>
      <xdr:rowOff>63500</xdr:rowOff>
    </xdr:from>
    <xdr:to>
      <xdr:col>27</xdr:col>
      <xdr:colOff>84667</xdr:colOff>
      <xdr:row>28</xdr:row>
      <xdr:rowOff>166688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355599" y="63500"/>
          <a:ext cx="16112068" cy="52396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98777</xdr:colOff>
      <xdr:row>1</xdr:row>
      <xdr:rowOff>21168</xdr:rowOff>
    </xdr:from>
    <xdr:to>
      <xdr:col>4</xdr:col>
      <xdr:colOff>238477</xdr:colOff>
      <xdr:row>2</xdr:row>
      <xdr:rowOff>65617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555" y="204612"/>
          <a:ext cx="1960033" cy="227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14111</xdr:colOff>
      <xdr:row>2</xdr:row>
      <xdr:rowOff>70556</xdr:rowOff>
    </xdr:from>
    <xdr:to>
      <xdr:col>11</xdr:col>
      <xdr:colOff>373944</xdr:colOff>
      <xdr:row>14</xdr:row>
      <xdr:rowOff>106997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89" y="437445"/>
          <a:ext cx="6427611" cy="2237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198437</xdr:colOff>
      <xdr:row>16</xdr:row>
      <xdr:rowOff>15876</xdr:rowOff>
    </xdr:from>
    <xdr:to>
      <xdr:col>3</xdr:col>
      <xdr:colOff>555625</xdr:colOff>
      <xdr:row>16</xdr:row>
      <xdr:rowOff>157588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36876"/>
          <a:ext cx="1579563" cy="141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17</xdr:row>
      <xdr:rowOff>23812</xdr:rowOff>
    </xdr:from>
    <xdr:to>
      <xdr:col>5</xdr:col>
      <xdr:colOff>492125</xdr:colOff>
      <xdr:row>18</xdr:row>
      <xdr:rowOff>3361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127375"/>
          <a:ext cx="2976563" cy="162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</xdr:colOff>
      <xdr:row>18</xdr:row>
      <xdr:rowOff>0</xdr:rowOff>
    </xdr:from>
    <xdr:to>
      <xdr:col>8</xdr:col>
      <xdr:colOff>333375</xdr:colOff>
      <xdr:row>18</xdr:row>
      <xdr:rowOff>130912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286125"/>
          <a:ext cx="4603750" cy="130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</xdr:colOff>
      <xdr:row>18</xdr:row>
      <xdr:rowOff>134939</xdr:rowOff>
    </xdr:from>
    <xdr:to>
      <xdr:col>11</xdr:col>
      <xdr:colOff>515937</xdr:colOff>
      <xdr:row>20</xdr:row>
      <xdr:rowOff>71564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421064"/>
          <a:ext cx="6619875" cy="30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</xdr:colOff>
      <xdr:row>20</xdr:row>
      <xdr:rowOff>95251</xdr:rowOff>
    </xdr:from>
    <xdr:to>
      <xdr:col>11</xdr:col>
      <xdr:colOff>452437</xdr:colOff>
      <xdr:row>21</xdr:row>
      <xdr:rowOff>166687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746501"/>
          <a:ext cx="6556375" cy="25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</xdr:colOff>
      <xdr:row>21</xdr:row>
      <xdr:rowOff>174626</xdr:rowOff>
    </xdr:from>
    <xdr:to>
      <xdr:col>11</xdr:col>
      <xdr:colOff>436562</xdr:colOff>
      <xdr:row>23</xdr:row>
      <xdr:rowOff>101589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0" y="4008439"/>
          <a:ext cx="6524625" cy="29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</xdr:colOff>
      <xdr:row>23</xdr:row>
      <xdr:rowOff>87311</xdr:rowOff>
    </xdr:from>
    <xdr:to>
      <xdr:col>5</xdr:col>
      <xdr:colOff>171820</xdr:colOff>
      <xdr:row>24</xdr:row>
      <xdr:rowOff>55562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8" y="4286249"/>
          <a:ext cx="2584820" cy="150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603250</xdr:colOff>
      <xdr:row>24</xdr:row>
      <xdr:rowOff>79375</xdr:rowOff>
    </xdr:from>
    <xdr:to>
      <xdr:col>11</xdr:col>
      <xdr:colOff>500062</xdr:colOff>
      <xdr:row>25</xdr:row>
      <xdr:rowOff>166687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" y="4460875"/>
          <a:ext cx="6619875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</xdr:colOff>
      <xdr:row>25</xdr:row>
      <xdr:rowOff>174624</xdr:rowOff>
    </xdr:from>
    <xdr:to>
      <xdr:col>9</xdr:col>
      <xdr:colOff>500062</xdr:colOff>
      <xdr:row>26</xdr:row>
      <xdr:rowOff>145588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738687"/>
          <a:ext cx="5381625" cy="153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395112</xdr:colOff>
      <xdr:row>13</xdr:row>
      <xdr:rowOff>162277</xdr:rowOff>
    </xdr:from>
    <xdr:to>
      <xdr:col>12</xdr:col>
      <xdr:colOff>432506</xdr:colOff>
      <xdr:row>18</xdr:row>
      <xdr:rowOff>77610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9334" y="2547055"/>
          <a:ext cx="2464505" cy="83255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94543</xdr:colOff>
      <xdr:row>0</xdr:row>
      <xdr:rowOff>84667</xdr:rowOff>
    </xdr:from>
    <xdr:to>
      <xdr:col>25</xdr:col>
      <xdr:colOff>257033</xdr:colOff>
      <xdr:row>22</xdr:row>
      <xdr:rowOff>135749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9432" y="84667"/>
          <a:ext cx="6837045" cy="40868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17</xdr:col>
      <xdr:colOff>451556</xdr:colOff>
      <xdr:row>2</xdr:row>
      <xdr:rowOff>49389</xdr:rowOff>
    </xdr:from>
    <xdr:to>
      <xdr:col>19</xdr:col>
      <xdr:colOff>7055</xdr:colOff>
      <xdr:row>4</xdr:row>
      <xdr:rowOff>56029</xdr:rowOff>
    </xdr:to>
    <xdr:sp macro="" textlink="">
      <xdr:nvSpPr>
        <xdr:cNvPr id="16" name="Ovál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10766778" y="416278"/>
          <a:ext cx="769055" cy="373529"/>
        </a:xfrm>
        <a:prstGeom prst="ellipse">
          <a:avLst/>
        </a:prstGeom>
        <a:noFill/>
        <a:ln w="28575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14</xdr:col>
      <xdr:colOff>273050</xdr:colOff>
      <xdr:row>18</xdr:row>
      <xdr:rowOff>63500</xdr:rowOff>
    </xdr:from>
    <xdr:to>
      <xdr:col>23</xdr:col>
      <xdr:colOff>431800</xdr:colOff>
      <xdr:row>19</xdr:row>
      <xdr:rowOff>120650</xdr:rowOff>
    </xdr:to>
    <xdr:sp macro="" textlink="">
      <xdr:nvSpPr>
        <xdr:cNvPr id="18" name="Obdélník: se zakulacenými rohy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/>
      </xdr:nvSpPr>
      <xdr:spPr>
        <a:xfrm>
          <a:off x="8807450" y="3378200"/>
          <a:ext cx="5645150" cy="241300"/>
        </a:xfrm>
        <a:prstGeom prst="roundRect">
          <a:avLst/>
        </a:prstGeom>
        <a:noFill/>
        <a:ln w="28575" cap="flat" cmpd="sng" algn="ctr">
          <a:solidFill>
            <a:schemeClr val="dk1"/>
          </a:solidFill>
          <a:prstDash val="sys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14</xdr:col>
      <xdr:colOff>98778</xdr:colOff>
      <xdr:row>6</xdr:row>
      <xdr:rowOff>14110</xdr:rowOff>
    </xdr:from>
    <xdr:to>
      <xdr:col>17</xdr:col>
      <xdr:colOff>14111</xdr:colOff>
      <xdr:row>9</xdr:row>
      <xdr:rowOff>91723</xdr:rowOff>
    </xdr:to>
    <xdr:sp macro="" textlink="">
      <xdr:nvSpPr>
        <xdr:cNvPr id="19" name="TextovéPole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8593667" y="1114777"/>
          <a:ext cx="1735666" cy="627946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8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pacientů, kteří užívají systémová imunosupresiva, zejména CyA a AZA, se fototerapie nedoporučuje vzhledem k riziku ko-karcinogenity!</a:t>
          </a:r>
          <a:endParaRPr lang="cs-CZ" sz="850"/>
        </a:p>
      </xdr:txBody>
    </xdr:sp>
    <xdr:clientData/>
  </xdr:twoCellAnchor>
  <xdr:twoCellAnchor>
    <xdr:from>
      <xdr:col>16</xdr:col>
      <xdr:colOff>472724</xdr:colOff>
      <xdr:row>6</xdr:row>
      <xdr:rowOff>0</xdr:rowOff>
    </xdr:from>
    <xdr:to>
      <xdr:col>18</xdr:col>
      <xdr:colOff>0</xdr:colOff>
      <xdr:row>7</xdr:row>
      <xdr:rowOff>56445</xdr:rowOff>
    </xdr:to>
    <xdr:cxnSp macro="">
      <xdr:nvCxnSpPr>
        <xdr:cNvPr id="21" name="Přímá spojnice se šipkou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/>
      </xdr:nvCxnSpPr>
      <xdr:spPr>
        <a:xfrm flipH="1">
          <a:off x="10181168" y="1100667"/>
          <a:ext cx="740832" cy="239889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25400</xdr:rowOff>
    </xdr:from>
    <xdr:to>
      <xdr:col>22</xdr:col>
      <xdr:colOff>373063</xdr:colOff>
      <xdr:row>31</xdr:row>
      <xdr:rowOff>28222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171450" y="25400"/>
          <a:ext cx="13647738" cy="56622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204611</xdr:colOff>
      <xdr:row>6</xdr:row>
      <xdr:rowOff>169333</xdr:rowOff>
    </xdr:from>
    <xdr:to>
      <xdr:col>12</xdr:col>
      <xdr:colOff>131234</xdr:colOff>
      <xdr:row>30</xdr:row>
      <xdr:rowOff>36689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199" y="1289921"/>
          <a:ext cx="6665094" cy="4349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358588</xdr:colOff>
      <xdr:row>20</xdr:row>
      <xdr:rowOff>7471</xdr:rowOff>
    </xdr:from>
    <xdr:to>
      <xdr:col>9</xdr:col>
      <xdr:colOff>216647</xdr:colOff>
      <xdr:row>23</xdr:row>
      <xdr:rowOff>37354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971176" y="3742765"/>
          <a:ext cx="4758765" cy="5901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7</xdr:col>
      <xdr:colOff>410883</xdr:colOff>
      <xdr:row>21</xdr:row>
      <xdr:rowOff>49803</xdr:rowOff>
    </xdr:from>
    <xdr:to>
      <xdr:col>9</xdr:col>
      <xdr:colOff>97119</xdr:colOff>
      <xdr:row>30</xdr:row>
      <xdr:rowOff>37353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4699001" y="3971862"/>
          <a:ext cx="911412" cy="16684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0</xdr:col>
      <xdr:colOff>212082</xdr:colOff>
      <xdr:row>28</xdr:row>
      <xdr:rowOff>42333</xdr:rowOff>
    </xdr:from>
    <xdr:to>
      <xdr:col>8</xdr:col>
      <xdr:colOff>70141</xdr:colOff>
      <xdr:row>31</xdr:row>
      <xdr:rowOff>72216</xdr:rowOff>
    </xdr:to>
    <xdr:sp macro="" textlink="">
      <xdr:nvSpPr>
        <xdr:cNvPr id="7" name="TextovéPol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212082" y="5271745"/>
          <a:ext cx="4758765" cy="5901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</xdr:col>
      <xdr:colOff>82176</xdr:colOff>
      <xdr:row>26</xdr:row>
      <xdr:rowOff>104589</xdr:rowOff>
    </xdr:from>
    <xdr:to>
      <xdr:col>7</xdr:col>
      <xdr:colOff>552823</xdr:colOff>
      <xdr:row>28</xdr:row>
      <xdr:rowOff>104588</xdr:rowOff>
    </xdr:to>
    <xdr:sp macro="" textlink="">
      <xdr:nvSpPr>
        <xdr:cNvPr id="8" name="Ovál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694764" y="4960471"/>
          <a:ext cx="4146177" cy="373529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12</xdr:col>
      <xdr:colOff>493059</xdr:colOff>
      <xdr:row>1</xdr:row>
      <xdr:rowOff>141941</xdr:rowOff>
    </xdr:from>
    <xdr:to>
      <xdr:col>22</xdr:col>
      <xdr:colOff>39221</xdr:colOff>
      <xdr:row>9</xdr:row>
      <xdr:rowOff>167342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18" y="328706"/>
          <a:ext cx="5672044" cy="1519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485589</xdr:colOff>
      <xdr:row>9</xdr:row>
      <xdr:rowOff>164353</xdr:rowOff>
    </xdr:from>
    <xdr:to>
      <xdr:col>22</xdr:col>
      <xdr:colOff>57151</xdr:colOff>
      <xdr:row>14</xdr:row>
      <xdr:rowOff>85538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6648" y="1845235"/>
          <a:ext cx="5697444" cy="855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500530</xdr:colOff>
      <xdr:row>14</xdr:row>
      <xdr:rowOff>52294</xdr:rowOff>
    </xdr:from>
    <xdr:to>
      <xdr:col>22</xdr:col>
      <xdr:colOff>46692</xdr:colOff>
      <xdr:row>17</xdr:row>
      <xdr:rowOff>147544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1589" y="2667000"/>
          <a:ext cx="5672044" cy="655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156883</xdr:colOff>
      <xdr:row>3</xdr:row>
      <xdr:rowOff>14941</xdr:rowOff>
    </xdr:from>
    <xdr:to>
      <xdr:col>20</xdr:col>
      <xdr:colOff>321235</xdr:colOff>
      <xdr:row>3</xdr:row>
      <xdr:rowOff>164354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11183471" y="575235"/>
          <a:ext cx="1389529" cy="149413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13</xdr:col>
      <xdr:colOff>14942</xdr:colOff>
      <xdr:row>8</xdr:row>
      <xdr:rowOff>164352</xdr:rowOff>
    </xdr:from>
    <xdr:to>
      <xdr:col>14</xdr:col>
      <xdr:colOff>463178</xdr:colOff>
      <xdr:row>11</xdr:row>
      <xdr:rowOff>0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7978589" y="1658470"/>
          <a:ext cx="1060824" cy="3959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with topical therapy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260350</xdr:colOff>
      <xdr:row>0</xdr:row>
      <xdr:rowOff>50800</xdr:rowOff>
    </xdr:from>
    <xdr:to>
      <xdr:col>27</xdr:col>
      <xdr:colOff>317500</xdr:colOff>
      <xdr:row>37</xdr:row>
      <xdr:rowOff>79375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260350" y="50800"/>
          <a:ext cx="16559213" cy="67833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451555</xdr:colOff>
      <xdr:row>1</xdr:row>
      <xdr:rowOff>35278</xdr:rowOff>
    </xdr:from>
    <xdr:to>
      <xdr:col>11</xdr:col>
      <xdr:colOff>591255</xdr:colOff>
      <xdr:row>4</xdr:row>
      <xdr:rowOff>136877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555" y="218722"/>
          <a:ext cx="6814256" cy="651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451555</xdr:colOff>
      <xdr:row>5</xdr:row>
      <xdr:rowOff>6173</xdr:rowOff>
    </xdr:from>
    <xdr:to>
      <xdr:col>11</xdr:col>
      <xdr:colOff>572205</xdr:colOff>
      <xdr:row>25</xdr:row>
      <xdr:rowOff>87842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555" y="918986"/>
          <a:ext cx="6843713" cy="3732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410482</xdr:colOff>
      <xdr:row>25</xdr:row>
      <xdr:rowOff>40822</xdr:rowOff>
    </xdr:from>
    <xdr:to>
      <xdr:col>11</xdr:col>
      <xdr:colOff>562882</xdr:colOff>
      <xdr:row>28</xdr:row>
      <xdr:rowOff>104322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482" y="4604885"/>
          <a:ext cx="6875463" cy="61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45357</xdr:colOff>
      <xdr:row>1</xdr:row>
      <xdr:rowOff>99785</xdr:rowOff>
    </xdr:from>
    <xdr:to>
      <xdr:col>18</xdr:col>
      <xdr:colOff>102507</xdr:colOff>
      <xdr:row>2</xdr:row>
      <xdr:rowOff>144236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6571" y="281214"/>
          <a:ext cx="3096079" cy="225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103188</xdr:colOff>
      <xdr:row>1</xdr:row>
      <xdr:rowOff>103187</xdr:rowOff>
    </xdr:from>
    <xdr:to>
      <xdr:col>21</xdr:col>
      <xdr:colOff>160338</xdr:colOff>
      <xdr:row>2</xdr:row>
      <xdr:rowOff>160338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4563" y="285750"/>
          <a:ext cx="1890713" cy="239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63500</xdr:colOff>
      <xdr:row>2</xdr:row>
      <xdr:rowOff>134937</xdr:rowOff>
    </xdr:from>
    <xdr:to>
      <xdr:col>21</xdr:col>
      <xdr:colOff>111125</xdr:colOff>
      <xdr:row>3</xdr:row>
      <xdr:rowOff>129360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8938" y="500062"/>
          <a:ext cx="4937125" cy="176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71437</xdr:colOff>
      <xdr:row>3</xdr:row>
      <xdr:rowOff>103187</xdr:rowOff>
    </xdr:from>
    <xdr:to>
      <xdr:col>18</xdr:col>
      <xdr:colOff>122238</xdr:colOff>
      <xdr:row>6</xdr:row>
      <xdr:rowOff>79375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6875" y="650875"/>
          <a:ext cx="3106738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119063</xdr:colOff>
      <xdr:row>3</xdr:row>
      <xdr:rowOff>103187</xdr:rowOff>
    </xdr:from>
    <xdr:to>
      <xdr:col>21</xdr:col>
      <xdr:colOff>182563</xdr:colOff>
      <xdr:row>6</xdr:row>
      <xdr:rowOff>85725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0438" y="650875"/>
          <a:ext cx="1897063" cy="53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71437</xdr:colOff>
      <xdr:row>6</xdr:row>
      <xdr:rowOff>63500</xdr:rowOff>
    </xdr:from>
    <xdr:to>
      <xdr:col>18</xdr:col>
      <xdr:colOff>115888</xdr:colOff>
      <xdr:row>20</xdr:row>
      <xdr:rowOff>39688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6875" y="1158875"/>
          <a:ext cx="3100388" cy="2532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127000</xdr:colOff>
      <xdr:row>6</xdr:row>
      <xdr:rowOff>63500</xdr:rowOff>
    </xdr:from>
    <xdr:to>
      <xdr:col>21</xdr:col>
      <xdr:colOff>139700</xdr:colOff>
      <xdr:row>20</xdr:row>
      <xdr:rowOff>46038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8375" y="1158875"/>
          <a:ext cx="1846263" cy="2538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71436</xdr:colOff>
      <xdr:row>20</xdr:row>
      <xdr:rowOff>31750</xdr:rowOff>
    </xdr:from>
    <xdr:to>
      <xdr:col>15</xdr:col>
      <xdr:colOff>71436</xdr:colOff>
      <xdr:row>26</xdr:row>
      <xdr:rowOff>26988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6874" y="3683000"/>
          <a:ext cx="1222375" cy="1090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63499</xdr:colOff>
      <xdr:row>20</xdr:row>
      <xdr:rowOff>31750</xdr:rowOff>
    </xdr:from>
    <xdr:to>
      <xdr:col>21</xdr:col>
      <xdr:colOff>150812</xdr:colOff>
      <xdr:row>25</xdr:row>
      <xdr:rowOff>38100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1312" y="3683000"/>
          <a:ext cx="3754438" cy="919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47626</xdr:colOff>
      <xdr:row>25</xdr:row>
      <xdr:rowOff>31749</xdr:rowOff>
    </xdr:from>
    <xdr:to>
      <xdr:col>21</xdr:col>
      <xdr:colOff>182562</xdr:colOff>
      <xdr:row>26</xdr:row>
      <xdr:rowOff>26154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4251" y="4595812"/>
          <a:ext cx="4413249" cy="176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87312</xdr:colOff>
      <xdr:row>26</xdr:row>
      <xdr:rowOff>15875</xdr:rowOff>
    </xdr:from>
    <xdr:to>
      <xdr:col>18</xdr:col>
      <xdr:colOff>138113</xdr:colOff>
      <xdr:row>30</xdr:row>
      <xdr:rowOff>98425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2750" y="4762500"/>
          <a:ext cx="3106738" cy="81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134938</xdr:colOff>
      <xdr:row>26</xdr:row>
      <xdr:rowOff>7937</xdr:rowOff>
    </xdr:from>
    <xdr:to>
      <xdr:col>21</xdr:col>
      <xdr:colOff>179388</xdr:colOff>
      <xdr:row>30</xdr:row>
      <xdr:rowOff>90487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6313" y="4754562"/>
          <a:ext cx="1878013" cy="81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111125</xdr:colOff>
      <xdr:row>30</xdr:row>
      <xdr:rowOff>79375</xdr:rowOff>
    </xdr:from>
    <xdr:to>
      <xdr:col>14</xdr:col>
      <xdr:colOff>269876</xdr:colOff>
      <xdr:row>31</xdr:row>
      <xdr:rowOff>85725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6563" y="5556250"/>
          <a:ext cx="769938" cy="188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587374</xdr:colOff>
      <xdr:row>30</xdr:row>
      <xdr:rowOff>71438</xdr:rowOff>
    </xdr:from>
    <xdr:to>
      <xdr:col>21</xdr:col>
      <xdr:colOff>179387</xdr:colOff>
      <xdr:row>31</xdr:row>
      <xdr:rowOff>79375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2812" y="5548313"/>
          <a:ext cx="4481513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79375</xdr:colOff>
      <xdr:row>31</xdr:row>
      <xdr:rowOff>55562</xdr:rowOff>
    </xdr:from>
    <xdr:to>
      <xdr:col>18</xdr:col>
      <xdr:colOff>155576</xdr:colOff>
      <xdr:row>33</xdr:row>
      <xdr:rowOff>106362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4813" y="5715000"/>
          <a:ext cx="3132138" cy="41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150812</xdr:colOff>
      <xdr:row>31</xdr:row>
      <xdr:rowOff>63500</xdr:rowOff>
    </xdr:from>
    <xdr:to>
      <xdr:col>21</xdr:col>
      <xdr:colOff>195262</xdr:colOff>
      <xdr:row>33</xdr:row>
      <xdr:rowOff>114300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2187" y="5722938"/>
          <a:ext cx="1878013" cy="41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310444</xdr:colOff>
      <xdr:row>0</xdr:row>
      <xdr:rowOff>42332</xdr:rowOff>
    </xdr:from>
    <xdr:to>
      <xdr:col>34</xdr:col>
      <xdr:colOff>0</xdr:colOff>
      <xdr:row>43</xdr:row>
      <xdr:rowOff>63500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310444" y="42332"/>
          <a:ext cx="20320000" cy="790927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547687</xdr:colOff>
      <xdr:row>1</xdr:row>
      <xdr:rowOff>79375</xdr:rowOff>
    </xdr:from>
    <xdr:to>
      <xdr:col>12</xdr:col>
      <xdr:colOff>44450</xdr:colOff>
      <xdr:row>5</xdr:row>
      <xdr:rowOff>130175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" y="261938"/>
          <a:ext cx="6831013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547688</xdr:colOff>
      <xdr:row>5</xdr:row>
      <xdr:rowOff>111124</xdr:rowOff>
    </xdr:from>
    <xdr:to>
      <xdr:col>12</xdr:col>
      <xdr:colOff>63501</xdr:colOff>
      <xdr:row>15</xdr:row>
      <xdr:rowOff>61912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8" y="1023937"/>
          <a:ext cx="6850063" cy="1776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532946</xdr:colOff>
      <xdr:row>15</xdr:row>
      <xdr:rowOff>29481</xdr:rowOff>
    </xdr:from>
    <xdr:to>
      <xdr:col>12</xdr:col>
      <xdr:colOff>52160</xdr:colOff>
      <xdr:row>30</xdr:row>
      <xdr:rowOff>150133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946" y="2750910"/>
          <a:ext cx="6812643" cy="284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560917</xdr:colOff>
      <xdr:row>30</xdr:row>
      <xdr:rowOff>137583</xdr:rowOff>
    </xdr:from>
    <xdr:to>
      <xdr:col>12</xdr:col>
      <xdr:colOff>74084</xdr:colOff>
      <xdr:row>33</xdr:row>
      <xdr:rowOff>162983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917" y="5535083"/>
          <a:ext cx="6879167" cy="56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371929</xdr:colOff>
      <xdr:row>1</xdr:row>
      <xdr:rowOff>90714</xdr:rowOff>
    </xdr:from>
    <xdr:to>
      <xdr:col>22</xdr:col>
      <xdr:colOff>132443</xdr:colOff>
      <xdr:row>16</xdr:row>
      <xdr:rowOff>68036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3143" y="272143"/>
          <a:ext cx="5230586" cy="269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272143</xdr:colOff>
      <xdr:row>1</xdr:row>
      <xdr:rowOff>36285</xdr:rowOff>
    </xdr:from>
    <xdr:to>
      <xdr:col>15</xdr:col>
      <xdr:colOff>27214</xdr:colOff>
      <xdr:row>2</xdr:row>
      <xdr:rowOff>145143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8173357" y="217714"/>
          <a:ext cx="970643" cy="2902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13</xdr:col>
      <xdr:colOff>399143</xdr:colOff>
      <xdr:row>17</xdr:row>
      <xdr:rowOff>27214</xdr:rowOff>
    </xdr:from>
    <xdr:to>
      <xdr:col>22</xdr:col>
      <xdr:colOff>134257</xdr:colOff>
      <xdr:row>31</xdr:row>
      <xdr:rowOff>135164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0357" y="3111500"/>
          <a:ext cx="5205186" cy="2647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290286</xdr:colOff>
      <xdr:row>16</xdr:row>
      <xdr:rowOff>136072</xdr:rowOff>
    </xdr:from>
    <xdr:to>
      <xdr:col>15</xdr:col>
      <xdr:colOff>45357</xdr:colOff>
      <xdr:row>18</xdr:row>
      <xdr:rowOff>63501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8191500" y="3038929"/>
          <a:ext cx="970643" cy="2902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23</xdr:col>
      <xdr:colOff>289278</xdr:colOff>
      <xdr:row>2</xdr:row>
      <xdr:rowOff>42334</xdr:rowOff>
    </xdr:from>
    <xdr:to>
      <xdr:col>32</xdr:col>
      <xdr:colOff>12700</xdr:colOff>
      <xdr:row>19</xdr:row>
      <xdr:rowOff>112185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45167" y="409223"/>
          <a:ext cx="5184422" cy="3188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141111</xdr:colOff>
      <xdr:row>1</xdr:row>
      <xdr:rowOff>169335</xdr:rowOff>
    </xdr:from>
    <xdr:to>
      <xdr:col>24</xdr:col>
      <xdr:colOff>502960</xdr:colOff>
      <xdr:row>3</xdr:row>
      <xdr:rowOff>94749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14097000" y="352779"/>
          <a:ext cx="968627" cy="29230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23</xdr:col>
      <xdr:colOff>98777</xdr:colOff>
      <xdr:row>21</xdr:row>
      <xdr:rowOff>2</xdr:rowOff>
    </xdr:from>
    <xdr:to>
      <xdr:col>31</xdr:col>
      <xdr:colOff>82549</xdr:colOff>
      <xdr:row>42</xdr:row>
      <xdr:rowOff>44451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4666" y="3852335"/>
          <a:ext cx="4837994" cy="3896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451555</xdr:colOff>
      <xdr:row>21</xdr:row>
      <xdr:rowOff>176391</xdr:rowOff>
    </xdr:from>
    <xdr:to>
      <xdr:col>28</xdr:col>
      <xdr:colOff>134055</xdr:colOff>
      <xdr:row>23</xdr:row>
      <xdr:rowOff>49389</xdr:rowOff>
    </xdr:to>
    <xdr:sp macro="" textlink="">
      <xdr:nvSpPr>
        <xdr:cNvPr id="15" name="TextovéPol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15620999" y="4028724"/>
          <a:ext cx="1502834" cy="2398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100" b="1">
              <a:solidFill>
                <a:srgbClr val="7030A0"/>
              </a:solidFill>
            </a:rPr>
            <a:t>in  JADE REGIMEN</a:t>
          </a:r>
        </a:p>
      </xdr:txBody>
    </xdr:sp>
    <xdr:clientData/>
  </xdr:twoCellAnchor>
  <xdr:twoCellAnchor>
    <xdr:from>
      <xdr:col>23</xdr:col>
      <xdr:colOff>7055</xdr:colOff>
      <xdr:row>20</xdr:row>
      <xdr:rowOff>91724</xdr:rowOff>
    </xdr:from>
    <xdr:to>
      <xdr:col>24</xdr:col>
      <xdr:colOff>368904</xdr:colOff>
      <xdr:row>22</xdr:row>
      <xdr:rowOff>19153</xdr:rowOff>
    </xdr:to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3962944" y="3760613"/>
          <a:ext cx="968627" cy="2943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104322</xdr:colOff>
      <xdr:row>0</xdr:row>
      <xdr:rowOff>51027</xdr:rowOff>
    </xdr:from>
    <xdr:to>
      <xdr:col>32</xdr:col>
      <xdr:colOff>402167</xdr:colOff>
      <xdr:row>29</xdr:row>
      <xdr:rowOff>176892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04322" y="51027"/>
          <a:ext cx="19714734" cy="54457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523875</xdr:colOff>
      <xdr:row>1</xdr:row>
      <xdr:rowOff>-1</xdr:rowOff>
    </xdr:from>
    <xdr:to>
      <xdr:col>5</xdr:col>
      <xdr:colOff>141287</xdr:colOff>
      <xdr:row>2</xdr:row>
      <xdr:rowOff>63500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82562"/>
          <a:ext cx="2673350" cy="246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111125</xdr:colOff>
      <xdr:row>0</xdr:row>
      <xdr:rowOff>174625</xdr:rowOff>
    </xdr:from>
    <xdr:to>
      <xdr:col>11</xdr:col>
      <xdr:colOff>466725</xdr:colOff>
      <xdr:row>2</xdr:row>
      <xdr:rowOff>61913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7063" y="174625"/>
          <a:ext cx="4022725" cy="252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500062</xdr:colOff>
      <xdr:row>2</xdr:row>
      <xdr:rowOff>47625</xdr:rowOff>
    </xdr:from>
    <xdr:to>
      <xdr:col>5</xdr:col>
      <xdr:colOff>225424</xdr:colOff>
      <xdr:row>24</xdr:row>
      <xdr:rowOff>23813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" y="412750"/>
          <a:ext cx="2781300" cy="3992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222249</xdr:colOff>
      <xdr:row>2</xdr:row>
      <xdr:rowOff>47624</xdr:rowOff>
    </xdr:from>
    <xdr:to>
      <xdr:col>11</xdr:col>
      <xdr:colOff>444499</xdr:colOff>
      <xdr:row>24</xdr:row>
      <xdr:rowOff>36285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1178" y="410481"/>
          <a:ext cx="3868964" cy="3980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526143</xdr:colOff>
      <xdr:row>24</xdr:row>
      <xdr:rowOff>0</xdr:rowOff>
    </xdr:from>
    <xdr:to>
      <xdr:col>5</xdr:col>
      <xdr:colOff>254907</xdr:colOff>
      <xdr:row>29</xdr:row>
      <xdr:rowOff>120650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143" y="4354286"/>
          <a:ext cx="2767693" cy="1027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244928</xdr:colOff>
      <xdr:row>24</xdr:row>
      <xdr:rowOff>9071</xdr:rowOff>
    </xdr:from>
    <xdr:to>
      <xdr:col>11</xdr:col>
      <xdr:colOff>441778</xdr:colOff>
      <xdr:row>29</xdr:row>
      <xdr:rowOff>110671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857" y="4363357"/>
          <a:ext cx="3843564" cy="1008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269875</xdr:colOff>
      <xdr:row>1</xdr:row>
      <xdr:rowOff>174625</xdr:rowOff>
    </xdr:from>
    <xdr:to>
      <xdr:col>22</xdr:col>
      <xdr:colOff>46038</xdr:colOff>
      <xdr:row>16</xdr:row>
      <xdr:rowOff>17463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4125" y="357188"/>
          <a:ext cx="5888038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557389</xdr:colOff>
      <xdr:row>2</xdr:row>
      <xdr:rowOff>63501</xdr:rowOff>
    </xdr:from>
    <xdr:to>
      <xdr:col>21</xdr:col>
      <xdr:colOff>398848</xdr:colOff>
      <xdr:row>3</xdr:row>
      <xdr:rowOff>7057</xdr:rowOff>
    </xdr:to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/>
      </xdr:nvSpPr>
      <xdr:spPr>
        <a:xfrm>
          <a:off x="12086167" y="430390"/>
          <a:ext cx="1055014" cy="1270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800"/>
        </a:p>
      </xdr:txBody>
    </xdr:sp>
    <xdr:clientData/>
  </xdr:twoCellAnchor>
  <xdr:twoCellAnchor>
    <xdr:from>
      <xdr:col>16</xdr:col>
      <xdr:colOff>289277</xdr:colOff>
      <xdr:row>3</xdr:row>
      <xdr:rowOff>49389</xdr:rowOff>
    </xdr:from>
    <xdr:to>
      <xdr:col>17</xdr:col>
      <xdr:colOff>363569</xdr:colOff>
      <xdr:row>3</xdr:row>
      <xdr:rowOff>169334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/>
      </xdr:nvSpPr>
      <xdr:spPr>
        <a:xfrm>
          <a:off x="9997721" y="599722"/>
          <a:ext cx="681070" cy="11994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800"/>
        </a:p>
      </xdr:txBody>
    </xdr:sp>
    <xdr:clientData/>
  </xdr:twoCellAnchor>
  <xdr:twoCellAnchor>
    <xdr:from>
      <xdr:col>13</xdr:col>
      <xdr:colOff>486834</xdr:colOff>
      <xdr:row>2</xdr:row>
      <xdr:rowOff>77611</xdr:rowOff>
    </xdr:from>
    <xdr:to>
      <xdr:col>14</xdr:col>
      <xdr:colOff>508000</xdr:colOff>
      <xdr:row>3</xdr:row>
      <xdr:rowOff>7054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8374945" y="444500"/>
          <a:ext cx="627944" cy="112887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800"/>
        </a:p>
      </xdr:txBody>
    </xdr:sp>
    <xdr:clientData/>
  </xdr:twoCellAnchor>
  <xdr:twoCellAnchor>
    <xdr:from>
      <xdr:col>20</xdr:col>
      <xdr:colOff>289277</xdr:colOff>
      <xdr:row>3</xdr:row>
      <xdr:rowOff>70556</xdr:rowOff>
    </xdr:from>
    <xdr:to>
      <xdr:col>21</xdr:col>
      <xdr:colOff>352778</xdr:colOff>
      <xdr:row>4</xdr:row>
      <xdr:rowOff>7055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/>
      </xdr:nvSpPr>
      <xdr:spPr>
        <a:xfrm>
          <a:off x="12424833" y="620889"/>
          <a:ext cx="670278" cy="119944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800"/>
        </a:p>
      </xdr:txBody>
    </xdr:sp>
    <xdr:clientData/>
  </xdr:twoCellAnchor>
  <xdr:twoCellAnchor editAs="oneCell">
    <xdr:from>
      <xdr:col>22</xdr:col>
      <xdr:colOff>328084</xdr:colOff>
      <xdr:row>0</xdr:row>
      <xdr:rowOff>152576</xdr:rowOff>
    </xdr:from>
    <xdr:to>
      <xdr:col>31</xdr:col>
      <xdr:colOff>503943</xdr:colOff>
      <xdr:row>17</xdr:row>
      <xdr:rowOff>134232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4209" y="152576"/>
          <a:ext cx="5676547" cy="3085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468312</xdr:colOff>
      <xdr:row>1</xdr:row>
      <xdr:rowOff>47625</xdr:rowOff>
    </xdr:from>
    <xdr:to>
      <xdr:col>24</xdr:col>
      <xdr:colOff>489478</xdr:colOff>
      <xdr:row>1</xdr:row>
      <xdr:rowOff>159631</xdr:rowOff>
    </xdr:to>
    <xdr:sp macro="" textlink="">
      <xdr:nvSpPr>
        <xdr:cNvPr id="15" name="TextovéPole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14525625" y="230188"/>
          <a:ext cx="632353" cy="112006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800"/>
        </a:p>
      </xdr:txBody>
    </xdr:sp>
    <xdr:clientData/>
  </xdr:twoCellAnchor>
  <xdr:twoCellAnchor>
    <xdr:from>
      <xdr:col>28</xdr:col>
      <xdr:colOff>452438</xdr:colOff>
      <xdr:row>1</xdr:row>
      <xdr:rowOff>158749</xdr:rowOff>
    </xdr:from>
    <xdr:to>
      <xdr:col>30</xdr:col>
      <xdr:colOff>404813</xdr:colOff>
      <xdr:row>2</xdr:row>
      <xdr:rowOff>166689</xdr:rowOff>
    </xdr:to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/>
      </xdr:nvSpPr>
      <xdr:spPr>
        <a:xfrm>
          <a:off x="17565688" y="341312"/>
          <a:ext cx="1174750" cy="190502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000" b="1"/>
            <a:t>   JADE COMPARE</a:t>
          </a:r>
        </a:p>
      </xdr:txBody>
    </xdr:sp>
    <xdr:clientData/>
  </xdr:twoCellAnchor>
  <xdr:twoCellAnchor editAs="oneCell">
    <xdr:from>
      <xdr:col>22</xdr:col>
      <xdr:colOff>325438</xdr:colOff>
      <xdr:row>17</xdr:row>
      <xdr:rowOff>119061</xdr:rowOff>
    </xdr:from>
    <xdr:to>
      <xdr:col>31</xdr:col>
      <xdr:colOff>490538</xdr:colOff>
      <xdr:row>25</xdr:row>
      <xdr:rowOff>114299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1563" y="3222624"/>
          <a:ext cx="5665788" cy="1455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277813</xdr:colOff>
      <xdr:row>0</xdr:row>
      <xdr:rowOff>95250</xdr:rowOff>
    </xdr:from>
    <xdr:to>
      <xdr:col>23</xdr:col>
      <xdr:colOff>301625</xdr:colOff>
      <xdr:row>32</xdr:row>
      <xdr:rowOff>127000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277813" y="95250"/>
          <a:ext cx="13979701" cy="59019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31750</xdr:colOff>
      <xdr:row>1</xdr:row>
      <xdr:rowOff>86429</xdr:rowOff>
    </xdr:from>
    <xdr:to>
      <xdr:col>6</xdr:col>
      <xdr:colOff>490890</xdr:colOff>
      <xdr:row>4</xdr:row>
      <xdr:rowOff>157161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528" y="269873"/>
          <a:ext cx="3493029" cy="621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35278</xdr:colOff>
      <xdr:row>4</xdr:row>
      <xdr:rowOff>141111</xdr:rowOff>
    </xdr:from>
    <xdr:to>
      <xdr:col>6</xdr:col>
      <xdr:colOff>472723</xdr:colOff>
      <xdr:row>5</xdr:row>
      <xdr:rowOff>79302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056" y="874889"/>
          <a:ext cx="3471334" cy="121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14111</xdr:colOff>
      <xdr:row>5</xdr:row>
      <xdr:rowOff>70556</xdr:rowOff>
    </xdr:from>
    <xdr:to>
      <xdr:col>6</xdr:col>
      <xdr:colOff>484011</xdr:colOff>
      <xdr:row>11</xdr:row>
      <xdr:rowOff>165806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89" y="987778"/>
          <a:ext cx="3503789" cy="1195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592666</xdr:colOff>
      <xdr:row>11</xdr:row>
      <xdr:rowOff>141111</xdr:rowOff>
    </xdr:from>
    <xdr:to>
      <xdr:col>6</xdr:col>
      <xdr:colOff>487538</xdr:colOff>
      <xdr:row>15</xdr:row>
      <xdr:rowOff>91016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66" y="2159000"/>
          <a:ext cx="3535539" cy="683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14111</xdr:colOff>
      <xdr:row>4</xdr:row>
      <xdr:rowOff>162277</xdr:rowOff>
    </xdr:from>
    <xdr:to>
      <xdr:col>12</xdr:col>
      <xdr:colOff>477661</xdr:colOff>
      <xdr:row>5</xdr:row>
      <xdr:rowOff>131233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1555" y="896055"/>
          <a:ext cx="3497439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7057</xdr:colOff>
      <xdr:row>5</xdr:row>
      <xdr:rowOff>127001</xdr:rowOff>
    </xdr:from>
    <xdr:to>
      <xdr:col>12</xdr:col>
      <xdr:colOff>496007</xdr:colOff>
      <xdr:row>15</xdr:row>
      <xdr:rowOff>26106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1" y="1044223"/>
          <a:ext cx="3522839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23814</xdr:colOff>
      <xdr:row>1</xdr:row>
      <xdr:rowOff>88195</xdr:rowOff>
    </xdr:from>
    <xdr:to>
      <xdr:col>12</xdr:col>
      <xdr:colOff>482954</xdr:colOff>
      <xdr:row>4</xdr:row>
      <xdr:rowOff>158927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1258" y="271639"/>
          <a:ext cx="3493029" cy="621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14112</xdr:colOff>
      <xdr:row>15</xdr:row>
      <xdr:rowOff>21165</xdr:rowOff>
    </xdr:from>
    <xdr:to>
      <xdr:col>12</xdr:col>
      <xdr:colOff>486834</xdr:colOff>
      <xdr:row>16</xdr:row>
      <xdr:rowOff>2392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1556" y="2772832"/>
          <a:ext cx="3506611" cy="164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592667</xdr:colOff>
      <xdr:row>16</xdr:row>
      <xdr:rowOff>2</xdr:rowOff>
    </xdr:from>
    <xdr:to>
      <xdr:col>12</xdr:col>
      <xdr:colOff>479778</xdr:colOff>
      <xdr:row>19</xdr:row>
      <xdr:rowOff>99671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334" y="2935113"/>
          <a:ext cx="3527777" cy="650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579438</xdr:colOff>
      <xdr:row>19</xdr:row>
      <xdr:rowOff>87313</xdr:rowOff>
    </xdr:from>
    <xdr:to>
      <xdr:col>12</xdr:col>
      <xdr:colOff>484189</xdr:colOff>
      <xdr:row>24</xdr:row>
      <xdr:rowOff>51183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6563" y="3556001"/>
          <a:ext cx="3571876" cy="876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</xdr:colOff>
      <xdr:row>16</xdr:row>
      <xdr:rowOff>39687</xdr:rowOff>
    </xdr:from>
    <xdr:to>
      <xdr:col>6</xdr:col>
      <xdr:colOff>515939</xdr:colOff>
      <xdr:row>21</xdr:row>
      <xdr:rowOff>55561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8" y="2960687"/>
          <a:ext cx="3540126" cy="92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15875</xdr:colOff>
      <xdr:row>1</xdr:row>
      <xdr:rowOff>103187</xdr:rowOff>
    </xdr:from>
    <xdr:to>
      <xdr:col>23</xdr:col>
      <xdr:colOff>73025</xdr:colOff>
      <xdr:row>5</xdr:row>
      <xdr:rowOff>66675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1313" y="285750"/>
          <a:ext cx="6169025" cy="69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28222</xdr:colOff>
      <xdr:row>5</xdr:row>
      <xdr:rowOff>56444</xdr:rowOff>
    </xdr:from>
    <xdr:to>
      <xdr:col>23</xdr:col>
      <xdr:colOff>72672</xdr:colOff>
      <xdr:row>15</xdr:row>
      <xdr:rowOff>6349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6333" y="973666"/>
          <a:ext cx="6112228" cy="178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599722</xdr:colOff>
      <xdr:row>15</xdr:row>
      <xdr:rowOff>134055</xdr:rowOff>
    </xdr:from>
    <xdr:to>
      <xdr:col>23</xdr:col>
      <xdr:colOff>56444</xdr:colOff>
      <xdr:row>19</xdr:row>
      <xdr:rowOff>109361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055" y="2885722"/>
          <a:ext cx="6131278" cy="70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599723</xdr:colOff>
      <xdr:row>19</xdr:row>
      <xdr:rowOff>91723</xdr:rowOff>
    </xdr:from>
    <xdr:to>
      <xdr:col>23</xdr:col>
      <xdr:colOff>50095</xdr:colOff>
      <xdr:row>20</xdr:row>
      <xdr:rowOff>123472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056" y="3577167"/>
          <a:ext cx="6124928" cy="215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20</xdr:row>
      <xdr:rowOff>112888</xdr:rowOff>
    </xdr:from>
    <xdr:to>
      <xdr:col>23</xdr:col>
      <xdr:colOff>38100</xdr:colOff>
      <xdr:row>30</xdr:row>
      <xdr:rowOff>62794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8111" y="3781777"/>
          <a:ext cx="6105878" cy="178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77611</xdr:colOff>
      <xdr:row>24</xdr:row>
      <xdr:rowOff>176389</xdr:rowOff>
    </xdr:from>
    <xdr:to>
      <xdr:col>15</xdr:col>
      <xdr:colOff>155222</xdr:colOff>
      <xdr:row>25</xdr:row>
      <xdr:rowOff>148169</xdr:rowOff>
    </xdr:to>
    <xdr:sp macro="" textlink="">
      <xdr:nvSpPr>
        <xdr:cNvPr id="19" name="TextovéPole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7965722" y="4579056"/>
          <a:ext cx="1291167" cy="1552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900" b="1"/>
            <a:t>Corticosteroids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457199</xdr:colOff>
      <xdr:row>0</xdr:row>
      <xdr:rowOff>95249</xdr:rowOff>
    </xdr:from>
    <xdr:to>
      <xdr:col>31</xdr:col>
      <xdr:colOff>381000</xdr:colOff>
      <xdr:row>64</xdr:row>
      <xdr:rowOff>57150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457199" y="95249"/>
          <a:ext cx="18952634" cy="121539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338667</xdr:colOff>
      <xdr:row>3</xdr:row>
      <xdr:rowOff>105834</xdr:rowOff>
    </xdr:from>
    <xdr:to>
      <xdr:col>13</xdr:col>
      <xdr:colOff>134409</xdr:colOff>
      <xdr:row>13</xdr:row>
      <xdr:rowOff>182034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677334"/>
          <a:ext cx="7161742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486832</xdr:colOff>
      <xdr:row>2</xdr:row>
      <xdr:rowOff>21165</xdr:rowOff>
    </xdr:from>
    <xdr:to>
      <xdr:col>6</xdr:col>
      <xdr:colOff>137582</xdr:colOff>
      <xdr:row>3</xdr:row>
      <xdr:rowOff>95248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1714499" y="402165"/>
          <a:ext cx="2106083" cy="2645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100" b="1" u="sng">
              <a:solidFill>
                <a:schemeClr val="tx1"/>
              </a:solidFill>
            </a:rPr>
            <a:t>monoterapie po 12-16 týdnech</a:t>
          </a:r>
        </a:p>
      </xdr:txBody>
    </xdr:sp>
    <xdr:clientData/>
  </xdr:twoCellAnchor>
  <xdr:twoCellAnchor>
    <xdr:from>
      <xdr:col>8</xdr:col>
      <xdr:colOff>338666</xdr:colOff>
      <xdr:row>1</xdr:row>
      <xdr:rowOff>179918</xdr:rowOff>
    </xdr:from>
    <xdr:to>
      <xdr:col>12</xdr:col>
      <xdr:colOff>232833</xdr:colOff>
      <xdr:row>3</xdr:row>
      <xdr:rowOff>63501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5249333" y="370418"/>
          <a:ext cx="2349500" cy="2645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cs-CZ" sz="1100" b="1" u="sng">
              <a:solidFill>
                <a:schemeClr val="tx1"/>
              </a:solidFill>
            </a:rPr>
            <a:t>kombinace s TCS po 12-16 týdnech</a:t>
          </a:r>
        </a:p>
      </xdr:txBody>
    </xdr:sp>
    <xdr:clientData/>
  </xdr:twoCellAnchor>
  <xdr:twoCellAnchor>
    <xdr:from>
      <xdr:col>1</xdr:col>
      <xdr:colOff>180976</xdr:colOff>
      <xdr:row>8</xdr:row>
      <xdr:rowOff>123825</xdr:rowOff>
    </xdr:from>
    <xdr:to>
      <xdr:col>5</xdr:col>
      <xdr:colOff>342900</xdr:colOff>
      <xdr:row>9</xdr:row>
      <xdr:rowOff>66675</xdr:rowOff>
    </xdr:to>
    <xdr:sp macro="" textlink="">
      <xdr:nvSpPr>
        <xdr:cNvPr id="6" name="Ovál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790576" y="1647825"/>
          <a:ext cx="2600324" cy="133350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152400</xdr:colOff>
      <xdr:row>11</xdr:row>
      <xdr:rowOff>48684</xdr:rowOff>
    </xdr:from>
    <xdr:to>
      <xdr:col>5</xdr:col>
      <xdr:colOff>314324</xdr:colOff>
      <xdr:row>11</xdr:row>
      <xdr:rowOff>182034</xdr:rowOff>
    </xdr:to>
    <xdr:sp macro="" textlink="">
      <xdr:nvSpPr>
        <xdr:cNvPr id="7" name="Ovál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762000" y="2144184"/>
          <a:ext cx="2600324" cy="133350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123825</xdr:colOff>
      <xdr:row>10</xdr:row>
      <xdr:rowOff>142874</xdr:rowOff>
    </xdr:from>
    <xdr:to>
      <xdr:col>11</xdr:col>
      <xdr:colOff>295274</xdr:colOff>
      <xdr:row>11</xdr:row>
      <xdr:rowOff>133349</xdr:rowOff>
    </xdr:to>
    <xdr:sp macro="" textlink="">
      <xdr:nvSpPr>
        <xdr:cNvPr id="8" name="Ovál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4391025" y="2047874"/>
          <a:ext cx="2609849" cy="1809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600074</xdr:colOff>
      <xdr:row>8</xdr:row>
      <xdr:rowOff>142876</xdr:rowOff>
    </xdr:from>
    <xdr:to>
      <xdr:col>11</xdr:col>
      <xdr:colOff>285749</xdr:colOff>
      <xdr:row>9</xdr:row>
      <xdr:rowOff>104776</xdr:rowOff>
    </xdr:to>
    <xdr:sp macro="" textlink="">
      <xdr:nvSpPr>
        <xdr:cNvPr id="9" name="Ovál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/>
      </xdr:nvSpPr>
      <xdr:spPr>
        <a:xfrm>
          <a:off x="4257674" y="1666876"/>
          <a:ext cx="2733675" cy="152400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</xdr:col>
      <xdr:colOff>390525</xdr:colOff>
      <xdr:row>15</xdr:row>
      <xdr:rowOff>47625</xdr:rowOff>
    </xdr:from>
    <xdr:to>
      <xdr:col>7</xdr:col>
      <xdr:colOff>47625</xdr:colOff>
      <xdr:row>25</xdr:row>
      <xdr:rowOff>47625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905125"/>
          <a:ext cx="33147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333375</xdr:colOff>
      <xdr:row>15</xdr:row>
      <xdr:rowOff>95250</xdr:rowOff>
    </xdr:from>
    <xdr:to>
      <xdr:col>13</xdr:col>
      <xdr:colOff>114300</xdr:colOff>
      <xdr:row>24</xdr:row>
      <xdr:rowOff>161925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2952750"/>
          <a:ext cx="343852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266699</xdr:colOff>
      <xdr:row>20</xdr:row>
      <xdr:rowOff>19049</xdr:rowOff>
    </xdr:from>
    <xdr:to>
      <xdr:col>5</xdr:col>
      <xdr:colOff>304798</xdr:colOff>
      <xdr:row>20</xdr:row>
      <xdr:rowOff>161924</xdr:rowOff>
    </xdr:to>
    <xdr:sp macro="" textlink="">
      <xdr:nvSpPr>
        <xdr:cNvPr id="16" name="Ovál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/>
      </xdr:nvSpPr>
      <xdr:spPr>
        <a:xfrm>
          <a:off x="876299" y="3829049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257175</xdr:colOff>
      <xdr:row>21</xdr:row>
      <xdr:rowOff>180974</xdr:rowOff>
    </xdr:from>
    <xdr:to>
      <xdr:col>5</xdr:col>
      <xdr:colOff>314325</xdr:colOff>
      <xdr:row>22</xdr:row>
      <xdr:rowOff>123825</xdr:rowOff>
    </xdr:to>
    <xdr:sp macro="" textlink="">
      <xdr:nvSpPr>
        <xdr:cNvPr id="17" name="Ovál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>
        <a:xfrm>
          <a:off x="866775" y="4181474"/>
          <a:ext cx="2495550" cy="133351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247650</xdr:colOff>
      <xdr:row>20</xdr:row>
      <xdr:rowOff>47625</xdr:rowOff>
    </xdr:from>
    <xdr:to>
      <xdr:col>11</xdr:col>
      <xdr:colOff>381000</xdr:colOff>
      <xdr:row>21</xdr:row>
      <xdr:rowOff>9525</xdr:rowOff>
    </xdr:to>
    <xdr:sp macro="" textlink="">
      <xdr:nvSpPr>
        <xdr:cNvPr id="18" name="Ovál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/>
      </xdr:nvSpPr>
      <xdr:spPr>
        <a:xfrm>
          <a:off x="4514850" y="3857625"/>
          <a:ext cx="2571750" cy="152400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247650</xdr:colOff>
      <xdr:row>22</xdr:row>
      <xdr:rowOff>19049</xdr:rowOff>
    </xdr:from>
    <xdr:to>
      <xdr:col>11</xdr:col>
      <xdr:colOff>361950</xdr:colOff>
      <xdr:row>22</xdr:row>
      <xdr:rowOff>180974</xdr:rowOff>
    </xdr:to>
    <xdr:sp macro="" textlink="">
      <xdr:nvSpPr>
        <xdr:cNvPr id="19" name="Ovál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/>
      </xdr:nvSpPr>
      <xdr:spPr>
        <a:xfrm>
          <a:off x="4514850" y="4210049"/>
          <a:ext cx="2552700" cy="16192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</xdr:col>
      <xdr:colOff>495300</xdr:colOff>
      <xdr:row>26</xdr:row>
      <xdr:rowOff>152401</xdr:rowOff>
    </xdr:from>
    <xdr:to>
      <xdr:col>7</xdr:col>
      <xdr:colOff>114300</xdr:colOff>
      <xdr:row>37</xdr:row>
      <xdr:rowOff>1319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105401"/>
          <a:ext cx="3276600" cy="1944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459048</xdr:colOff>
      <xdr:row>27</xdr:row>
      <xdr:rowOff>76201</xdr:rowOff>
    </xdr:from>
    <xdr:to>
      <xdr:col>13</xdr:col>
      <xdr:colOff>133350</xdr:colOff>
      <xdr:row>34</xdr:row>
      <xdr:rowOff>161925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6248" y="5219701"/>
          <a:ext cx="3331902" cy="141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533399</xdr:colOff>
      <xdr:row>38</xdr:row>
      <xdr:rowOff>66675</xdr:rowOff>
    </xdr:from>
    <xdr:to>
      <xdr:col>13</xdr:col>
      <xdr:colOff>314324</xdr:colOff>
      <xdr:row>48</xdr:row>
      <xdr:rowOff>159738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9" y="7305675"/>
          <a:ext cx="7096125" cy="1998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552449</xdr:colOff>
      <xdr:row>50</xdr:row>
      <xdr:rowOff>104775</xdr:rowOff>
    </xdr:from>
    <xdr:to>
      <xdr:col>13</xdr:col>
      <xdr:colOff>422760</xdr:colOff>
      <xdr:row>60</xdr:row>
      <xdr:rowOff>154065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49" y="9629775"/>
          <a:ext cx="7185511" cy="195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33</xdr:row>
      <xdr:rowOff>123826</xdr:rowOff>
    </xdr:from>
    <xdr:to>
      <xdr:col>5</xdr:col>
      <xdr:colOff>419099</xdr:colOff>
      <xdr:row>34</xdr:row>
      <xdr:rowOff>76201</xdr:rowOff>
    </xdr:to>
    <xdr:sp macro="" textlink="">
      <xdr:nvSpPr>
        <xdr:cNvPr id="24" name="Ovál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/>
      </xdr:nvSpPr>
      <xdr:spPr>
        <a:xfrm>
          <a:off x="990600" y="6410326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323850</xdr:colOff>
      <xdr:row>30</xdr:row>
      <xdr:rowOff>95251</xdr:rowOff>
    </xdr:from>
    <xdr:to>
      <xdr:col>5</xdr:col>
      <xdr:colOff>361949</xdr:colOff>
      <xdr:row>31</xdr:row>
      <xdr:rowOff>47626</xdr:rowOff>
    </xdr:to>
    <xdr:sp macro="" textlink="">
      <xdr:nvSpPr>
        <xdr:cNvPr id="25" name="Ovál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/>
      </xdr:nvSpPr>
      <xdr:spPr>
        <a:xfrm>
          <a:off x="933450" y="5810251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400050</xdr:colOff>
      <xdr:row>46</xdr:row>
      <xdr:rowOff>133350</xdr:rowOff>
    </xdr:from>
    <xdr:to>
      <xdr:col>5</xdr:col>
      <xdr:colOff>390526</xdr:colOff>
      <xdr:row>47</xdr:row>
      <xdr:rowOff>104775</xdr:rowOff>
    </xdr:to>
    <xdr:sp macro="" textlink="">
      <xdr:nvSpPr>
        <xdr:cNvPr id="26" name="Ovál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/>
      </xdr:nvSpPr>
      <xdr:spPr>
        <a:xfrm>
          <a:off x="1009650" y="8896350"/>
          <a:ext cx="2428876" cy="16192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352424</xdr:colOff>
      <xdr:row>44</xdr:row>
      <xdr:rowOff>152400</xdr:rowOff>
    </xdr:from>
    <xdr:to>
      <xdr:col>5</xdr:col>
      <xdr:colOff>390523</xdr:colOff>
      <xdr:row>45</xdr:row>
      <xdr:rowOff>104775</xdr:rowOff>
    </xdr:to>
    <xdr:sp macro="" textlink="">
      <xdr:nvSpPr>
        <xdr:cNvPr id="27" name="Ovál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/>
      </xdr:nvSpPr>
      <xdr:spPr>
        <a:xfrm>
          <a:off x="962024" y="8534400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485774</xdr:colOff>
      <xdr:row>44</xdr:row>
      <xdr:rowOff>152400</xdr:rowOff>
    </xdr:from>
    <xdr:to>
      <xdr:col>11</xdr:col>
      <xdr:colOff>523873</xdr:colOff>
      <xdr:row>45</xdr:row>
      <xdr:rowOff>123825</xdr:rowOff>
    </xdr:to>
    <xdr:sp macro="" textlink="">
      <xdr:nvSpPr>
        <xdr:cNvPr id="28" name="Ovál 2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/>
      </xdr:nvSpPr>
      <xdr:spPr>
        <a:xfrm>
          <a:off x="4752974" y="8534400"/>
          <a:ext cx="2476499" cy="16192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447674</xdr:colOff>
      <xdr:row>41</xdr:row>
      <xdr:rowOff>114300</xdr:rowOff>
    </xdr:from>
    <xdr:to>
      <xdr:col>11</xdr:col>
      <xdr:colOff>485773</xdr:colOff>
      <xdr:row>42</xdr:row>
      <xdr:rowOff>66675</xdr:rowOff>
    </xdr:to>
    <xdr:sp macro="" textlink="">
      <xdr:nvSpPr>
        <xdr:cNvPr id="29" name="Ovál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/>
      </xdr:nvSpPr>
      <xdr:spPr>
        <a:xfrm>
          <a:off x="4714874" y="7924800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333374</xdr:colOff>
      <xdr:row>56</xdr:row>
      <xdr:rowOff>47625</xdr:rowOff>
    </xdr:from>
    <xdr:to>
      <xdr:col>5</xdr:col>
      <xdr:colOff>371473</xdr:colOff>
      <xdr:row>57</xdr:row>
      <xdr:rowOff>0</xdr:rowOff>
    </xdr:to>
    <xdr:sp macro="" textlink="">
      <xdr:nvSpPr>
        <xdr:cNvPr id="30" name="Ovál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/>
      </xdr:nvSpPr>
      <xdr:spPr>
        <a:xfrm>
          <a:off x="942974" y="10715625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314324</xdr:colOff>
      <xdr:row>58</xdr:row>
      <xdr:rowOff>28575</xdr:rowOff>
    </xdr:from>
    <xdr:to>
      <xdr:col>5</xdr:col>
      <xdr:colOff>352423</xdr:colOff>
      <xdr:row>58</xdr:row>
      <xdr:rowOff>171450</xdr:rowOff>
    </xdr:to>
    <xdr:sp macro="" textlink="">
      <xdr:nvSpPr>
        <xdr:cNvPr id="31" name="Ovál 3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SpPr/>
      </xdr:nvSpPr>
      <xdr:spPr>
        <a:xfrm>
          <a:off x="923924" y="11077575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466724</xdr:colOff>
      <xdr:row>56</xdr:row>
      <xdr:rowOff>133350</xdr:rowOff>
    </xdr:from>
    <xdr:to>
      <xdr:col>11</xdr:col>
      <xdr:colOff>504823</xdr:colOff>
      <xdr:row>57</xdr:row>
      <xdr:rowOff>104775</xdr:rowOff>
    </xdr:to>
    <xdr:sp macro="" textlink="">
      <xdr:nvSpPr>
        <xdr:cNvPr id="32" name="Ovál 3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SpPr/>
      </xdr:nvSpPr>
      <xdr:spPr>
        <a:xfrm>
          <a:off x="4733924" y="10801350"/>
          <a:ext cx="2476499" cy="16192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7</xdr:col>
      <xdr:colOff>447674</xdr:colOff>
      <xdr:row>52</xdr:row>
      <xdr:rowOff>180975</xdr:rowOff>
    </xdr:from>
    <xdr:to>
      <xdr:col>11</xdr:col>
      <xdr:colOff>485773</xdr:colOff>
      <xdr:row>53</xdr:row>
      <xdr:rowOff>133350</xdr:rowOff>
    </xdr:to>
    <xdr:sp macro="" textlink="">
      <xdr:nvSpPr>
        <xdr:cNvPr id="33" name="Ovál 32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SpPr/>
      </xdr:nvSpPr>
      <xdr:spPr>
        <a:xfrm>
          <a:off x="4714874" y="10086975"/>
          <a:ext cx="2476499" cy="142875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14</xdr:col>
      <xdr:colOff>455084</xdr:colOff>
      <xdr:row>4</xdr:row>
      <xdr:rowOff>74083</xdr:rowOff>
    </xdr:from>
    <xdr:to>
      <xdr:col>25</xdr:col>
      <xdr:colOff>279401</xdr:colOff>
      <xdr:row>18</xdr:row>
      <xdr:rowOff>83608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1" y="836083"/>
          <a:ext cx="6576483" cy="2676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317501</xdr:colOff>
      <xdr:row>8</xdr:row>
      <xdr:rowOff>1</xdr:rowOff>
    </xdr:from>
    <xdr:to>
      <xdr:col>25</xdr:col>
      <xdr:colOff>232834</xdr:colOff>
      <xdr:row>9</xdr:row>
      <xdr:rowOff>31751</xdr:rowOff>
    </xdr:to>
    <xdr:sp macro="" textlink="">
      <xdr:nvSpPr>
        <xdr:cNvPr id="35" name="Ovál 34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SpPr/>
      </xdr:nvSpPr>
      <xdr:spPr>
        <a:xfrm>
          <a:off x="14435668" y="1524001"/>
          <a:ext cx="1142999" cy="222250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15</xdr:col>
      <xdr:colOff>21166</xdr:colOff>
      <xdr:row>22</xdr:row>
      <xdr:rowOff>21167</xdr:rowOff>
    </xdr:from>
    <xdr:to>
      <xdr:col>30</xdr:col>
      <xdr:colOff>108778</xdr:colOff>
      <xdr:row>42</xdr:row>
      <xdr:rowOff>42334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8666" y="4212167"/>
          <a:ext cx="9295112" cy="3831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42333</xdr:colOff>
      <xdr:row>28</xdr:row>
      <xdr:rowOff>116417</xdr:rowOff>
    </xdr:from>
    <xdr:to>
      <xdr:col>30</xdr:col>
      <xdr:colOff>74083</xdr:colOff>
      <xdr:row>30</xdr:row>
      <xdr:rowOff>31750</xdr:rowOff>
    </xdr:to>
    <xdr:sp macro="" textlink="">
      <xdr:nvSpPr>
        <xdr:cNvPr id="37" name="Ovál 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SpPr/>
      </xdr:nvSpPr>
      <xdr:spPr>
        <a:xfrm>
          <a:off x="9863666" y="5450417"/>
          <a:ext cx="8625417" cy="296333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16</xdr:col>
      <xdr:colOff>84666</xdr:colOff>
      <xdr:row>37</xdr:row>
      <xdr:rowOff>116417</xdr:rowOff>
    </xdr:from>
    <xdr:to>
      <xdr:col>30</xdr:col>
      <xdr:colOff>116416</xdr:colOff>
      <xdr:row>39</xdr:row>
      <xdr:rowOff>31750</xdr:rowOff>
    </xdr:to>
    <xdr:sp macro="" textlink="">
      <xdr:nvSpPr>
        <xdr:cNvPr id="38" name="Ovál 37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SpPr/>
      </xdr:nvSpPr>
      <xdr:spPr>
        <a:xfrm>
          <a:off x="9905999" y="7164917"/>
          <a:ext cx="8625417" cy="296333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340518</xdr:colOff>
      <xdr:row>0</xdr:row>
      <xdr:rowOff>116680</xdr:rowOff>
    </xdr:from>
    <xdr:to>
      <xdr:col>28</xdr:col>
      <xdr:colOff>309563</xdr:colOff>
      <xdr:row>61</xdr:row>
      <xdr:rowOff>83344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340518" y="116680"/>
          <a:ext cx="16971170" cy="115871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444500</xdr:colOff>
      <xdr:row>1</xdr:row>
      <xdr:rowOff>63500</xdr:rowOff>
    </xdr:from>
    <xdr:to>
      <xdr:col>7</xdr:col>
      <xdr:colOff>309563</xdr:colOff>
      <xdr:row>5</xdr:row>
      <xdr:rowOff>183157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719" y="254000"/>
          <a:ext cx="3508375" cy="881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297656</xdr:colOff>
      <xdr:row>1</xdr:row>
      <xdr:rowOff>83345</xdr:rowOff>
    </xdr:from>
    <xdr:to>
      <xdr:col>14</xdr:col>
      <xdr:colOff>248782</xdr:colOff>
      <xdr:row>5</xdr:row>
      <xdr:rowOff>179591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8187" y="273845"/>
          <a:ext cx="4201658" cy="858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488156</xdr:colOff>
      <xdr:row>5</xdr:row>
      <xdr:rowOff>166688</xdr:rowOff>
    </xdr:from>
    <xdr:to>
      <xdr:col>14</xdr:col>
      <xdr:colOff>226218</xdr:colOff>
      <xdr:row>8</xdr:row>
      <xdr:rowOff>47625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/>
      </xdr:nvSpPr>
      <xdr:spPr>
        <a:xfrm>
          <a:off x="1095375" y="1119188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SMD (viz pozn. 45) klinických příznaků za 16 týdnů </a:t>
          </a:r>
          <a:r>
            <a:rPr lang="cs-CZ" sz="1100" b="1"/>
            <a:t>léčby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</xdr:col>
      <xdr:colOff>464344</xdr:colOff>
      <xdr:row>8</xdr:row>
      <xdr:rowOff>59532</xdr:rowOff>
    </xdr:from>
    <xdr:to>
      <xdr:col>7</xdr:col>
      <xdr:colOff>309563</xdr:colOff>
      <xdr:row>10</xdr:row>
      <xdr:rowOff>34420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3" y="1583532"/>
          <a:ext cx="3488531" cy="355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285749</xdr:colOff>
      <xdr:row>8</xdr:row>
      <xdr:rowOff>83344</xdr:rowOff>
    </xdr:from>
    <xdr:to>
      <xdr:col>14</xdr:col>
      <xdr:colOff>261936</xdr:colOff>
      <xdr:row>10</xdr:row>
      <xdr:rowOff>38298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6280" y="1607344"/>
          <a:ext cx="4226719" cy="335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452438</xdr:colOff>
      <xdr:row>10</xdr:row>
      <xdr:rowOff>23813</xdr:rowOff>
    </xdr:from>
    <xdr:to>
      <xdr:col>7</xdr:col>
      <xdr:colOff>321470</xdr:colOff>
      <xdr:row>13</xdr:row>
      <xdr:rowOff>117372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57" y="1928813"/>
          <a:ext cx="3512344" cy="665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321469</xdr:colOff>
      <xdr:row>10</xdr:row>
      <xdr:rowOff>23813</xdr:rowOff>
    </xdr:from>
    <xdr:to>
      <xdr:col>14</xdr:col>
      <xdr:colOff>261937</xdr:colOff>
      <xdr:row>13</xdr:row>
      <xdr:rowOff>103180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928813"/>
          <a:ext cx="4191000" cy="650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452438</xdr:colOff>
      <xdr:row>13</xdr:row>
      <xdr:rowOff>130969</xdr:rowOff>
    </xdr:from>
    <xdr:to>
      <xdr:col>7</xdr:col>
      <xdr:colOff>309564</xdr:colOff>
      <xdr:row>15</xdr:row>
      <xdr:rowOff>73086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57" y="2607469"/>
          <a:ext cx="3500438" cy="323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321469</xdr:colOff>
      <xdr:row>13</xdr:row>
      <xdr:rowOff>107155</xdr:rowOff>
    </xdr:from>
    <xdr:to>
      <xdr:col>14</xdr:col>
      <xdr:colOff>250031</xdr:colOff>
      <xdr:row>15</xdr:row>
      <xdr:rowOff>61442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583655"/>
          <a:ext cx="4179094" cy="33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464344</xdr:colOff>
      <xdr:row>15</xdr:row>
      <xdr:rowOff>86041</xdr:rowOff>
    </xdr:from>
    <xdr:to>
      <xdr:col>7</xdr:col>
      <xdr:colOff>321469</xdr:colOff>
      <xdr:row>16</xdr:row>
      <xdr:rowOff>93913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3" y="2943541"/>
          <a:ext cx="3500437" cy="198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309564</xdr:colOff>
      <xdr:row>15</xdr:row>
      <xdr:rowOff>83344</xdr:rowOff>
    </xdr:from>
    <xdr:to>
      <xdr:col>14</xdr:col>
      <xdr:colOff>261938</xdr:colOff>
      <xdr:row>16</xdr:row>
      <xdr:rowOff>67879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0095" y="2940844"/>
          <a:ext cx="4202906" cy="17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452437</xdr:colOff>
      <xdr:row>16</xdr:row>
      <xdr:rowOff>95250</xdr:rowOff>
    </xdr:from>
    <xdr:to>
      <xdr:col>7</xdr:col>
      <xdr:colOff>321469</xdr:colOff>
      <xdr:row>19</xdr:row>
      <xdr:rowOff>190387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56" y="3143250"/>
          <a:ext cx="3512344" cy="666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321470</xdr:colOff>
      <xdr:row>16</xdr:row>
      <xdr:rowOff>71438</xdr:rowOff>
    </xdr:from>
    <xdr:to>
      <xdr:col>14</xdr:col>
      <xdr:colOff>261938</xdr:colOff>
      <xdr:row>19</xdr:row>
      <xdr:rowOff>167494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1" y="3119438"/>
          <a:ext cx="4191000" cy="667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440531</xdr:colOff>
      <xdr:row>19</xdr:row>
      <xdr:rowOff>178593</xdr:rowOff>
    </xdr:from>
    <xdr:to>
      <xdr:col>7</xdr:col>
      <xdr:colOff>345282</xdr:colOff>
      <xdr:row>21</xdr:row>
      <xdr:rowOff>158698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3798093"/>
          <a:ext cx="3548063" cy="361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321469</xdr:colOff>
      <xdr:row>19</xdr:row>
      <xdr:rowOff>178593</xdr:rowOff>
    </xdr:from>
    <xdr:to>
      <xdr:col>14</xdr:col>
      <xdr:colOff>250031</xdr:colOff>
      <xdr:row>21</xdr:row>
      <xdr:rowOff>142875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3798093"/>
          <a:ext cx="4179094" cy="345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11908</xdr:colOff>
      <xdr:row>55</xdr:row>
      <xdr:rowOff>47624</xdr:rowOff>
    </xdr:from>
    <xdr:to>
      <xdr:col>11</xdr:col>
      <xdr:colOff>333376</xdr:colOff>
      <xdr:row>57</xdr:row>
      <xdr:rowOff>76199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564" y="10525124"/>
          <a:ext cx="5179218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459581</xdr:colOff>
      <xdr:row>21</xdr:row>
      <xdr:rowOff>92869</xdr:rowOff>
    </xdr:from>
    <xdr:to>
      <xdr:col>14</xdr:col>
      <xdr:colOff>197643</xdr:colOff>
      <xdr:row>23</xdr:row>
      <xdr:rowOff>164306</xdr:rowOff>
    </xdr:to>
    <xdr:sp macro="" textlink="">
      <xdr:nvSpPr>
        <xdr:cNvPr id="19" name="TextovéPole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 txBox="1"/>
      </xdr:nvSpPr>
      <xdr:spPr>
        <a:xfrm>
          <a:off x="1066800" y="4093369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SMD (viz pozn. 45) kvality života po 16 týdnech </a:t>
          </a:r>
          <a:r>
            <a:rPr lang="cs-CZ" sz="1100" b="1"/>
            <a:t>léčby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</xdr:col>
      <xdr:colOff>428625</xdr:colOff>
      <xdr:row>23</xdr:row>
      <xdr:rowOff>178594</xdr:rowOff>
    </xdr:from>
    <xdr:to>
      <xdr:col>7</xdr:col>
      <xdr:colOff>345282</xdr:colOff>
      <xdr:row>25</xdr:row>
      <xdr:rowOff>134632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4" y="4560094"/>
          <a:ext cx="3559969" cy="337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333378</xdr:colOff>
      <xdr:row>24</xdr:row>
      <xdr:rowOff>0</xdr:rowOff>
    </xdr:from>
    <xdr:to>
      <xdr:col>14</xdr:col>
      <xdr:colOff>226220</xdr:colOff>
      <xdr:row>25</xdr:row>
      <xdr:rowOff>138176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3909" y="4572000"/>
          <a:ext cx="4143374" cy="328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428624</xdr:colOff>
      <xdr:row>25</xdr:row>
      <xdr:rowOff>119063</xdr:rowOff>
    </xdr:from>
    <xdr:to>
      <xdr:col>7</xdr:col>
      <xdr:colOff>333375</xdr:colOff>
      <xdr:row>29</xdr:row>
      <xdr:rowOff>34999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3" y="4881563"/>
          <a:ext cx="3548063" cy="677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333377</xdr:colOff>
      <xdr:row>25</xdr:row>
      <xdr:rowOff>142876</xdr:rowOff>
    </xdr:from>
    <xdr:to>
      <xdr:col>14</xdr:col>
      <xdr:colOff>202406</xdr:colOff>
      <xdr:row>29</xdr:row>
      <xdr:rowOff>35719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3908" y="4905376"/>
          <a:ext cx="4119561" cy="654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440531</xdr:colOff>
      <xdr:row>29</xdr:row>
      <xdr:rowOff>23814</xdr:rowOff>
    </xdr:from>
    <xdr:to>
      <xdr:col>7</xdr:col>
      <xdr:colOff>333375</xdr:colOff>
      <xdr:row>30</xdr:row>
      <xdr:rowOff>177282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5548314"/>
          <a:ext cx="3536156" cy="343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321468</xdr:colOff>
      <xdr:row>29</xdr:row>
      <xdr:rowOff>35719</xdr:rowOff>
    </xdr:from>
    <xdr:to>
      <xdr:col>14</xdr:col>
      <xdr:colOff>190499</xdr:colOff>
      <xdr:row>30</xdr:row>
      <xdr:rowOff>172006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1999" y="5560219"/>
          <a:ext cx="4119563" cy="326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416720</xdr:colOff>
      <xdr:row>31</xdr:row>
      <xdr:rowOff>0</xdr:rowOff>
    </xdr:from>
    <xdr:to>
      <xdr:col>7</xdr:col>
      <xdr:colOff>333376</xdr:colOff>
      <xdr:row>32</xdr:row>
      <xdr:rowOff>163390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9" y="5905500"/>
          <a:ext cx="3559968" cy="353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321469</xdr:colOff>
      <xdr:row>31</xdr:row>
      <xdr:rowOff>11907</xdr:rowOff>
    </xdr:from>
    <xdr:to>
      <xdr:col>14</xdr:col>
      <xdr:colOff>202406</xdr:colOff>
      <xdr:row>32</xdr:row>
      <xdr:rowOff>141580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5917407"/>
          <a:ext cx="4131469" cy="320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428624</xdr:colOff>
      <xdr:row>32</xdr:row>
      <xdr:rowOff>154782</xdr:rowOff>
    </xdr:from>
    <xdr:to>
      <xdr:col>7</xdr:col>
      <xdr:colOff>321469</xdr:colOff>
      <xdr:row>36</xdr:row>
      <xdr:rowOff>82354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3" y="6250782"/>
          <a:ext cx="3536157" cy="689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321469</xdr:colOff>
      <xdr:row>32</xdr:row>
      <xdr:rowOff>166688</xdr:rowOff>
    </xdr:from>
    <xdr:to>
      <xdr:col>14</xdr:col>
      <xdr:colOff>202406</xdr:colOff>
      <xdr:row>36</xdr:row>
      <xdr:rowOff>58854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6262688"/>
          <a:ext cx="4131469" cy="654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428626</xdr:colOff>
      <xdr:row>36</xdr:row>
      <xdr:rowOff>71439</xdr:rowOff>
    </xdr:from>
    <xdr:to>
      <xdr:col>7</xdr:col>
      <xdr:colOff>321470</xdr:colOff>
      <xdr:row>38</xdr:row>
      <xdr:rowOff>35225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5" y="6929439"/>
          <a:ext cx="3536156" cy="344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333374</xdr:colOff>
      <xdr:row>36</xdr:row>
      <xdr:rowOff>71437</xdr:rowOff>
    </xdr:from>
    <xdr:to>
      <xdr:col>14</xdr:col>
      <xdr:colOff>226218</xdr:colOff>
      <xdr:row>38</xdr:row>
      <xdr:rowOff>18463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3905" y="6929437"/>
          <a:ext cx="4143376" cy="328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445294</xdr:colOff>
      <xdr:row>38</xdr:row>
      <xdr:rowOff>30956</xdr:rowOff>
    </xdr:from>
    <xdr:to>
      <xdr:col>14</xdr:col>
      <xdr:colOff>183356</xdr:colOff>
      <xdr:row>40</xdr:row>
      <xdr:rowOff>102393</xdr:rowOff>
    </xdr:to>
    <xdr:sp macro="" textlink="">
      <xdr:nvSpPr>
        <xdr:cNvPr id="32" name="TextovéPole 31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SpPr txBox="1"/>
      </xdr:nvSpPr>
      <xdr:spPr>
        <a:xfrm>
          <a:off x="1052513" y="7269956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SMD (viz pozn. 45)  týkající se svědění po 16 týdnech </a:t>
          </a:r>
          <a:r>
            <a:rPr lang="cs-CZ" sz="1100" b="1"/>
            <a:t>léčby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</xdr:col>
      <xdr:colOff>392906</xdr:colOff>
      <xdr:row>40</xdr:row>
      <xdr:rowOff>130968</xdr:rowOff>
    </xdr:from>
    <xdr:to>
      <xdr:col>7</xdr:col>
      <xdr:colOff>291714</xdr:colOff>
      <xdr:row>42</xdr:row>
      <xdr:rowOff>83344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7750968"/>
          <a:ext cx="3542120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273846</xdr:colOff>
      <xdr:row>40</xdr:row>
      <xdr:rowOff>142876</xdr:rowOff>
    </xdr:from>
    <xdr:to>
      <xdr:col>14</xdr:col>
      <xdr:colOff>238126</xdr:colOff>
      <xdr:row>42</xdr:row>
      <xdr:rowOff>89159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7762876"/>
          <a:ext cx="4214812" cy="327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428625</xdr:colOff>
      <xdr:row>62</xdr:row>
      <xdr:rowOff>23812</xdr:rowOff>
    </xdr:from>
    <xdr:to>
      <xdr:col>24</xdr:col>
      <xdr:colOff>11906</xdr:colOff>
      <xdr:row>70</xdr:row>
      <xdr:rowOff>142875</xdr:rowOff>
    </xdr:to>
    <xdr:sp macro="" textlink="">
      <xdr:nvSpPr>
        <xdr:cNvPr id="35" name="TextovéPole 34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SpPr txBox="1"/>
      </xdr:nvSpPr>
      <xdr:spPr>
        <a:xfrm>
          <a:off x="7108031" y="11834812"/>
          <a:ext cx="7477125" cy="16430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404813</xdr:colOff>
      <xdr:row>42</xdr:row>
      <xdr:rowOff>83344</xdr:rowOff>
    </xdr:from>
    <xdr:to>
      <xdr:col>7</xdr:col>
      <xdr:colOff>285750</xdr:colOff>
      <xdr:row>45</xdr:row>
      <xdr:rowOff>187520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32" y="8084344"/>
          <a:ext cx="3524249" cy="675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273845</xdr:colOff>
      <xdr:row>42</xdr:row>
      <xdr:rowOff>95251</xdr:rowOff>
    </xdr:from>
    <xdr:to>
      <xdr:col>14</xdr:col>
      <xdr:colOff>202406</xdr:colOff>
      <xdr:row>45</xdr:row>
      <xdr:rowOff>177187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6" y="8096251"/>
          <a:ext cx="4179093" cy="653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416719</xdr:colOff>
      <xdr:row>45</xdr:row>
      <xdr:rowOff>190499</xdr:rowOff>
    </xdr:from>
    <xdr:to>
      <xdr:col>7</xdr:col>
      <xdr:colOff>273844</xdr:colOff>
      <xdr:row>47</xdr:row>
      <xdr:rowOff>144069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8" y="8762999"/>
          <a:ext cx="3500437" cy="334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309563</xdr:colOff>
      <xdr:row>46</xdr:row>
      <xdr:rowOff>1</xdr:rowOff>
    </xdr:from>
    <xdr:to>
      <xdr:col>14</xdr:col>
      <xdr:colOff>214312</xdr:colOff>
      <xdr:row>47</xdr:row>
      <xdr:rowOff>137820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0094" y="8763001"/>
          <a:ext cx="4155281" cy="328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428625</xdr:colOff>
      <xdr:row>47</xdr:row>
      <xdr:rowOff>142876</xdr:rowOff>
    </xdr:from>
    <xdr:to>
      <xdr:col>7</xdr:col>
      <xdr:colOff>285750</xdr:colOff>
      <xdr:row>49</xdr:row>
      <xdr:rowOff>103993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4" y="9096376"/>
          <a:ext cx="3500437" cy="342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273843</xdr:colOff>
      <xdr:row>47</xdr:row>
      <xdr:rowOff>142875</xdr:rowOff>
    </xdr:from>
    <xdr:to>
      <xdr:col>14</xdr:col>
      <xdr:colOff>214312</xdr:colOff>
      <xdr:row>49</xdr:row>
      <xdr:rowOff>85376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9096375"/>
          <a:ext cx="4191001" cy="323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416720</xdr:colOff>
      <xdr:row>49</xdr:row>
      <xdr:rowOff>130969</xdr:rowOff>
    </xdr:from>
    <xdr:to>
      <xdr:col>7</xdr:col>
      <xdr:colOff>261940</xdr:colOff>
      <xdr:row>51</xdr:row>
      <xdr:rowOff>100073</xdr:rowOff>
    </xdr:to>
    <xdr:pic>
      <xdr:nvPicPr>
        <xdr:cNvPr id="42" name="Obrázek 41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9" y="9465469"/>
          <a:ext cx="3488532" cy="350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273842</xdr:colOff>
      <xdr:row>49</xdr:row>
      <xdr:rowOff>142875</xdr:rowOff>
    </xdr:from>
    <xdr:to>
      <xdr:col>14</xdr:col>
      <xdr:colOff>214312</xdr:colOff>
      <xdr:row>51</xdr:row>
      <xdr:rowOff>110261</xdr:rowOff>
    </xdr:to>
    <xdr:pic>
      <xdr:nvPicPr>
        <xdr:cNvPr id="43" name="Obrázek 42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3" y="9477375"/>
          <a:ext cx="4191002" cy="34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428625</xdr:colOff>
      <xdr:row>51</xdr:row>
      <xdr:rowOff>83344</xdr:rowOff>
    </xdr:from>
    <xdr:to>
      <xdr:col>7</xdr:col>
      <xdr:colOff>250032</xdr:colOff>
      <xdr:row>53</xdr:row>
      <xdr:rowOff>58260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4" y="9798844"/>
          <a:ext cx="3464719" cy="355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261938</xdr:colOff>
      <xdr:row>51</xdr:row>
      <xdr:rowOff>83345</xdr:rowOff>
    </xdr:from>
    <xdr:to>
      <xdr:col>14</xdr:col>
      <xdr:colOff>250031</xdr:colOff>
      <xdr:row>53</xdr:row>
      <xdr:rowOff>21133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2469" y="9798845"/>
          <a:ext cx="4238625" cy="318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404813</xdr:colOff>
      <xdr:row>53</xdr:row>
      <xdr:rowOff>35721</xdr:rowOff>
    </xdr:from>
    <xdr:to>
      <xdr:col>7</xdr:col>
      <xdr:colOff>250032</xdr:colOff>
      <xdr:row>55</xdr:row>
      <xdr:rowOff>9767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32" y="10132221"/>
          <a:ext cx="3488531" cy="355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250031</xdr:colOff>
      <xdr:row>53</xdr:row>
      <xdr:rowOff>47627</xdr:rowOff>
    </xdr:from>
    <xdr:to>
      <xdr:col>14</xdr:col>
      <xdr:colOff>226218</xdr:colOff>
      <xdr:row>55</xdr:row>
      <xdr:rowOff>11665</xdr:rowOff>
    </xdr:to>
    <xdr:pic>
      <xdr:nvPicPr>
        <xdr:cNvPr id="47" name="Obrázek 46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0562" y="10144127"/>
          <a:ext cx="4226719" cy="345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535780</xdr:colOff>
      <xdr:row>14</xdr:row>
      <xdr:rowOff>178595</xdr:rowOff>
    </xdr:from>
    <xdr:to>
      <xdr:col>14</xdr:col>
      <xdr:colOff>321467</xdr:colOff>
      <xdr:row>16</xdr:row>
      <xdr:rowOff>95251</xdr:rowOff>
    </xdr:to>
    <xdr:sp macro="" textlink="">
      <xdr:nvSpPr>
        <xdr:cNvPr id="48" name="Ovál 47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SpPr/>
      </xdr:nvSpPr>
      <xdr:spPr>
        <a:xfrm>
          <a:off x="6000749" y="2845595"/>
          <a:ext cx="2821781" cy="297656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9</xdr:col>
      <xdr:colOff>485774</xdr:colOff>
      <xdr:row>30</xdr:row>
      <xdr:rowOff>152401</xdr:rowOff>
    </xdr:from>
    <xdr:to>
      <xdr:col>14</xdr:col>
      <xdr:colOff>271461</xdr:colOff>
      <xdr:row>32</xdr:row>
      <xdr:rowOff>154781</xdr:rowOff>
    </xdr:to>
    <xdr:sp macro="" textlink="">
      <xdr:nvSpPr>
        <xdr:cNvPr id="49" name="Ovál 48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SpPr/>
      </xdr:nvSpPr>
      <xdr:spPr>
        <a:xfrm>
          <a:off x="5950743" y="5867401"/>
          <a:ext cx="2821781" cy="383380"/>
        </a:xfrm>
        <a:prstGeom prst="ellipse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14</xdr:col>
      <xdr:colOff>561181</xdr:colOff>
      <xdr:row>1</xdr:row>
      <xdr:rowOff>73025</xdr:rowOff>
    </xdr:from>
    <xdr:to>
      <xdr:col>20</xdr:col>
      <xdr:colOff>426244</xdr:colOff>
      <xdr:row>6</xdr:row>
      <xdr:rowOff>2182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2244" y="263525"/>
          <a:ext cx="3508375" cy="881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414337</xdr:colOff>
      <xdr:row>1</xdr:row>
      <xdr:rowOff>92870</xdr:rowOff>
    </xdr:from>
    <xdr:to>
      <xdr:col>27</xdr:col>
      <xdr:colOff>365464</xdr:colOff>
      <xdr:row>5</xdr:row>
      <xdr:rowOff>189116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8712" y="283370"/>
          <a:ext cx="4201658" cy="858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604837</xdr:colOff>
      <xdr:row>5</xdr:row>
      <xdr:rowOff>164307</xdr:rowOff>
    </xdr:from>
    <xdr:to>
      <xdr:col>27</xdr:col>
      <xdr:colOff>342900</xdr:colOff>
      <xdr:row>8</xdr:row>
      <xdr:rowOff>45244</xdr:rowOff>
    </xdr:to>
    <xdr:sp macro="" textlink="">
      <xdr:nvSpPr>
        <xdr:cNvPr id="52" name="TextovéPole 51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SpPr txBox="1"/>
      </xdr:nvSpPr>
      <xdr:spPr>
        <a:xfrm>
          <a:off x="9105900" y="1116807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změna EASI (viz pozn. 15) po 16 týdnech </a:t>
          </a:r>
          <a:r>
            <a:rPr lang="cs-CZ" sz="1100" b="1"/>
            <a:t>léčby                     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15</xdr:col>
      <xdr:colOff>11907</xdr:colOff>
      <xdr:row>8</xdr:row>
      <xdr:rowOff>59532</xdr:rowOff>
    </xdr:from>
    <xdr:to>
      <xdr:col>20</xdr:col>
      <xdr:colOff>488157</xdr:colOff>
      <xdr:row>10</xdr:row>
      <xdr:rowOff>12643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0188" y="1583532"/>
          <a:ext cx="3512344" cy="334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464343</xdr:colOff>
      <xdr:row>8</xdr:row>
      <xdr:rowOff>83343</xdr:rowOff>
    </xdr:from>
    <xdr:to>
      <xdr:col>27</xdr:col>
      <xdr:colOff>392907</xdr:colOff>
      <xdr:row>10</xdr:row>
      <xdr:rowOff>11906</xdr:rowOff>
    </xdr:to>
    <xdr:pic>
      <xdr:nvPicPr>
        <xdr:cNvPr id="54" name="Obrázek 53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8718" y="1607343"/>
          <a:ext cx="4179095" cy="309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7144</xdr:colOff>
      <xdr:row>9</xdr:row>
      <xdr:rowOff>185738</xdr:rowOff>
    </xdr:from>
    <xdr:to>
      <xdr:col>27</xdr:col>
      <xdr:colOff>352425</xdr:colOff>
      <xdr:row>12</xdr:row>
      <xdr:rowOff>66675</xdr:rowOff>
    </xdr:to>
    <xdr:sp macro="" textlink="">
      <xdr:nvSpPr>
        <xdr:cNvPr id="55" name="TextovéPole 54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SpPr txBox="1"/>
      </xdr:nvSpPr>
      <xdr:spPr>
        <a:xfrm>
          <a:off x="9115425" y="1900238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změna POEM (viz pozn.  20) po 16 týdnech </a:t>
          </a:r>
          <a:r>
            <a:rPr lang="cs-CZ" sz="1100" b="1"/>
            <a:t>léčby                     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14</xdr:col>
      <xdr:colOff>571501</xdr:colOff>
      <xdr:row>12</xdr:row>
      <xdr:rowOff>95251</xdr:rowOff>
    </xdr:from>
    <xdr:to>
      <xdr:col>20</xdr:col>
      <xdr:colOff>511969</xdr:colOff>
      <xdr:row>14</xdr:row>
      <xdr:rowOff>71439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564" y="2381251"/>
          <a:ext cx="3583780" cy="357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535781</xdr:colOff>
      <xdr:row>12</xdr:row>
      <xdr:rowOff>107156</xdr:rowOff>
    </xdr:from>
    <xdr:to>
      <xdr:col>27</xdr:col>
      <xdr:colOff>428625</xdr:colOff>
      <xdr:row>14</xdr:row>
      <xdr:rowOff>59531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0156" y="2393156"/>
          <a:ext cx="414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11907</xdr:colOff>
      <xdr:row>14</xdr:row>
      <xdr:rowOff>45243</xdr:rowOff>
    </xdr:from>
    <xdr:to>
      <xdr:col>27</xdr:col>
      <xdr:colOff>376237</xdr:colOff>
      <xdr:row>16</xdr:row>
      <xdr:rowOff>116680</xdr:rowOff>
    </xdr:to>
    <xdr:sp macro="" textlink="">
      <xdr:nvSpPr>
        <xdr:cNvPr id="58" name="TextovéPole 57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SpPr txBox="1"/>
      </xdr:nvSpPr>
      <xdr:spPr>
        <a:xfrm>
          <a:off x="9120188" y="2712243"/>
          <a:ext cx="7650955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změna PP-NRS (viz pozn.  20) po 16 týdnech </a:t>
          </a:r>
          <a:r>
            <a:rPr lang="cs-CZ" sz="1100" b="1"/>
            <a:t>léčby                     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15</xdr:col>
      <xdr:colOff>11907</xdr:colOff>
      <xdr:row>16</xdr:row>
      <xdr:rowOff>142874</xdr:rowOff>
    </xdr:from>
    <xdr:to>
      <xdr:col>20</xdr:col>
      <xdr:colOff>543441</xdr:colOff>
      <xdr:row>17</xdr:row>
      <xdr:rowOff>166687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0188" y="3190874"/>
          <a:ext cx="3567628" cy="214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547688</xdr:colOff>
      <xdr:row>16</xdr:row>
      <xdr:rowOff>130967</xdr:rowOff>
    </xdr:from>
    <xdr:to>
      <xdr:col>27</xdr:col>
      <xdr:colOff>416719</xdr:colOff>
      <xdr:row>17</xdr:row>
      <xdr:rowOff>166687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2063" y="3178967"/>
          <a:ext cx="4119562" cy="226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9525</xdr:colOff>
      <xdr:row>17</xdr:row>
      <xdr:rowOff>152401</xdr:rowOff>
    </xdr:from>
    <xdr:to>
      <xdr:col>27</xdr:col>
      <xdr:colOff>380999</xdr:colOff>
      <xdr:row>20</xdr:row>
      <xdr:rowOff>33338</xdr:rowOff>
    </xdr:to>
    <xdr:sp macro="" textlink="">
      <xdr:nvSpPr>
        <xdr:cNvPr id="61" name="TextovéPole 60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SpPr txBox="1"/>
      </xdr:nvSpPr>
      <xdr:spPr>
        <a:xfrm>
          <a:off x="9117806" y="3390901"/>
          <a:ext cx="7658099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SMD (viz pozn. 45) klinických příznaků za 16 týdnů </a:t>
          </a:r>
          <a:r>
            <a:rPr lang="cs-CZ" sz="1100" b="1"/>
            <a:t>léčby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20</xdr:col>
      <xdr:colOff>535781</xdr:colOff>
      <xdr:row>20</xdr:row>
      <xdr:rowOff>59532</xdr:rowOff>
    </xdr:from>
    <xdr:to>
      <xdr:col>27</xdr:col>
      <xdr:colOff>416719</xdr:colOff>
      <xdr:row>21</xdr:row>
      <xdr:rowOff>107155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0156" y="3869532"/>
          <a:ext cx="4131469" cy="238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9526</xdr:colOff>
      <xdr:row>20</xdr:row>
      <xdr:rowOff>45243</xdr:rowOff>
    </xdr:from>
    <xdr:to>
      <xdr:col>20</xdr:col>
      <xdr:colOff>541060</xdr:colOff>
      <xdr:row>21</xdr:row>
      <xdr:rowOff>69056</xdr:rowOff>
    </xdr:to>
    <xdr:pic>
      <xdr:nvPicPr>
        <xdr:cNvPr id="63" name="Obrázek 62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7807" y="3855243"/>
          <a:ext cx="3567628" cy="214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38100</xdr:colOff>
      <xdr:row>21</xdr:row>
      <xdr:rowOff>64293</xdr:rowOff>
    </xdr:from>
    <xdr:to>
      <xdr:col>27</xdr:col>
      <xdr:colOff>383381</xdr:colOff>
      <xdr:row>23</xdr:row>
      <xdr:rowOff>135730</xdr:rowOff>
    </xdr:to>
    <xdr:sp macro="" textlink="">
      <xdr:nvSpPr>
        <xdr:cNvPr id="65" name="TextovéPole 64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SpPr txBox="1"/>
      </xdr:nvSpPr>
      <xdr:spPr>
        <a:xfrm>
          <a:off x="9146381" y="4064793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SMD (viz pozn. 45)  týkající se svědění po 16 týdnech </a:t>
          </a:r>
          <a:r>
            <a:rPr lang="cs-CZ" sz="1100" b="1"/>
            <a:t>léčby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(záporné  hodnoty odhadu upřednostňují léčbu uvedenou ve sloupci intervence</a:t>
          </a:r>
          <a:r>
            <a:rPr lang="cs-CZ" sz="1000" b="1"/>
            <a:t>; kladné hodnoty odhadu upřednostňují </a:t>
          </a:r>
          <a:r>
            <a:rPr lang="cs-CZ" sz="1000" b="1" baseline="0"/>
            <a:t> k</a:t>
          </a:r>
          <a:r>
            <a:rPr lang="cs-CZ" sz="1000" b="1"/>
            <a:t>omparátor)</a:t>
          </a:r>
        </a:p>
      </xdr:txBody>
    </xdr:sp>
    <xdr:clientData/>
  </xdr:twoCellAnchor>
  <xdr:twoCellAnchor editAs="oneCell">
    <xdr:from>
      <xdr:col>15</xdr:col>
      <xdr:colOff>19049</xdr:colOff>
      <xdr:row>23</xdr:row>
      <xdr:rowOff>152398</xdr:rowOff>
    </xdr:from>
    <xdr:to>
      <xdr:col>20</xdr:col>
      <xdr:colOff>550583</xdr:colOff>
      <xdr:row>24</xdr:row>
      <xdr:rowOff>176211</xdr:rowOff>
    </xdr:to>
    <xdr:pic>
      <xdr:nvPicPr>
        <xdr:cNvPr id="66" name="Obrázek 65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7330" y="4533898"/>
          <a:ext cx="3567628" cy="214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547687</xdr:colOff>
      <xdr:row>23</xdr:row>
      <xdr:rowOff>154780</xdr:rowOff>
    </xdr:from>
    <xdr:to>
      <xdr:col>27</xdr:col>
      <xdr:colOff>416719</xdr:colOff>
      <xdr:row>24</xdr:row>
      <xdr:rowOff>190499</xdr:rowOff>
    </xdr:to>
    <xdr:pic>
      <xdr:nvPicPr>
        <xdr:cNvPr id="67" name="Obrázek 66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2062" y="4536280"/>
          <a:ext cx="4119563" cy="226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23813</xdr:colOff>
      <xdr:row>24</xdr:row>
      <xdr:rowOff>157162</xdr:rowOff>
    </xdr:from>
    <xdr:to>
      <xdr:col>27</xdr:col>
      <xdr:colOff>369094</xdr:colOff>
      <xdr:row>27</xdr:row>
      <xdr:rowOff>38099</xdr:rowOff>
    </xdr:to>
    <xdr:sp macro="" textlink="">
      <xdr:nvSpPr>
        <xdr:cNvPr id="68" name="TextovéPole 67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SpPr txBox="1"/>
      </xdr:nvSpPr>
      <xdr:spPr>
        <a:xfrm>
          <a:off x="9132094" y="4729162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OR pro  ukončení léčby </a:t>
          </a:r>
          <a:r>
            <a:rPr lang="cs-CZ" sz="1200" b="1" baseline="0"/>
            <a:t> kvůli NÚ</a:t>
          </a:r>
          <a:r>
            <a:rPr lang="cs-CZ" sz="1200" b="1"/>
            <a:t> po 16 týdnech </a:t>
          </a:r>
          <a:r>
            <a:rPr lang="cs-CZ" sz="1100" b="1"/>
            <a:t>léčby                       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/>
            <a:t>(poměry šancí (OR) nad 1 indikujíí</a:t>
          </a:r>
          <a:r>
            <a:rPr lang="cs-CZ" sz="1000" b="1" u="sng" baseline="0"/>
            <a:t> </a:t>
          </a:r>
          <a:r>
            <a:rPr lang="cs-CZ" sz="1000" b="1" u="sng"/>
            <a:t>vyšší riziko intervence oproti komparátoru</a:t>
          </a:r>
          <a:r>
            <a:rPr lang="cs-CZ" sz="1000" b="1"/>
            <a:t>)</a:t>
          </a:r>
        </a:p>
      </xdr:txBody>
    </xdr:sp>
    <xdr:clientData/>
  </xdr:twoCellAnchor>
  <xdr:twoCellAnchor editAs="oneCell">
    <xdr:from>
      <xdr:col>20</xdr:col>
      <xdr:colOff>535781</xdr:colOff>
      <xdr:row>27</xdr:row>
      <xdr:rowOff>71437</xdr:rowOff>
    </xdr:from>
    <xdr:to>
      <xdr:col>27</xdr:col>
      <xdr:colOff>392907</xdr:colOff>
      <xdr:row>29</xdr:row>
      <xdr:rowOff>11906</xdr:rowOff>
    </xdr:to>
    <xdr:pic>
      <xdr:nvPicPr>
        <xdr:cNvPr id="69" name="Obrázek 68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0156" y="5214937"/>
          <a:ext cx="4107657" cy="321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601134</xdr:colOff>
      <xdr:row>27</xdr:row>
      <xdr:rowOff>66410</xdr:rowOff>
    </xdr:from>
    <xdr:to>
      <xdr:col>20</xdr:col>
      <xdr:colOff>541602</xdr:colOff>
      <xdr:row>29</xdr:row>
      <xdr:rowOff>42598</xdr:rowOff>
    </xdr:to>
    <xdr:pic>
      <xdr:nvPicPr>
        <xdr:cNvPr id="70" name="Obrázek 69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4801" y="5209910"/>
          <a:ext cx="3623468" cy="357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33338</xdr:colOff>
      <xdr:row>28</xdr:row>
      <xdr:rowOff>178593</xdr:rowOff>
    </xdr:from>
    <xdr:to>
      <xdr:col>27</xdr:col>
      <xdr:colOff>378619</xdr:colOff>
      <xdr:row>31</xdr:row>
      <xdr:rowOff>59530</xdr:rowOff>
    </xdr:to>
    <xdr:sp macro="" textlink="">
      <xdr:nvSpPr>
        <xdr:cNvPr id="71" name="TextovéPole 70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SpPr txBox="1"/>
      </xdr:nvSpPr>
      <xdr:spPr>
        <a:xfrm>
          <a:off x="9141619" y="5512593"/>
          <a:ext cx="7631906" cy="452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200" b="1"/>
            <a:t>OR pro  výskyt vážných NÚ po 16 týdnech </a:t>
          </a:r>
          <a:r>
            <a:rPr lang="cs-CZ" sz="1100" b="1"/>
            <a:t>léčby                                                                                                                                               </a:t>
          </a:r>
          <a:r>
            <a:rPr lang="cs-CZ" sz="1000" b="1"/>
            <a:t>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(poměry šancí (OR) nad 1 indikujíí</a:t>
          </a:r>
          <a:r>
            <a:rPr lang="cs-CZ" sz="10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vyšší riziko intervence oproti komparátoru</a:t>
          </a:r>
          <a:r>
            <a:rPr lang="cs-CZ" sz="1000" b="1"/>
            <a:t>)</a:t>
          </a:r>
        </a:p>
      </xdr:txBody>
    </xdr:sp>
    <xdr:clientData/>
  </xdr:twoCellAnchor>
  <xdr:twoCellAnchor editAs="oneCell">
    <xdr:from>
      <xdr:col>20</xdr:col>
      <xdr:colOff>547687</xdr:colOff>
      <xdr:row>31</xdr:row>
      <xdr:rowOff>71438</xdr:rowOff>
    </xdr:from>
    <xdr:to>
      <xdr:col>27</xdr:col>
      <xdr:colOff>416719</xdr:colOff>
      <xdr:row>33</xdr:row>
      <xdr:rowOff>61913</xdr:rowOff>
    </xdr:to>
    <xdr:pic>
      <xdr:nvPicPr>
        <xdr:cNvPr id="72" name="Obrázek 71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2062" y="5976938"/>
          <a:ext cx="4119563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590549</xdr:colOff>
      <xdr:row>31</xdr:row>
      <xdr:rowOff>80961</xdr:rowOff>
    </xdr:from>
    <xdr:to>
      <xdr:col>20</xdr:col>
      <xdr:colOff>531017</xdr:colOff>
      <xdr:row>33</xdr:row>
      <xdr:rowOff>57149</xdr:rowOff>
    </xdr:to>
    <xdr:pic>
      <xdr:nvPicPr>
        <xdr:cNvPr id="73" name="Obrázek 72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1612" y="5986461"/>
          <a:ext cx="3583780" cy="357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130969</xdr:colOff>
      <xdr:row>33</xdr:row>
      <xdr:rowOff>83344</xdr:rowOff>
    </xdr:from>
    <xdr:to>
      <xdr:col>18</xdr:col>
      <xdr:colOff>226218</xdr:colOff>
      <xdr:row>34</xdr:row>
      <xdr:rowOff>88577</xdr:rowOff>
    </xdr:to>
    <xdr:pic>
      <xdr:nvPicPr>
        <xdr:cNvPr id="74" name="Obrázek 73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6369844"/>
          <a:ext cx="1916906" cy="195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119062</xdr:colOff>
      <xdr:row>35</xdr:row>
      <xdr:rowOff>71437</xdr:rowOff>
    </xdr:from>
    <xdr:to>
      <xdr:col>27</xdr:col>
      <xdr:colOff>464344</xdr:colOff>
      <xdr:row>37</xdr:row>
      <xdr:rowOff>185892</xdr:rowOff>
    </xdr:to>
    <xdr:pic>
      <xdr:nvPicPr>
        <xdr:cNvPr id="75" name="Obrázek 74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7343" y="6738937"/>
          <a:ext cx="7631907" cy="495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83345</xdr:colOff>
      <xdr:row>34</xdr:row>
      <xdr:rowOff>71437</xdr:rowOff>
    </xdr:from>
    <xdr:to>
      <xdr:col>18</xdr:col>
      <xdr:colOff>59532</xdr:colOff>
      <xdr:row>35</xdr:row>
      <xdr:rowOff>72991</xdr:rowOff>
    </xdr:to>
    <xdr:pic>
      <xdr:nvPicPr>
        <xdr:cNvPr id="76" name="Obrázek 75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1626" y="6548437"/>
          <a:ext cx="1797844" cy="192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285749</xdr:colOff>
      <xdr:row>39</xdr:row>
      <xdr:rowOff>83343</xdr:rowOff>
    </xdr:from>
    <xdr:to>
      <xdr:col>25</xdr:col>
      <xdr:colOff>295274</xdr:colOff>
      <xdr:row>48</xdr:row>
      <xdr:rowOff>54768</xdr:rowOff>
    </xdr:to>
    <xdr:pic>
      <xdr:nvPicPr>
        <xdr:cNvPr id="79" name="Obrázek 78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49" y="7512843"/>
          <a:ext cx="5474494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285750</xdr:colOff>
      <xdr:row>48</xdr:row>
      <xdr:rowOff>35719</xdr:rowOff>
    </xdr:from>
    <xdr:to>
      <xdr:col>25</xdr:col>
      <xdr:colOff>295275</xdr:colOff>
      <xdr:row>52</xdr:row>
      <xdr:rowOff>7144</xdr:rowOff>
    </xdr:to>
    <xdr:pic>
      <xdr:nvPicPr>
        <xdr:cNvPr id="80" name="Obrázek 79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9179719"/>
          <a:ext cx="547449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273843</xdr:colOff>
      <xdr:row>52</xdr:row>
      <xdr:rowOff>1</xdr:rowOff>
    </xdr:from>
    <xdr:to>
      <xdr:col>25</xdr:col>
      <xdr:colOff>292893</xdr:colOff>
      <xdr:row>53</xdr:row>
      <xdr:rowOff>66676</xdr:rowOff>
    </xdr:to>
    <xdr:pic>
      <xdr:nvPicPr>
        <xdr:cNvPr id="81" name="Obrázek 80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9343" y="9906001"/>
          <a:ext cx="5484019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6</xdr:row>
      <xdr:rowOff>0</xdr:rowOff>
    </xdr:from>
    <xdr:to>
      <xdr:col>15</xdr:col>
      <xdr:colOff>0</xdr:colOff>
      <xdr:row>7</xdr:row>
      <xdr:rowOff>222249</xdr:rowOff>
    </xdr:to>
    <xdr:cxnSp macro="">
      <xdr:nvCxnSpPr>
        <xdr:cNvPr id="2" name="Přímá spojovací čára 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 flipV="1">
          <a:off x="13782675" y="561975"/>
          <a:ext cx="0" cy="111759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10582</xdr:colOff>
      <xdr:row>12</xdr:row>
      <xdr:rowOff>42333</xdr:rowOff>
    </xdr:from>
    <xdr:to>
      <xdr:col>11</xdr:col>
      <xdr:colOff>719665</xdr:colOff>
      <xdr:row>12</xdr:row>
      <xdr:rowOff>539750</xdr:rowOff>
    </xdr:to>
    <xdr:sp macro="" textlink="">
      <xdr:nvSpPr>
        <xdr:cNvPr id="3" name="Ovál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 flipH="1">
          <a:off x="5527145" y="7003521"/>
          <a:ext cx="7217833" cy="497417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5</xdr:col>
      <xdr:colOff>42328</xdr:colOff>
      <xdr:row>11</xdr:row>
      <xdr:rowOff>63499</xdr:rowOff>
    </xdr:from>
    <xdr:to>
      <xdr:col>10</xdr:col>
      <xdr:colOff>-1</xdr:colOff>
      <xdr:row>11</xdr:row>
      <xdr:rowOff>592666</xdr:rowOff>
    </xdr:to>
    <xdr:sp macro="" textlink="">
      <xdr:nvSpPr>
        <xdr:cNvPr id="4" name="Ovál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flipH="1">
          <a:off x="5558891" y="6413499"/>
          <a:ext cx="5132921" cy="529167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10</xdr:col>
      <xdr:colOff>10583</xdr:colOff>
      <xdr:row>11</xdr:row>
      <xdr:rowOff>63500</xdr:rowOff>
    </xdr:from>
    <xdr:to>
      <xdr:col>14</xdr:col>
      <xdr:colOff>55563</xdr:colOff>
      <xdr:row>11</xdr:row>
      <xdr:rowOff>603250</xdr:rowOff>
    </xdr:to>
    <xdr:sp macro="" textlink="">
      <xdr:nvSpPr>
        <xdr:cNvPr id="5" name="Ovál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 flipH="1">
          <a:off x="10702396" y="6373813"/>
          <a:ext cx="5307542" cy="539750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0</xdr:col>
      <xdr:colOff>15872</xdr:colOff>
      <xdr:row>10</xdr:row>
      <xdr:rowOff>0</xdr:rowOff>
    </xdr:from>
    <xdr:to>
      <xdr:col>1</xdr:col>
      <xdr:colOff>23808</xdr:colOff>
      <xdr:row>12</xdr:row>
      <xdr:rowOff>0</xdr:rowOff>
    </xdr:to>
    <xdr:sp macro="" textlink="">
      <xdr:nvSpPr>
        <xdr:cNvPr id="6" name="Ovál 5">
          <a:extLst>
            <a:ext uri="{FF2B5EF4-FFF2-40B4-BE49-F238E27FC236}">
              <a16:creationId xmlns:a16="http://schemas.microsoft.com/office/drawing/2014/main" id="{C5BF8BD9-6CC0-4485-AC48-74026C4E0FF9}"/>
            </a:ext>
          </a:extLst>
        </xdr:cNvPr>
        <xdr:cNvSpPr/>
      </xdr:nvSpPr>
      <xdr:spPr>
        <a:xfrm flipH="1">
          <a:off x="15872" y="5699125"/>
          <a:ext cx="1746249" cy="1262063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6</xdr:col>
      <xdr:colOff>849312</xdr:colOff>
      <xdr:row>10</xdr:row>
      <xdr:rowOff>79375</xdr:rowOff>
    </xdr:from>
    <xdr:to>
      <xdr:col>9</xdr:col>
      <xdr:colOff>0</xdr:colOff>
      <xdr:row>10</xdr:row>
      <xdr:rowOff>539750</xdr:rowOff>
    </xdr:to>
    <xdr:sp macro="" textlink="">
      <xdr:nvSpPr>
        <xdr:cNvPr id="7" name="Ovál 6">
          <a:extLst>
            <a:ext uri="{FF2B5EF4-FFF2-40B4-BE49-F238E27FC236}">
              <a16:creationId xmlns:a16="http://schemas.microsoft.com/office/drawing/2014/main" id="{F4D67736-D618-4339-9821-BC7C8C1D7469}"/>
            </a:ext>
          </a:extLst>
        </xdr:cNvPr>
        <xdr:cNvSpPr/>
      </xdr:nvSpPr>
      <xdr:spPr>
        <a:xfrm flipH="1">
          <a:off x="7183437" y="5778500"/>
          <a:ext cx="2262188" cy="460375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10</xdr:col>
      <xdr:colOff>15874</xdr:colOff>
      <xdr:row>10</xdr:row>
      <xdr:rowOff>31750</xdr:rowOff>
    </xdr:from>
    <xdr:to>
      <xdr:col>14</xdr:col>
      <xdr:colOff>7936</xdr:colOff>
      <xdr:row>10</xdr:row>
      <xdr:rowOff>560917</xdr:rowOff>
    </xdr:to>
    <xdr:sp macro="" textlink="">
      <xdr:nvSpPr>
        <xdr:cNvPr id="9" name="Ovál 8">
          <a:extLst>
            <a:ext uri="{FF2B5EF4-FFF2-40B4-BE49-F238E27FC236}">
              <a16:creationId xmlns:a16="http://schemas.microsoft.com/office/drawing/2014/main" id="{B028E112-965D-4300-A07C-AF3114CA640C}"/>
            </a:ext>
          </a:extLst>
        </xdr:cNvPr>
        <xdr:cNvSpPr/>
      </xdr:nvSpPr>
      <xdr:spPr>
        <a:xfrm flipH="1">
          <a:off x="11739562" y="5770563"/>
          <a:ext cx="3944937" cy="529167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/>
            <a:t>=K11</a:t>
          </a:r>
        </a:p>
      </xdr:txBody>
    </xdr:sp>
    <xdr:clientData/>
  </xdr:twoCellAnchor>
  <xdr:twoCellAnchor>
    <xdr:from>
      <xdr:col>5</xdr:col>
      <xdr:colOff>15874</xdr:colOff>
      <xdr:row>13</xdr:row>
      <xdr:rowOff>47625</xdr:rowOff>
    </xdr:from>
    <xdr:to>
      <xdr:col>11</xdr:col>
      <xdr:colOff>754061</xdr:colOff>
      <xdr:row>13</xdr:row>
      <xdr:rowOff>563562</xdr:rowOff>
    </xdr:to>
    <xdr:sp macro="" textlink="">
      <xdr:nvSpPr>
        <xdr:cNvPr id="10" name="Ovál 9">
          <a:extLst>
            <a:ext uri="{FF2B5EF4-FFF2-40B4-BE49-F238E27FC236}">
              <a16:creationId xmlns:a16="http://schemas.microsoft.com/office/drawing/2014/main" id="{6C6FB23B-C769-40F5-A65C-CC4CF65AACE8}"/>
            </a:ext>
          </a:extLst>
        </xdr:cNvPr>
        <xdr:cNvSpPr/>
      </xdr:nvSpPr>
      <xdr:spPr>
        <a:xfrm flipH="1">
          <a:off x="5532437" y="7596188"/>
          <a:ext cx="7246937" cy="515937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6</xdr:col>
      <xdr:colOff>730249</xdr:colOff>
      <xdr:row>14</xdr:row>
      <xdr:rowOff>39688</xdr:rowOff>
    </xdr:from>
    <xdr:to>
      <xdr:col>11</xdr:col>
      <xdr:colOff>754061</xdr:colOff>
      <xdr:row>14</xdr:row>
      <xdr:rowOff>523874</xdr:rowOff>
    </xdr:to>
    <xdr:sp macro="" textlink="">
      <xdr:nvSpPr>
        <xdr:cNvPr id="11" name="Ovál 10">
          <a:extLst>
            <a:ext uri="{FF2B5EF4-FFF2-40B4-BE49-F238E27FC236}">
              <a16:creationId xmlns:a16="http://schemas.microsoft.com/office/drawing/2014/main" id="{7E1194C6-1E55-4925-BF00-6DED934DE986}"/>
            </a:ext>
          </a:extLst>
        </xdr:cNvPr>
        <xdr:cNvSpPr/>
      </xdr:nvSpPr>
      <xdr:spPr>
        <a:xfrm flipH="1">
          <a:off x="7064374" y="8183563"/>
          <a:ext cx="5715000" cy="484186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0</xdr:col>
      <xdr:colOff>612775</xdr:colOff>
      <xdr:row>0</xdr:row>
      <xdr:rowOff>28575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612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0</xdr:col>
      <xdr:colOff>612775</xdr:colOff>
      <xdr:row>0</xdr:row>
      <xdr:rowOff>28575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612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195790</xdr:colOff>
      <xdr:row>0</xdr:row>
      <xdr:rowOff>74083</xdr:rowOff>
    </xdr:from>
    <xdr:to>
      <xdr:col>18</xdr:col>
      <xdr:colOff>0</xdr:colOff>
      <xdr:row>16</xdr:row>
      <xdr:rowOff>21166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539747</xdr:colOff>
      <xdr:row>13</xdr:row>
      <xdr:rowOff>52913</xdr:rowOff>
    </xdr:from>
    <xdr:to>
      <xdr:col>5</xdr:col>
      <xdr:colOff>158748</xdr:colOff>
      <xdr:row>13</xdr:row>
      <xdr:rowOff>359830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884330" y="5154080"/>
          <a:ext cx="232835" cy="3069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0</a:t>
          </a:r>
        </a:p>
      </xdr:txBody>
    </xdr:sp>
    <xdr:clientData/>
  </xdr:twoCellAnchor>
  <xdr:twoCellAnchor>
    <xdr:from>
      <xdr:col>15</xdr:col>
      <xdr:colOff>182562</xdr:colOff>
      <xdr:row>7</xdr:row>
      <xdr:rowOff>357187</xdr:rowOff>
    </xdr:from>
    <xdr:to>
      <xdr:col>16</xdr:col>
      <xdr:colOff>148167</xdr:colOff>
      <xdr:row>8</xdr:row>
      <xdr:rowOff>169335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 flipH="1" flipV="1">
          <a:off x="12858750" y="3206750"/>
          <a:ext cx="608542" cy="177273"/>
        </a:xfrm>
        <a:prstGeom prst="straightConnector1">
          <a:avLst/>
        </a:prstGeom>
        <a:ln>
          <a:solidFill>
            <a:srgbClr val="0000FF"/>
          </a:solidFill>
          <a:tailEnd type="arrow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504615</xdr:colOff>
      <xdr:row>10</xdr:row>
      <xdr:rowOff>137584</xdr:rowOff>
    </xdr:from>
    <xdr:to>
      <xdr:col>10</xdr:col>
      <xdr:colOff>582084</xdr:colOff>
      <xdr:row>10</xdr:row>
      <xdr:rowOff>232834</xdr:rowOff>
    </xdr:to>
    <xdr:sp macro="" textlink="">
      <xdr:nvSpPr>
        <xdr:cNvPr id="7" name="Rovnoramenný trojúhelník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9532198" y="4053417"/>
          <a:ext cx="77469" cy="95250"/>
        </a:xfrm>
        <a:prstGeom prst="triangle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0.33177</cdr:x>
      <cdr:y>0.50768</cdr:y>
    </cdr:from>
    <cdr:to>
      <cdr:x>0.72445</cdr:x>
      <cdr:y>0.84184</cdr:y>
    </cdr:to>
    <cdr:cxnSp macro="">
      <cdr:nvCxnSpPr>
        <cdr:cNvPr id="3" name="Přímá spojnice 2">
          <a:extLst xmlns:a="http://schemas.openxmlformats.org/drawingml/2006/main">
            <a:ext uri="{FF2B5EF4-FFF2-40B4-BE49-F238E27FC236}">
              <a16:creationId xmlns:a16="http://schemas.microsoft.com/office/drawing/2014/main" id="{02A6F498-D189-451B-A24E-B630ECB99F6A}"/>
            </a:ext>
          </a:extLst>
        </cdr:cNvPr>
        <cdr:cNvCxnSpPr/>
      </cdr:nvCxnSpPr>
      <cdr:spPr>
        <a:xfrm xmlns:a="http://schemas.openxmlformats.org/drawingml/2006/main" flipV="1">
          <a:off x="3134653" y="3148542"/>
          <a:ext cx="3710119" cy="2072410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0.34821</cdr:x>
      <cdr:y>0.69936</cdr:y>
    </cdr:from>
    <cdr:to>
      <cdr:x>0.49608</cdr:x>
      <cdr:y>0.7602</cdr:y>
    </cdr:to>
    <cdr:sp macro="" textlink="">
      <cdr:nvSpPr>
        <cdr:cNvPr id="8" name="TextovéPole 5"/>
        <cdr:cNvSpPr txBox="1"/>
      </cdr:nvSpPr>
      <cdr:spPr>
        <a:xfrm xmlns:a="http://schemas.openxmlformats.org/drawingml/2006/main">
          <a:off x="3137959" y="4352118"/>
          <a:ext cx="1332533" cy="378632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/>
            <a:t>efficient</a:t>
          </a:r>
          <a:r>
            <a:rPr lang="cs-CZ" sz="900" baseline="0"/>
            <a:t> frontier - prvních 16 týdnů MONO</a:t>
          </a:r>
          <a:endParaRPr lang="cs-CZ" sz="900"/>
        </a:p>
      </cdr:txBody>
    </cdr:sp>
  </cdr:relSizeAnchor>
  <cdr:relSizeAnchor xmlns:cdr="http://schemas.openxmlformats.org/drawingml/2006/chartDrawing">
    <cdr:from>
      <cdr:x>0.43629</cdr:x>
      <cdr:y>0.63605</cdr:y>
    </cdr:from>
    <cdr:to>
      <cdr:x>0.46682</cdr:x>
      <cdr:y>0.64966</cdr:y>
    </cdr:to>
    <cdr:cxnSp macro="">
      <cdr:nvCxnSpPr>
        <cdr:cNvPr id="9" name="Přímá spojnice se šipkou 8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3931719" y="3958139"/>
          <a:ext cx="275158" cy="8469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0.21069</cdr:x>
      <cdr:y>0.77556</cdr:y>
    </cdr:from>
    <cdr:to>
      <cdr:x>0.2988</cdr:x>
      <cdr:y>0.82214</cdr:y>
    </cdr:to>
    <cdr:sp macro="" textlink="">
      <cdr:nvSpPr>
        <cdr:cNvPr id="10" name="TextovéPole 9"/>
        <cdr:cNvSpPr txBox="1"/>
      </cdr:nvSpPr>
      <cdr:spPr>
        <a:xfrm xmlns:a="http://schemas.openxmlformats.org/drawingml/2006/main">
          <a:off x="1898717" y="4826337"/>
          <a:ext cx="794022" cy="2898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1100" b="1">
              <a:solidFill>
                <a:schemeClr val="accent4">
                  <a:lumMod val="75000"/>
                </a:schemeClr>
              </a:solidFill>
            </a:rPr>
            <a:t>placebo</a:t>
          </a:r>
        </a:p>
      </cdr:txBody>
    </cdr:sp>
  </cdr:relSizeAnchor>
  <cdr:relSizeAnchor xmlns:cdr="http://schemas.openxmlformats.org/drawingml/2006/chartDrawing">
    <cdr:from>
      <cdr:x>0.19671</cdr:x>
      <cdr:y>0.56293</cdr:y>
    </cdr:from>
    <cdr:to>
      <cdr:x>0.46565</cdr:x>
      <cdr:y>0.63381</cdr:y>
    </cdr:to>
    <cdr:sp macro="" textlink="">
      <cdr:nvSpPr>
        <cdr:cNvPr id="11" name="TextovéPole 1"/>
        <cdr:cNvSpPr txBox="1"/>
      </cdr:nvSpPr>
      <cdr:spPr>
        <a:xfrm xmlns:a="http://schemas.openxmlformats.org/drawingml/2006/main">
          <a:off x="1772709" y="3503084"/>
          <a:ext cx="2423586" cy="4411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chemeClr val="accent4">
                  <a:lumMod val="75000"/>
                </a:schemeClr>
              </a:solidFill>
            </a:rPr>
            <a:t>OLUMIANT (bari) 4MG TBL FLM 28 - 2mg 1x denně MONO - snížená dáv. </a:t>
          </a:r>
          <a:r>
            <a:rPr lang="cs-CZ" sz="900" b="1">
              <a:solidFill>
                <a:schemeClr val="tx1"/>
              </a:solidFill>
            </a:rPr>
            <a:t>(</a:t>
          </a:r>
          <a:r>
            <a:rPr lang="cs-CZ" sz="900" b="1" u="sng">
              <a:solidFill>
                <a:schemeClr val="tx1"/>
              </a:solidFill>
            </a:rPr>
            <a:t>půlení tbl!!) </a:t>
          </a:r>
          <a:r>
            <a:rPr lang="cs-CZ" sz="900" b="1" u="none">
              <a:solidFill>
                <a:schemeClr val="tx1"/>
              </a:solidFill>
            </a:rPr>
            <a:t>- </a:t>
          </a:r>
          <a:r>
            <a:rPr lang="cs-CZ" sz="900" b="1" u="none">
              <a:solidFill>
                <a:schemeClr val="accent2">
                  <a:lumMod val="75000"/>
                </a:schemeClr>
              </a:solidFill>
            </a:rPr>
            <a:t>CAVE! rozdílné hodnoty dle NMA (viz pozn. 38)</a:t>
          </a:r>
        </a:p>
      </cdr:txBody>
    </cdr:sp>
  </cdr:relSizeAnchor>
  <cdr:relSizeAnchor xmlns:cdr="http://schemas.openxmlformats.org/drawingml/2006/chartDrawing">
    <cdr:from>
      <cdr:x>0.27305</cdr:x>
      <cdr:y>0.81122</cdr:y>
    </cdr:from>
    <cdr:to>
      <cdr:x>0.31885</cdr:x>
      <cdr:y>0.82993</cdr:y>
    </cdr:to>
    <cdr:cxnSp macro="">
      <cdr:nvCxnSpPr>
        <cdr:cNvPr id="13" name="Přímá spojnice se šipkou 12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2460627" y="5048250"/>
          <a:ext cx="412750" cy="11641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0.44921</cdr:x>
      <cdr:y>0.51569</cdr:y>
    </cdr:from>
    <cdr:to>
      <cdr:x>0.67469</cdr:x>
      <cdr:y>0.57841</cdr:y>
    </cdr:to>
    <cdr:sp macro="" textlink="">
      <cdr:nvSpPr>
        <cdr:cNvPr id="16" name="TextovéPole 1"/>
        <cdr:cNvSpPr txBox="1"/>
      </cdr:nvSpPr>
      <cdr:spPr>
        <a:xfrm xmlns:a="http://schemas.openxmlformats.org/drawingml/2006/main">
          <a:off x="4048146" y="3209124"/>
          <a:ext cx="2031961" cy="390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 u="sng">
              <a:solidFill>
                <a:schemeClr val="accent4">
                  <a:lumMod val="75000"/>
                </a:schemeClr>
              </a:solidFill>
            </a:rPr>
            <a:t>RINVOQ (upa) 15MG TBL PRO 98 - 15mg 1x denně MONO</a:t>
          </a:r>
          <a:r>
            <a:rPr lang="cs-CZ" sz="900" b="1" u="sng" baseline="0">
              <a:solidFill>
                <a:schemeClr val="accent4">
                  <a:lumMod val="75000"/>
                </a:schemeClr>
              </a:solidFill>
            </a:rPr>
            <a:t> - snížená dáv.</a:t>
          </a:r>
          <a:endParaRPr lang="cs-CZ" sz="900" b="1" u="sng">
            <a:solidFill>
              <a:schemeClr val="accent4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0.64299</cdr:x>
      <cdr:y>0.50512</cdr:y>
    </cdr:from>
    <cdr:to>
      <cdr:x>0.71185</cdr:x>
      <cdr:y>0.53571</cdr:y>
    </cdr:to>
    <cdr:cxnSp macro="">
      <cdr:nvCxnSpPr>
        <cdr:cNvPr id="17" name="Přímá spojnice se šipkou 16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 flipV="1">
          <a:off x="6075144" y="3132667"/>
          <a:ext cx="650566" cy="18971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0.73679</cdr:x>
      <cdr:y>0.33484</cdr:y>
    </cdr:from>
    <cdr:to>
      <cdr:x>0.7616</cdr:x>
      <cdr:y>0.44218</cdr:y>
    </cdr:to>
    <cdr:cxnSp macro="">
      <cdr:nvCxnSpPr>
        <cdr:cNvPr id="20" name="Přímá spojnice se šipkou 19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6639738" y="2083709"/>
          <a:ext cx="223555" cy="667958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0.54198</cdr:x>
      <cdr:y>0.28038</cdr:y>
    </cdr:from>
    <cdr:to>
      <cdr:x>0.76747</cdr:x>
      <cdr:y>0.33095</cdr:y>
    </cdr:to>
    <cdr:sp macro="" textlink="">
      <cdr:nvSpPr>
        <cdr:cNvPr id="27" name="TextovéPole 1"/>
        <cdr:cNvSpPr txBox="1"/>
      </cdr:nvSpPr>
      <cdr:spPr>
        <a:xfrm xmlns:a="http://schemas.openxmlformats.org/drawingml/2006/main">
          <a:off x="4884211" y="1744807"/>
          <a:ext cx="2032000" cy="314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chemeClr val="accent4">
                  <a:lumMod val="75000"/>
                </a:schemeClr>
              </a:solidFill>
            </a:rPr>
            <a:t>CIBINQO (abro) 200MG TBL FLM 28  - 200mg 1x denně MONO</a:t>
          </a:r>
          <a:r>
            <a:rPr lang="cs-CZ" sz="900" b="1" baseline="0">
              <a:solidFill>
                <a:schemeClr val="accent4">
                  <a:lumMod val="75000"/>
                </a:schemeClr>
              </a:solidFill>
            </a:rPr>
            <a:t> - stand. dáv.</a:t>
          </a:r>
          <a:r>
            <a:rPr lang="cs-CZ" sz="900" b="1">
              <a:solidFill>
                <a:schemeClr val="accent4">
                  <a:lumMod val="75000"/>
                </a:schemeClr>
              </a:solidFill>
            </a:rPr>
            <a:t> </a:t>
          </a:r>
        </a:p>
      </cdr:txBody>
    </cdr:sp>
  </cdr:relSizeAnchor>
  <cdr:relSizeAnchor xmlns:cdr="http://schemas.openxmlformats.org/drawingml/2006/chartDrawing">
    <cdr:from>
      <cdr:x>0.8177</cdr:x>
      <cdr:y>0.15188</cdr:y>
    </cdr:from>
    <cdr:to>
      <cdr:x>0.83114</cdr:x>
      <cdr:y>0.15444</cdr:y>
    </cdr:to>
    <cdr:cxnSp macro="">
      <cdr:nvCxnSpPr>
        <cdr:cNvPr id="28" name="Přímá spojnice se šipkou 27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7725835" y="941917"/>
          <a:ext cx="127000" cy="15876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0.73459</cdr:x>
      <cdr:y>0.68672</cdr:y>
    </cdr:from>
    <cdr:to>
      <cdr:x>0.94947</cdr:x>
      <cdr:y>0.74944</cdr:y>
    </cdr:to>
    <cdr:sp macro="" textlink="">
      <cdr:nvSpPr>
        <cdr:cNvPr id="36" name="TextovéPole 1"/>
        <cdr:cNvSpPr txBox="1"/>
      </cdr:nvSpPr>
      <cdr:spPr>
        <a:xfrm xmlns:a="http://schemas.openxmlformats.org/drawingml/2006/main">
          <a:off x="6619876" y="4273487"/>
          <a:ext cx="1936460" cy="390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 u="sng">
              <a:solidFill>
                <a:srgbClr val="FF00FF"/>
              </a:solidFill>
            </a:rPr>
            <a:t>RINVOQ (upa) 15MG TBL PRO 98 - 15mg 1x denně  (snížená dáv.) + TCS</a:t>
          </a:r>
        </a:p>
      </cdr:txBody>
    </cdr:sp>
  </cdr:relSizeAnchor>
  <cdr:relSizeAnchor xmlns:cdr="http://schemas.openxmlformats.org/drawingml/2006/chartDrawing">
    <cdr:from>
      <cdr:x>0.48588</cdr:x>
      <cdr:y>0.81234</cdr:y>
    </cdr:from>
    <cdr:to>
      <cdr:x>0.52789</cdr:x>
      <cdr:y>0.83163</cdr:y>
    </cdr:to>
    <cdr:cxnSp macro="">
      <cdr:nvCxnSpPr>
        <cdr:cNvPr id="37" name="Přímá spojnice se šipkou 36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4378632" y="5055217"/>
          <a:ext cx="378578" cy="12003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0.63174</cdr:x>
      <cdr:y>0.12646</cdr:y>
    </cdr:from>
    <cdr:to>
      <cdr:x>0.85135</cdr:x>
      <cdr:y>0.18918</cdr:y>
    </cdr:to>
    <cdr:sp macro="" textlink="">
      <cdr:nvSpPr>
        <cdr:cNvPr id="40" name="TextovéPole 1"/>
        <cdr:cNvSpPr txBox="1"/>
      </cdr:nvSpPr>
      <cdr:spPr>
        <a:xfrm xmlns:a="http://schemas.openxmlformats.org/drawingml/2006/main">
          <a:off x="5968847" y="784286"/>
          <a:ext cx="2074935" cy="388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00B050"/>
              </a:solidFill>
            </a:rPr>
            <a:t>RINVOQ (upa) 15MG TBL PRO 98 - 30mg 1x denně MONO - stand. dáv.</a:t>
          </a:r>
        </a:p>
      </cdr:txBody>
    </cdr:sp>
  </cdr:relSizeAnchor>
  <cdr:relSizeAnchor xmlns:cdr="http://schemas.openxmlformats.org/drawingml/2006/chartDrawing">
    <cdr:from>
      <cdr:x>0.89364</cdr:x>
      <cdr:y>0.10405</cdr:y>
    </cdr:from>
    <cdr:to>
      <cdr:x>0.89835</cdr:x>
      <cdr:y>0.14676</cdr:y>
    </cdr:to>
    <cdr:cxnSp macro="">
      <cdr:nvCxnSpPr>
        <cdr:cNvPr id="45" name="Přímá spojnice se šipkou 44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8443356" y="645322"/>
          <a:ext cx="44479" cy="26484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0.04321</cdr:x>
      <cdr:y>0.23102</cdr:y>
    </cdr:from>
    <cdr:to>
      <cdr:x>0.07797</cdr:x>
      <cdr:y>0.81963</cdr:y>
    </cdr:to>
    <cdr:sp macro="" textlink="">
      <cdr:nvSpPr>
        <cdr:cNvPr id="48" name="TextovéPole 2">
          <a:extLst xmlns:a="http://schemas.openxmlformats.org/drawingml/2006/main">
            <a:ext uri="{FF2B5EF4-FFF2-40B4-BE49-F238E27FC236}">
              <a16:creationId xmlns:a16="http://schemas.microsoft.com/office/drawing/2014/main" id="{00000000-0008-0000-0A00-000003000000}"/>
            </a:ext>
          </a:extLst>
        </cdr:cNvPr>
        <cdr:cNvSpPr txBox="1"/>
      </cdr:nvSpPr>
      <cdr:spPr>
        <a:xfrm xmlns:a="http://schemas.openxmlformats.org/drawingml/2006/main">
          <a:off x="378878" y="1513417"/>
          <a:ext cx="304786" cy="385604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" wrap="square" lIns="0" tIns="14400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/>
            <a:t>cena intervence za prvních 16 týdnů léčby </a:t>
          </a:r>
        </a:p>
      </cdr:txBody>
    </cdr:sp>
  </cdr:relSizeAnchor>
  <cdr:relSizeAnchor xmlns:cdr="http://schemas.openxmlformats.org/drawingml/2006/chartDrawing">
    <cdr:from>
      <cdr:x>0.32237</cdr:x>
      <cdr:y>0.88004</cdr:y>
    </cdr:from>
    <cdr:to>
      <cdr:x>0.9312</cdr:x>
      <cdr:y>0.91837</cdr:y>
    </cdr:to>
    <cdr:sp macro="" textlink="">
      <cdr:nvSpPr>
        <cdr:cNvPr id="49" name="TextovéPole 5">
          <a:extLst xmlns:a="http://schemas.openxmlformats.org/drawingml/2006/main">
            <a:ext uri="{FF2B5EF4-FFF2-40B4-BE49-F238E27FC236}">
              <a16:creationId xmlns:a16="http://schemas.microsoft.com/office/drawing/2014/main" id="{00000000-0008-0000-0A00-000006000000}"/>
            </a:ext>
          </a:extLst>
        </cdr:cNvPr>
        <cdr:cNvSpPr txBox="1"/>
      </cdr:nvSpPr>
      <cdr:spPr>
        <a:xfrm xmlns:a="http://schemas.openxmlformats.org/drawingml/2006/main">
          <a:off x="2905126" y="5476476"/>
          <a:ext cx="5486559" cy="238524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četnost  dosažení EASI-50 intervence v % pacientů </a:t>
          </a:r>
          <a:endParaRPr lang="cs-CZ" sz="1100" b="0"/>
        </a:p>
      </cdr:txBody>
    </cdr:sp>
  </cdr:relSizeAnchor>
  <cdr:relSizeAnchor xmlns:cdr="http://schemas.openxmlformats.org/drawingml/2006/chartDrawing">
    <cdr:from>
      <cdr:x>0.01388</cdr:x>
      <cdr:y>0.87722</cdr:y>
    </cdr:from>
    <cdr:to>
      <cdr:x>0.99155</cdr:x>
      <cdr:y>0.9483</cdr:y>
    </cdr:to>
    <cdr:sp macro="" textlink="">
      <cdr:nvSpPr>
        <cdr:cNvPr id="50" name="TextovéPole 49"/>
        <cdr:cNvSpPr txBox="1"/>
      </cdr:nvSpPr>
      <cdr:spPr>
        <a:xfrm xmlns:a="http://schemas.openxmlformats.org/drawingml/2006/main">
          <a:off x="121710" y="5746750"/>
          <a:ext cx="8572500" cy="465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cs-CZ" sz="1200" b="1"/>
        </a:p>
      </cdr:txBody>
    </cdr:sp>
  </cdr:relSizeAnchor>
  <cdr:relSizeAnchor xmlns:cdr="http://schemas.openxmlformats.org/drawingml/2006/chartDrawing">
    <cdr:from>
      <cdr:x>0.8387</cdr:x>
      <cdr:y>0.5064</cdr:y>
    </cdr:from>
    <cdr:to>
      <cdr:x>0.8681</cdr:x>
      <cdr:y>0.69454</cdr:y>
    </cdr:to>
    <cdr:cxnSp macro="">
      <cdr:nvCxnSpPr>
        <cdr:cNvPr id="52" name="Přímá spojnice se šipkou 51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 flipH="1" flipV="1">
          <a:off x="7924273" y="3140605"/>
          <a:ext cx="277812" cy="116681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0.43042</cdr:x>
      <cdr:y>0.11541</cdr:y>
    </cdr:from>
    <cdr:to>
      <cdr:x>0.62725</cdr:x>
      <cdr:y>0.16598</cdr:y>
    </cdr:to>
    <cdr:sp macro="" textlink="">
      <cdr:nvSpPr>
        <cdr:cNvPr id="58" name="TextovéPole 1"/>
        <cdr:cNvSpPr txBox="1"/>
      </cdr:nvSpPr>
      <cdr:spPr>
        <a:xfrm xmlns:a="http://schemas.openxmlformats.org/drawingml/2006/main">
          <a:off x="3878794" y="718197"/>
          <a:ext cx="1773822" cy="3146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00B050"/>
              </a:solidFill>
            </a:rPr>
            <a:t>DUPIXENT 300MG INJ SOL 2X2ML - 300mg ā 2 týdny MONO</a:t>
          </a:r>
        </a:p>
      </cdr:txBody>
    </cdr:sp>
  </cdr:relSizeAnchor>
  <cdr:relSizeAnchor xmlns:cdr="http://schemas.openxmlformats.org/drawingml/2006/chartDrawing">
    <cdr:from>
      <cdr:x>0.57747</cdr:x>
      <cdr:y>0.16461</cdr:y>
    </cdr:from>
    <cdr:to>
      <cdr:x>0.65825</cdr:x>
      <cdr:y>0.23299</cdr:y>
    </cdr:to>
    <cdr:cxnSp macro="">
      <cdr:nvCxnSpPr>
        <cdr:cNvPr id="59" name="Přímá spojnice se šipkou 58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5203976" y="1024362"/>
          <a:ext cx="727984" cy="42555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B050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0.10628</cdr:x>
      <cdr:y>0</cdr:y>
    </cdr:from>
    <cdr:to>
      <cdr:x>0.87199</cdr:x>
      <cdr:y>0.07313</cdr:y>
    </cdr:to>
    <cdr:sp macro="" textlink="">
      <cdr:nvSpPr>
        <cdr:cNvPr id="62" name="TextovéPole 1"/>
        <cdr:cNvSpPr txBox="1"/>
      </cdr:nvSpPr>
      <cdr:spPr>
        <a:xfrm xmlns:a="http://schemas.openxmlformats.org/drawingml/2006/main">
          <a:off x="957794" y="0"/>
          <a:ext cx="6900334" cy="4550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i="0" baseline="0">
              <a:effectLst/>
              <a:latin typeface="+mn-lt"/>
              <a:ea typeface="+mn-ea"/>
              <a:cs typeface="+mn-cs"/>
            </a:rPr>
            <a:t>Četnost  dosažení EASI-50 v % pacientů (jen bodové hodnoty) oproti ceně intervence za prvních 16 týdnů</a:t>
          </a: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i="0" baseline="0">
              <a:effectLst/>
              <a:latin typeface="+mn-lt"/>
              <a:ea typeface="+mn-ea"/>
              <a:cs typeface="+mn-cs"/>
            </a:rPr>
            <a:t>       </a:t>
          </a:r>
          <a:r>
            <a:rPr lang="cs-CZ" sz="1100">
              <a:effectLst/>
              <a:latin typeface="+mn-lt"/>
              <a:ea typeface="+mn-ea"/>
              <a:cs typeface="+mn-cs"/>
            </a:rPr>
            <a:t>  (podtržena je nákladově nejefektivnější intervence, černým oválem je zvýrazněn hodnocený LP CIBINQO)</a:t>
          </a:r>
          <a:endParaRPr lang="cs-CZ" sz="1200"/>
        </a:p>
      </cdr:txBody>
    </cdr:sp>
  </cdr:relSizeAnchor>
  <cdr:relSizeAnchor xmlns:cdr="http://schemas.openxmlformats.org/drawingml/2006/chartDrawing">
    <cdr:from>
      <cdr:x>0.88843</cdr:x>
      <cdr:y>0.37585</cdr:y>
    </cdr:from>
    <cdr:to>
      <cdr:x>0.99765</cdr:x>
      <cdr:y>0.5102</cdr:y>
    </cdr:to>
    <cdr:sp macro="" textlink="">
      <cdr:nvSpPr>
        <cdr:cNvPr id="33" name="TextovéPole 1"/>
        <cdr:cNvSpPr txBox="1"/>
      </cdr:nvSpPr>
      <cdr:spPr>
        <a:xfrm xmlns:a="http://schemas.openxmlformats.org/drawingml/2006/main">
          <a:off x="8006293" y="2338917"/>
          <a:ext cx="984249" cy="836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FF00FF"/>
              </a:solidFill>
            </a:rPr>
            <a:t>CIBINQO (abro) 200MG TBL FLM 28  - 200mg 1x denně  (stand. dáv.) + TCS</a:t>
          </a:r>
        </a:p>
      </cdr:txBody>
    </cdr:sp>
  </cdr:relSizeAnchor>
  <cdr:relSizeAnchor xmlns:cdr="http://schemas.openxmlformats.org/drawingml/2006/chartDrawing">
    <cdr:from>
      <cdr:x>0.87317</cdr:x>
      <cdr:y>0.45918</cdr:y>
    </cdr:from>
    <cdr:to>
      <cdr:x>0.89548</cdr:x>
      <cdr:y>0.47109</cdr:y>
    </cdr:to>
    <cdr:cxnSp macro="">
      <cdr:nvCxnSpPr>
        <cdr:cNvPr id="39" name="Přímá spojnice se šipkou 38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 flipH="1" flipV="1">
          <a:off x="7868710" y="2857500"/>
          <a:ext cx="201083" cy="7408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0.73369</cdr:x>
      <cdr:y>0.468</cdr:y>
    </cdr:from>
    <cdr:to>
      <cdr:x>0.76309</cdr:x>
      <cdr:y>0.5</cdr:y>
    </cdr:to>
    <cdr:cxnSp macro="">
      <cdr:nvCxnSpPr>
        <cdr:cNvPr id="51" name="Přímá spojnice 50">
          <a:extLst xmlns:a="http://schemas.openxmlformats.org/drawingml/2006/main">
            <a:ext uri="{FF2B5EF4-FFF2-40B4-BE49-F238E27FC236}">
              <a16:creationId xmlns:a16="http://schemas.microsoft.com/office/drawing/2014/main" id="{02A6F498-D189-451B-A24E-B630ECB99F6A}"/>
            </a:ext>
          </a:extLst>
        </cdr:cNvPr>
        <cdr:cNvCxnSpPr/>
      </cdr:nvCxnSpPr>
      <cdr:spPr>
        <a:xfrm xmlns:a="http://schemas.openxmlformats.org/drawingml/2006/main" flipV="1">
          <a:off x="6932085" y="2902480"/>
          <a:ext cx="277812" cy="198438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0.544</cdr:x>
      <cdr:y>0.45648</cdr:y>
    </cdr:from>
    <cdr:to>
      <cdr:x>0.86642</cdr:x>
      <cdr:y>0.83758</cdr:y>
    </cdr:to>
    <cdr:cxnSp macro="">
      <cdr:nvCxnSpPr>
        <cdr:cNvPr id="60" name="Přímá spojnice 59">
          <a:extLst xmlns:a="http://schemas.openxmlformats.org/drawingml/2006/main">
            <a:ext uri="{FF2B5EF4-FFF2-40B4-BE49-F238E27FC236}">
              <a16:creationId xmlns:a16="http://schemas.microsoft.com/office/drawing/2014/main" id="{02A6F498-D189-451B-A24E-B630ECB99F6A}"/>
            </a:ext>
          </a:extLst>
        </cdr:cNvPr>
        <cdr:cNvCxnSpPr/>
      </cdr:nvCxnSpPr>
      <cdr:spPr>
        <a:xfrm xmlns:a="http://schemas.openxmlformats.org/drawingml/2006/main" flipV="1">
          <a:off x="5139860" y="2831042"/>
          <a:ext cx="3046350" cy="2363492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00B0F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0.42372</cdr:x>
      <cdr:y>0.77857</cdr:y>
    </cdr:from>
    <cdr:to>
      <cdr:x>0.53964</cdr:x>
      <cdr:y>0.82515</cdr:y>
    </cdr:to>
    <cdr:sp macro="" textlink="">
      <cdr:nvSpPr>
        <cdr:cNvPr id="64" name="TextovéPole 1"/>
        <cdr:cNvSpPr txBox="1"/>
      </cdr:nvSpPr>
      <cdr:spPr>
        <a:xfrm xmlns:a="http://schemas.openxmlformats.org/drawingml/2006/main">
          <a:off x="3818465" y="4845049"/>
          <a:ext cx="1044578" cy="2898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 b="1">
              <a:solidFill>
                <a:srgbClr val="0070C0"/>
              </a:solidFill>
            </a:rPr>
            <a:t>placebo + TCS</a:t>
          </a:r>
        </a:p>
      </cdr:txBody>
    </cdr:sp>
  </cdr:relSizeAnchor>
  <cdr:relSizeAnchor xmlns:cdr="http://schemas.openxmlformats.org/drawingml/2006/chartDrawing">
    <cdr:from>
      <cdr:x>0.21938</cdr:x>
      <cdr:y>0.39592</cdr:y>
    </cdr:from>
    <cdr:to>
      <cdr:x>0.44486</cdr:x>
      <cdr:y>0.45864</cdr:y>
    </cdr:to>
    <cdr:sp macro="" textlink="">
      <cdr:nvSpPr>
        <cdr:cNvPr id="75" name="TextovéPole 1"/>
        <cdr:cNvSpPr txBox="1"/>
      </cdr:nvSpPr>
      <cdr:spPr>
        <a:xfrm xmlns:a="http://schemas.openxmlformats.org/drawingml/2006/main">
          <a:off x="1976966" y="2463800"/>
          <a:ext cx="2032000" cy="3903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 u="none">
              <a:solidFill>
                <a:schemeClr val="accent4">
                  <a:lumMod val="75000"/>
                </a:schemeClr>
              </a:solidFill>
            </a:rPr>
            <a:t>OLUMIANT (bari) 4MG TBL FLM 28 - 4mg 1x denně MONO - stand. dáv.</a:t>
          </a:r>
        </a:p>
      </cdr:txBody>
    </cdr:sp>
  </cdr:relSizeAnchor>
  <cdr:relSizeAnchor xmlns:cdr="http://schemas.openxmlformats.org/drawingml/2006/chartDrawing">
    <cdr:from>
      <cdr:x>0.4202</cdr:x>
      <cdr:y>0.42823</cdr:y>
    </cdr:from>
    <cdr:to>
      <cdr:x>0.52319</cdr:x>
      <cdr:y>0.46088</cdr:y>
    </cdr:to>
    <cdr:cxnSp macro="">
      <cdr:nvCxnSpPr>
        <cdr:cNvPr id="76" name="Přímá spojnice se šipkou 75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3786721" y="2664875"/>
          <a:ext cx="928156" cy="20320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0.48597</cdr:x>
      <cdr:y>0.3398</cdr:y>
    </cdr:from>
    <cdr:to>
      <cdr:x>0.71145</cdr:x>
      <cdr:y>0.39037</cdr:y>
    </cdr:to>
    <cdr:sp macro="" textlink="">
      <cdr:nvSpPr>
        <cdr:cNvPr id="80" name="TextovéPole 1"/>
        <cdr:cNvSpPr txBox="1"/>
      </cdr:nvSpPr>
      <cdr:spPr>
        <a:xfrm xmlns:a="http://schemas.openxmlformats.org/drawingml/2006/main">
          <a:off x="4379384" y="2114549"/>
          <a:ext cx="2032000" cy="314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chemeClr val="accent4">
                  <a:lumMod val="75000"/>
                </a:schemeClr>
              </a:solidFill>
            </a:rPr>
            <a:t>CIBINQO (abro) 100MG TBL FLM 28  - 100mg 1x denně MONO</a:t>
          </a:r>
          <a:r>
            <a:rPr lang="cs-CZ" sz="900" b="1" baseline="0">
              <a:solidFill>
                <a:schemeClr val="accent4">
                  <a:lumMod val="75000"/>
                </a:schemeClr>
              </a:solidFill>
            </a:rPr>
            <a:t> - snížená dáv.</a:t>
          </a:r>
          <a:r>
            <a:rPr lang="cs-CZ" sz="900" b="1">
              <a:solidFill>
                <a:schemeClr val="accent4">
                  <a:lumMod val="75000"/>
                </a:schemeClr>
              </a:solidFill>
            </a:rPr>
            <a:t> </a:t>
          </a:r>
        </a:p>
      </cdr:txBody>
    </cdr:sp>
  </cdr:relSizeAnchor>
  <cdr:relSizeAnchor xmlns:cdr="http://schemas.openxmlformats.org/drawingml/2006/chartDrawing">
    <cdr:from>
      <cdr:x>0.60341</cdr:x>
      <cdr:y>0.39252</cdr:y>
    </cdr:from>
    <cdr:to>
      <cdr:x>0.62184</cdr:x>
      <cdr:y>0.4932</cdr:y>
    </cdr:to>
    <cdr:cxnSp macro="">
      <cdr:nvCxnSpPr>
        <cdr:cNvPr id="81" name="Přímá spojnice se šipkou 80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5437756" y="2442652"/>
          <a:ext cx="166121" cy="62651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0.88057</cdr:x>
      <cdr:y>0.51327</cdr:y>
    </cdr:from>
    <cdr:to>
      <cdr:x>0.98978</cdr:x>
      <cdr:y>0.64762</cdr:y>
    </cdr:to>
    <cdr:sp macro="" textlink="">
      <cdr:nvSpPr>
        <cdr:cNvPr id="85" name="TextovéPole 1"/>
        <cdr:cNvSpPr txBox="1"/>
      </cdr:nvSpPr>
      <cdr:spPr>
        <a:xfrm xmlns:a="http://schemas.openxmlformats.org/drawingml/2006/main">
          <a:off x="7935419" y="3194075"/>
          <a:ext cx="984169" cy="8360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FF00FF"/>
              </a:solidFill>
            </a:rPr>
            <a:t>CIBINQO (abro) 100MG TBL FLM 28  - 100mg 1x denně  (snížená dáv.) + TCS</a:t>
          </a:r>
        </a:p>
      </cdr:txBody>
    </cdr:sp>
  </cdr:relSizeAnchor>
  <cdr:relSizeAnchor xmlns:cdr="http://schemas.openxmlformats.org/drawingml/2006/chartDrawing">
    <cdr:from>
      <cdr:x>0.79366</cdr:x>
      <cdr:y>0.05572</cdr:y>
    </cdr:from>
    <cdr:to>
      <cdr:x>1</cdr:x>
      <cdr:y>0.11844</cdr:y>
    </cdr:to>
    <cdr:sp macro="" textlink="">
      <cdr:nvSpPr>
        <cdr:cNvPr id="86" name="TextovéPole 1"/>
        <cdr:cNvSpPr txBox="1"/>
      </cdr:nvSpPr>
      <cdr:spPr>
        <a:xfrm xmlns:a="http://schemas.openxmlformats.org/drawingml/2006/main">
          <a:off x="7498716" y="345576"/>
          <a:ext cx="1949556" cy="388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0070C0"/>
              </a:solidFill>
            </a:rPr>
            <a:t>RINVOQ (upa) 15MG TBL PRO 98 - 30mg 1x denně (stand.dáv.) + TCS</a:t>
          </a:r>
        </a:p>
      </cdr:txBody>
    </cdr:sp>
  </cdr:relSizeAnchor>
  <cdr:relSizeAnchor xmlns:cdr="http://schemas.openxmlformats.org/drawingml/2006/chartDrawing">
    <cdr:from>
      <cdr:x>0.57522</cdr:x>
      <cdr:y>0.74286</cdr:y>
    </cdr:from>
    <cdr:to>
      <cdr:x>0.72871</cdr:x>
      <cdr:y>0.8037</cdr:y>
    </cdr:to>
    <cdr:sp macro="" textlink="">
      <cdr:nvSpPr>
        <cdr:cNvPr id="89" name="TextovéPole 5"/>
        <cdr:cNvSpPr txBox="1"/>
      </cdr:nvSpPr>
      <cdr:spPr>
        <a:xfrm xmlns:a="http://schemas.openxmlformats.org/drawingml/2006/main">
          <a:off x="5183718" y="4622801"/>
          <a:ext cx="1383243" cy="378632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/>
            <a:t>efficient</a:t>
          </a:r>
          <a:r>
            <a:rPr lang="cs-CZ" sz="900" baseline="0"/>
            <a:t> frontier - prvních 16 týdnů komb. s  TCS</a:t>
          </a:r>
          <a:endParaRPr lang="cs-CZ" sz="900"/>
        </a:p>
      </cdr:txBody>
    </cdr:sp>
  </cdr:relSizeAnchor>
  <cdr:relSizeAnchor xmlns:cdr="http://schemas.openxmlformats.org/drawingml/2006/chartDrawing">
    <cdr:from>
      <cdr:x>0.45426</cdr:x>
      <cdr:y>0.26701</cdr:y>
    </cdr:from>
    <cdr:to>
      <cdr:x>0.77804</cdr:x>
      <cdr:y>0.41667</cdr:y>
    </cdr:to>
    <cdr:sp macro="" textlink="">
      <cdr:nvSpPr>
        <cdr:cNvPr id="90" name="Ovál 89">
          <a:extLst xmlns:a="http://schemas.openxmlformats.org/drawingml/2006/main">
            <a:ext uri="{FF2B5EF4-FFF2-40B4-BE49-F238E27FC236}">
              <a16:creationId xmlns:a16="http://schemas.microsoft.com/office/drawing/2014/main" id="{00000000-0008-0000-0900-00001C000000}"/>
            </a:ext>
          </a:extLst>
        </cdr:cNvPr>
        <cdr:cNvSpPr/>
      </cdr:nvSpPr>
      <cdr:spPr>
        <a:xfrm xmlns:a="http://schemas.openxmlformats.org/drawingml/2006/main">
          <a:off x="4093634" y="1661584"/>
          <a:ext cx="2917825" cy="931333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cs-CZ" sz="1100"/>
        </a:p>
      </cdr:txBody>
    </cdr:sp>
  </cdr:relSizeAnchor>
  <cdr:relSizeAnchor xmlns:cdr="http://schemas.openxmlformats.org/drawingml/2006/chartDrawing">
    <cdr:from>
      <cdr:x>0.87199</cdr:x>
      <cdr:y>0.35204</cdr:y>
    </cdr:from>
    <cdr:to>
      <cdr:x>0.99883</cdr:x>
      <cdr:y>0.66837</cdr:y>
    </cdr:to>
    <cdr:sp macro="" textlink="">
      <cdr:nvSpPr>
        <cdr:cNvPr id="91" name="Ovál 90">
          <a:extLst xmlns:a="http://schemas.openxmlformats.org/drawingml/2006/main">
            <a:ext uri="{FF2B5EF4-FFF2-40B4-BE49-F238E27FC236}">
              <a16:creationId xmlns:a16="http://schemas.microsoft.com/office/drawing/2014/main" id="{00000000-0008-0000-0900-00001C000000}"/>
            </a:ext>
          </a:extLst>
        </cdr:cNvPr>
        <cdr:cNvSpPr/>
      </cdr:nvSpPr>
      <cdr:spPr>
        <a:xfrm xmlns:a="http://schemas.openxmlformats.org/drawingml/2006/main">
          <a:off x="7858121" y="2190744"/>
          <a:ext cx="1143045" cy="1968505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cs-CZ" sz="1100"/>
        </a:p>
      </cdr:txBody>
    </cdr:sp>
  </cdr:relSizeAnchor>
  <cdr:relSizeAnchor xmlns:cdr="http://schemas.openxmlformats.org/drawingml/2006/chartDrawing">
    <cdr:from>
      <cdr:x>0.45895</cdr:x>
      <cdr:y>0.62211</cdr:y>
    </cdr:from>
    <cdr:to>
      <cdr:x>0.5044</cdr:x>
      <cdr:y>0.64796</cdr:y>
    </cdr:to>
    <cdr:cxnSp macro="">
      <cdr:nvCxnSpPr>
        <cdr:cNvPr id="46" name="Přímá spojnice se šipkou 45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4135966" y="3871383"/>
          <a:ext cx="409577" cy="16086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0.77317</cdr:x>
      <cdr:y>0.16724</cdr:y>
    </cdr:from>
    <cdr:to>
      <cdr:x>0.8387</cdr:x>
      <cdr:y>0.4552</cdr:y>
    </cdr:to>
    <cdr:cxnSp macro="">
      <cdr:nvCxnSpPr>
        <cdr:cNvPr id="53" name="Přímá spojnice 52">
          <a:extLst xmlns:a="http://schemas.openxmlformats.org/drawingml/2006/main">
            <a:ext uri="{FF2B5EF4-FFF2-40B4-BE49-F238E27FC236}">
              <a16:creationId xmlns:a16="http://schemas.microsoft.com/office/drawing/2014/main" id="{999BF562-036F-421E-BBBA-F93113047CED}"/>
            </a:ext>
          </a:extLst>
        </cdr:cNvPr>
        <cdr:cNvCxnSpPr/>
      </cdr:nvCxnSpPr>
      <cdr:spPr>
        <a:xfrm xmlns:a="http://schemas.openxmlformats.org/drawingml/2006/main" flipV="1">
          <a:off x="7305147" y="1037167"/>
          <a:ext cx="619125" cy="1785938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0.86894</cdr:x>
      <cdr:y>0.16468</cdr:y>
    </cdr:from>
    <cdr:to>
      <cdr:x>0.89751</cdr:x>
      <cdr:y>0.44753</cdr:y>
    </cdr:to>
    <cdr:cxnSp macro="">
      <cdr:nvCxnSpPr>
        <cdr:cNvPr id="56" name="Přímá spojnice 55">
          <a:extLst xmlns:a="http://schemas.openxmlformats.org/drawingml/2006/main">
            <a:ext uri="{FF2B5EF4-FFF2-40B4-BE49-F238E27FC236}">
              <a16:creationId xmlns:a16="http://schemas.microsoft.com/office/drawing/2014/main" id="{7F359A76-F0E4-40E7-BE17-0693E8961ECA}"/>
            </a:ext>
          </a:extLst>
        </cdr:cNvPr>
        <cdr:cNvCxnSpPr/>
      </cdr:nvCxnSpPr>
      <cdr:spPr>
        <a:xfrm xmlns:a="http://schemas.openxmlformats.org/drawingml/2006/main" flipV="1">
          <a:off x="8210022" y="1021292"/>
          <a:ext cx="269875" cy="1754188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00B0F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28575</xdr:colOff>
      <xdr:row>20</xdr:row>
      <xdr:rowOff>0</xdr:rowOff>
    </xdr:from>
    <xdr:to>
      <xdr:col>28</xdr:col>
      <xdr:colOff>466726</xdr:colOff>
      <xdr:row>24</xdr:row>
      <xdr:rowOff>133351</xdr:rowOff>
    </xdr:to>
    <xdr:cxnSp macro="">
      <xdr:nvCxnSpPr>
        <xdr:cNvPr id="3" name="Přímá spojnic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 flipH="1" flipV="1">
          <a:off x="16163925" y="5133975"/>
          <a:ext cx="2266951" cy="857251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247650</xdr:colOff>
      <xdr:row>13</xdr:row>
      <xdr:rowOff>0</xdr:rowOff>
    </xdr:from>
    <xdr:to>
      <xdr:col>24</xdr:col>
      <xdr:colOff>485775</xdr:colOff>
      <xdr:row>19</xdr:row>
      <xdr:rowOff>123825</xdr:rowOff>
    </xdr:to>
    <xdr:cxnSp macro="">
      <xdr:nvCxnSpPr>
        <xdr:cNvPr id="4" name="Přímá spojnic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 flipH="1" flipV="1">
          <a:off x="12725400" y="3314700"/>
          <a:ext cx="3286125" cy="1743075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399446</xdr:colOff>
      <xdr:row>22</xdr:row>
      <xdr:rowOff>107043</xdr:rowOff>
    </xdr:from>
    <xdr:to>
      <xdr:col>29</xdr:col>
      <xdr:colOff>494696</xdr:colOff>
      <xdr:row>24</xdr:row>
      <xdr:rowOff>80584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18363596" y="5622018"/>
          <a:ext cx="704850" cy="3164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placebo</a:t>
          </a:r>
        </a:p>
      </xdr:txBody>
    </xdr:sp>
    <xdr:clientData/>
  </xdr:twoCellAnchor>
  <xdr:twoCellAnchor>
    <xdr:from>
      <xdr:col>24</xdr:col>
      <xdr:colOff>190500</xdr:colOff>
      <xdr:row>13</xdr:row>
      <xdr:rowOff>57151</xdr:rowOff>
    </xdr:from>
    <xdr:to>
      <xdr:col>25</xdr:col>
      <xdr:colOff>504825</xdr:colOff>
      <xdr:row>17</xdr:row>
      <xdr:rowOff>133350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>
          <a:stCxn id="29" idx="1"/>
        </xdr:cNvCxnSpPr>
      </xdr:nvCxnSpPr>
      <xdr:spPr>
        <a:xfrm flipH="1">
          <a:off x="15716250" y="3467101"/>
          <a:ext cx="923925" cy="1028699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583746</xdr:colOff>
      <xdr:row>18</xdr:row>
      <xdr:rowOff>7410</xdr:rowOff>
    </xdr:from>
    <xdr:to>
      <xdr:col>29</xdr:col>
      <xdr:colOff>409575</xdr:colOff>
      <xdr:row>19</xdr:row>
      <xdr:rowOff>9526</xdr:rowOff>
    </xdr:to>
    <xdr:sp macro="" textlink="">
      <xdr:nvSpPr>
        <xdr:cNvPr id="7" name="TextovéPol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7938296" y="4560360"/>
          <a:ext cx="1045029" cy="38311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REBIF 22MCG INJ (IFN beta-1a 22ug)</a:t>
          </a:r>
        </a:p>
      </xdr:txBody>
    </xdr:sp>
    <xdr:clientData/>
  </xdr:twoCellAnchor>
  <xdr:twoCellAnchor>
    <xdr:from>
      <xdr:col>28</xdr:col>
      <xdr:colOff>66675</xdr:colOff>
      <xdr:row>19</xdr:row>
      <xdr:rowOff>0</xdr:rowOff>
    </xdr:from>
    <xdr:to>
      <xdr:col>28</xdr:col>
      <xdr:colOff>381002</xdr:colOff>
      <xdr:row>20</xdr:row>
      <xdr:rowOff>171450</xdr:rowOff>
    </xdr:to>
    <xdr:cxnSp macro="">
      <xdr:nvCxnSpPr>
        <xdr:cNvPr id="8" name="Přímá spojnice se šipkou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CxnSpPr/>
      </xdr:nvCxnSpPr>
      <xdr:spPr>
        <a:xfrm flipH="1">
          <a:off x="18030825" y="4914900"/>
          <a:ext cx="314327" cy="3905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592554</xdr:colOff>
      <xdr:row>18</xdr:row>
      <xdr:rowOff>105608</xdr:rowOff>
    </xdr:from>
    <xdr:to>
      <xdr:col>19</xdr:col>
      <xdr:colOff>561976</xdr:colOff>
      <xdr:row>19</xdr:row>
      <xdr:rowOff>134976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11851104" y="4658558"/>
          <a:ext cx="1188622" cy="4103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MAVENCLAD 10MG TBL (cladribin 40 kg pac.)</a:t>
          </a:r>
        </a:p>
      </xdr:txBody>
    </xdr:sp>
    <xdr:clientData/>
  </xdr:twoCellAnchor>
  <xdr:twoCellAnchor>
    <xdr:from>
      <xdr:col>24</xdr:col>
      <xdr:colOff>257175</xdr:colOff>
      <xdr:row>20</xdr:row>
      <xdr:rowOff>38100</xdr:rowOff>
    </xdr:from>
    <xdr:to>
      <xdr:col>24</xdr:col>
      <xdr:colOff>485775</xdr:colOff>
      <xdr:row>21</xdr:row>
      <xdr:rowOff>47625</xdr:rowOff>
    </xdr:to>
    <xdr:cxnSp macro="">
      <xdr:nvCxnSpPr>
        <xdr:cNvPr id="10" name="Přímá spojnice se šipkou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CxnSpPr/>
      </xdr:nvCxnSpPr>
      <xdr:spPr>
        <a:xfrm flipV="1">
          <a:off x="15782925" y="5172075"/>
          <a:ext cx="228600" cy="2000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512234</xdr:colOff>
      <xdr:row>16</xdr:row>
      <xdr:rowOff>161924</xdr:rowOff>
    </xdr:from>
    <xdr:to>
      <xdr:col>19</xdr:col>
      <xdr:colOff>485776</xdr:colOff>
      <xdr:row>18</xdr:row>
      <xdr:rowOff>133349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1770784" y="4333874"/>
          <a:ext cx="1192742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MAVENCLAD 10MG TBL (</a:t>
          </a:r>
          <a:r>
            <a:rPr lang="cs-CZ" sz="800"/>
            <a:t>cladribin 80 kg pac.)</a:t>
          </a:r>
        </a:p>
      </xdr:txBody>
    </xdr:sp>
    <xdr:clientData/>
  </xdr:twoCellAnchor>
  <xdr:twoCellAnchor>
    <xdr:from>
      <xdr:col>22</xdr:col>
      <xdr:colOff>499534</xdr:colOff>
      <xdr:row>21</xdr:row>
      <xdr:rowOff>65615</xdr:rowOff>
    </xdr:from>
    <xdr:to>
      <xdr:col>24</xdr:col>
      <xdr:colOff>561976</xdr:colOff>
      <xdr:row>24</xdr:row>
      <xdr:rowOff>85724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14806084" y="5390090"/>
          <a:ext cx="1281642" cy="55350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 u="sng">
              <a:solidFill>
                <a:srgbClr val="7030A0"/>
              </a:solidFill>
            </a:rPr>
            <a:t>COPAXONE 40MG/ML INJ (glatiramer acetát  40mg) - u CIS a v 1.</a:t>
          </a:r>
          <a:r>
            <a:rPr lang="cs-CZ" sz="800" b="1" u="sng" baseline="0">
              <a:solidFill>
                <a:srgbClr val="7030A0"/>
              </a:solidFill>
            </a:rPr>
            <a:t> linii</a:t>
          </a:r>
          <a:endParaRPr lang="cs-CZ" sz="800" b="1" u="sng">
            <a:solidFill>
              <a:srgbClr val="7030A0"/>
            </a:solidFill>
          </a:endParaRPr>
        </a:p>
      </xdr:txBody>
    </xdr:sp>
    <xdr:clientData/>
  </xdr:twoCellAnchor>
  <xdr:twoCellAnchor>
    <xdr:from>
      <xdr:col>24</xdr:col>
      <xdr:colOff>137280</xdr:colOff>
      <xdr:row>10</xdr:row>
      <xdr:rowOff>11906</xdr:rowOff>
    </xdr:from>
    <xdr:to>
      <xdr:col>28</xdr:col>
      <xdr:colOff>11791</xdr:colOff>
      <xdr:row>12</xdr:row>
      <xdr:rowOff>4687</xdr:rowOff>
    </xdr:to>
    <xdr:sp macro="" textlink="">
      <xdr:nvSpPr>
        <xdr:cNvPr id="14" name="TextovéPol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15663030" y="2659856"/>
          <a:ext cx="2312911" cy="3737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VUMERITY 231MG CPS (diroximel-fumarát p.o.)</a:t>
          </a:r>
          <a:r>
            <a:rPr lang="cs-CZ" sz="800" baseline="0"/>
            <a:t> </a:t>
          </a:r>
          <a:r>
            <a:rPr lang="cs-CZ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TECFIDERA 240MG CPS (dimethylfumarát), </a:t>
          </a:r>
          <a:r>
            <a:rPr lang="cs-CZ" sz="800"/>
            <a:t> </a:t>
          </a:r>
        </a:p>
      </xdr:txBody>
    </xdr:sp>
    <xdr:clientData/>
  </xdr:twoCellAnchor>
  <xdr:twoCellAnchor>
    <xdr:from>
      <xdr:col>23</xdr:col>
      <xdr:colOff>247653</xdr:colOff>
      <xdr:row>11</xdr:row>
      <xdr:rowOff>137584</xdr:rowOff>
    </xdr:from>
    <xdr:to>
      <xdr:col>24</xdr:col>
      <xdr:colOff>571500</xdr:colOff>
      <xdr:row>14</xdr:row>
      <xdr:rowOff>0</xdr:rowOff>
    </xdr:to>
    <xdr:cxnSp macro="">
      <xdr:nvCxnSpPr>
        <xdr:cNvPr id="15" name="Přímá spojnice se šipkou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15163803" y="2976034"/>
          <a:ext cx="933447" cy="662516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508000</xdr:colOff>
      <xdr:row>3</xdr:row>
      <xdr:rowOff>9525</xdr:rowOff>
    </xdr:from>
    <xdr:to>
      <xdr:col>19</xdr:col>
      <xdr:colOff>333375</xdr:colOff>
      <xdr:row>5</xdr:row>
      <xdr:rowOff>19050</xdr:rowOff>
    </xdr:to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1766550" y="1695450"/>
          <a:ext cx="1044575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OCREVUS 300MG INF (ocrelizumab)</a:t>
          </a:r>
        </a:p>
      </xdr:txBody>
    </xdr:sp>
    <xdr:clientData/>
  </xdr:twoCellAnchor>
  <xdr:twoCellAnchor>
    <xdr:from>
      <xdr:col>19</xdr:col>
      <xdr:colOff>200025</xdr:colOff>
      <xdr:row>4</xdr:row>
      <xdr:rowOff>0</xdr:rowOff>
    </xdr:from>
    <xdr:to>
      <xdr:col>21</xdr:col>
      <xdr:colOff>219075</xdr:colOff>
      <xdr:row>13</xdr:row>
      <xdr:rowOff>0</xdr:rowOff>
    </xdr:to>
    <xdr:cxnSp macro="">
      <xdr:nvCxnSpPr>
        <xdr:cNvPr id="17" name="Přímá spojnice se šipkou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CxnSpPr/>
      </xdr:nvCxnSpPr>
      <xdr:spPr>
        <a:xfrm>
          <a:off x="12677775" y="1885950"/>
          <a:ext cx="1238250" cy="15144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295275</xdr:colOff>
      <xdr:row>13</xdr:row>
      <xdr:rowOff>0</xdr:rowOff>
    </xdr:from>
    <xdr:to>
      <xdr:col>19</xdr:col>
      <xdr:colOff>295274</xdr:colOff>
      <xdr:row>15</xdr:row>
      <xdr:rowOff>28575</xdr:rowOff>
    </xdr:to>
    <xdr:sp macro="" textlink="">
      <xdr:nvSpPr>
        <xdr:cNvPr id="18" name="TextovéPol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11553825" y="3375176"/>
          <a:ext cx="1219199" cy="6348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 b="1" u="sng">
              <a:solidFill>
                <a:srgbClr val="7030A0"/>
              </a:solidFill>
            </a:rPr>
            <a:t>LEMTRADA 12MG INF (alemtuzumab) - 2. linie, v 1. linii jen u rychle progred. formy</a:t>
          </a:r>
        </a:p>
      </xdr:txBody>
    </xdr:sp>
    <xdr:clientData/>
  </xdr:twoCellAnchor>
  <xdr:twoCellAnchor>
    <xdr:from>
      <xdr:col>19</xdr:col>
      <xdr:colOff>104775</xdr:colOff>
      <xdr:row>14</xdr:row>
      <xdr:rowOff>0</xdr:rowOff>
    </xdr:from>
    <xdr:to>
      <xdr:col>20</xdr:col>
      <xdr:colOff>495300</xdr:colOff>
      <xdr:row>14</xdr:row>
      <xdr:rowOff>57150</xdr:rowOff>
    </xdr:to>
    <xdr:cxnSp macro="">
      <xdr:nvCxnSpPr>
        <xdr:cNvPr id="19" name="Přímá spojnice se šipkou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CxnSpPr/>
      </xdr:nvCxnSpPr>
      <xdr:spPr>
        <a:xfrm>
          <a:off x="12582525" y="3724275"/>
          <a:ext cx="1000125" cy="1238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85725</xdr:colOff>
      <xdr:row>3</xdr:row>
      <xdr:rowOff>0</xdr:rowOff>
    </xdr:from>
    <xdr:to>
      <xdr:col>22</xdr:col>
      <xdr:colOff>8620</xdr:colOff>
      <xdr:row>4</xdr:row>
      <xdr:rowOff>1058</xdr:rowOff>
    </xdr:to>
    <xdr:sp macro="" textlink="">
      <xdr:nvSpPr>
        <xdr:cNvPr id="20" name="TextovéPol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13173075" y="1498447"/>
          <a:ext cx="1142095" cy="3885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TYSABRI 150MG INJ (natalizumab s.c.)</a:t>
          </a:r>
        </a:p>
      </xdr:txBody>
    </xdr:sp>
    <xdr:clientData/>
  </xdr:twoCellAnchor>
  <xdr:twoCellAnchor>
    <xdr:from>
      <xdr:col>20</xdr:col>
      <xdr:colOff>504825</xdr:colOff>
      <xdr:row>3</xdr:row>
      <xdr:rowOff>123825</xdr:rowOff>
    </xdr:from>
    <xdr:to>
      <xdr:col>20</xdr:col>
      <xdr:colOff>581025</xdr:colOff>
      <xdr:row>10</xdr:row>
      <xdr:rowOff>57150</xdr:rowOff>
    </xdr:to>
    <xdr:cxnSp macro="">
      <xdr:nvCxnSpPr>
        <xdr:cNvPr id="21" name="Přímá spojnice se šipkou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CxnSpPr/>
      </xdr:nvCxnSpPr>
      <xdr:spPr>
        <a:xfrm>
          <a:off x="13592175" y="1809750"/>
          <a:ext cx="76200" cy="895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572559</xdr:colOff>
      <xdr:row>4</xdr:row>
      <xdr:rowOff>112183</xdr:rowOff>
    </xdr:from>
    <xdr:to>
      <xdr:col>19</xdr:col>
      <xdr:colOff>285750</xdr:colOff>
      <xdr:row>6</xdr:row>
      <xdr:rowOff>0</xdr:rowOff>
    </xdr:to>
    <xdr:sp macro="" textlink="">
      <xdr:nvSpPr>
        <xdr:cNvPr id="22" name="TextovéPol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1831109" y="1998133"/>
          <a:ext cx="932391" cy="2688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KESIMPTA 20MG</a:t>
          </a:r>
          <a:r>
            <a:rPr lang="cs-CZ" sz="800" baseline="0"/>
            <a:t> INJ (</a:t>
          </a:r>
          <a:r>
            <a:rPr lang="cs-CZ" sz="800"/>
            <a:t>ofatumumab)</a:t>
          </a:r>
        </a:p>
      </xdr:txBody>
    </xdr:sp>
    <xdr:clientData/>
  </xdr:twoCellAnchor>
  <xdr:twoCellAnchor>
    <xdr:from>
      <xdr:col>19</xdr:col>
      <xdr:colOff>38100</xdr:colOff>
      <xdr:row>5</xdr:row>
      <xdr:rowOff>257175</xdr:rowOff>
    </xdr:from>
    <xdr:to>
      <xdr:col>20</xdr:col>
      <xdr:colOff>533400</xdr:colOff>
      <xdr:row>13</xdr:row>
      <xdr:rowOff>0</xdr:rowOff>
    </xdr:to>
    <xdr:cxnSp macro="">
      <xdr:nvCxnSpPr>
        <xdr:cNvPr id="23" name="Přímá spojnice se šipkou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CxnSpPr/>
      </xdr:nvCxnSpPr>
      <xdr:spPr>
        <a:xfrm>
          <a:off x="12515850" y="2266950"/>
          <a:ext cx="1104900" cy="11334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322034</xdr:colOff>
      <xdr:row>8</xdr:row>
      <xdr:rowOff>126397</xdr:rowOff>
    </xdr:from>
    <xdr:to>
      <xdr:col>19</xdr:col>
      <xdr:colOff>238126</xdr:colOff>
      <xdr:row>11</xdr:row>
      <xdr:rowOff>164043</xdr:rowOff>
    </xdr:to>
    <xdr:sp macro="" textlink="">
      <xdr:nvSpPr>
        <xdr:cNvPr id="24" name="TextovéPol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>
          <a:off x="11580584" y="2583847"/>
          <a:ext cx="1135292" cy="4186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TYSABRI 300MG INF (natalizumab i.v. EID)</a:t>
          </a:r>
        </a:p>
      </xdr:txBody>
    </xdr:sp>
    <xdr:clientData/>
  </xdr:twoCellAnchor>
  <xdr:twoCellAnchor>
    <xdr:from>
      <xdr:col>18</xdr:col>
      <xdr:colOff>581025</xdr:colOff>
      <xdr:row>10</xdr:row>
      <xdr:rowOff>133350</xdr:rowOff>
    </xdr:from>
    <xdr:to>
      <xdr:col>20</xdr:col>
      <xdr:colOff>533400</xdr:colOff>
      <xdr:row>14</xdr:row>
      <xdr:rowOff>0</xdr:rowOff>
    </xdr:to>
    <xdr:cxnSp macro="">
      <xdr:nvCxnSpPr>
        <xdr:cNvPr id="25" name="Přímá spojnice se šipkou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CxnSpPr/>
      </xdr:nvCxnSpPr>
      <xdr:spPr>
        <a:xfrm>
          <a:off x="12449175" y="2781300"/>
          <a:ext cx="1171575" cy="8858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0</xdr:colOff>
      <xdr:row>6</xdr:row>
      <xdr:rowOff>247650</xdr:rowOff>
    </xdr:from>
    <xdr:to>
      <xdr:col>22</xdr:col>
      <xdr:colOff>190500</xdr:colOff>
      <xdr:row>11</xdr:row>
      <xdr:rowOff>76200</xdr:rowOff>
    </xdr:to>
    <xdr:cxnSp macro="">
      <xdr:nvCxnSpPr>
        <xdr:cNvPr id="26" name="Přímá spojnice se šipkou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CxnSpPr/>
      </xdr:nvCxnSpPr>
      <xdr:spPr>
        <a:xfrm>
          <a:off x="14306550" y="2457450"/>
          <a:ext cx="190500" cy="4572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371475</xdr:colOff>
      <xdr:row>3</xdr:row>
      <xdr:rowOff>0</xdr:rowOff>
    </xdr:from>
    <xdr:to>
      <xdr:col>24</xdr:col>
      <xdr:colOff>200025</xdr:colOff>
      <xdr:row>4</xdr:row>
      <xdr:rowOff>76200</xdr:rowOff>
    </xdr:to>
    <xdr:sp macro="" textlink="">
      <xdr:nvSpPr>
        <xdr:cNvPr id="27" name="TextovéPole 51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>
          <a:off x="14678025" y="1581150"/>
          <a:ext cx="104775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800" u="none"/>
            <a:t>MAYZENT 2 MG TBL (siponimod)</a:t>
          </a:r>
        </a:p>
      </xdr:txBody>
    </xdr:sp>
    <xdr:clientData/>
  </xdr:twoCellAnchor>
  <xdr:twoCellAnchor>
    <xdr:from>
      <xdr:col>22</xdr:col>
      <xdr:colOff>180975</xdr:colOff>
      <xdr:row>4</xdr:row>
      <xdr:rowOff>47625</xdr:rowOff>
    </xdr:from>
    <xdr:to>
      <xdr:col>23</xdr:col>
      <xdr:colOff>142876</xdr:colOff>
      <xdr:row>14</xdr:row>
      <xdr:rowOff>0</xdr:rowOff>
    </xdr:to>
    <xdr:cxnSp macro="">
      <xdr:nvCxnSpPr>
        <xdr:cNvPr id="28" name="Přímá spojnice se šipkou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CxnSpPr/>
      </xdr:nvCxnSpPr>
      <xdr:spPr>
        <a:xfrm flipH="1">
          <a:off x="14487525" y="1933575"/>
          <a:ext cx="571501" cy="1724025"/>
        </a:xfrm>
        <a:prstGeom prst="straightConnector1">
          <a:avLst/>
        </a:prstGeom>
        <a:ln>
          <a:solidFill>
            <a:srgbClr val="00B050"/>
          </a:solidFill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504825</xdr:colOff>
      <xdr:row>13</xdr:row>
      <xdr:rowOff>0</xdr:rowOff>
    </xdr:from>
    <xdr:to>
      <xdr:col>27</xdr:col>
      <xdr:colOff>342900</xdr:colOff>
      <xdr:row>14</xdr:row>
      <xdr:rowOff>0</xdr:rowOff>
    </xdr:to>
    <xdr:sp macro="" textlink="">
      <xdr:nvSpPr>
        <xdr:cNvPr id="29" name="TextovéPole 51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>
          <a:off x="16640175" y="3305176"/>
          <a:ext cx="1057275" cy="3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800" u="none"/>
            <a:t>PONVORY 20MG TBL (ponesimod)</a:t>
          </a:r>
        </a:p>
      </xdr:txBody>
    </xdr:sp>
    <xdr:clientData/>
  </xdr:twoCellAnchor>
  <xdr:twoCellAnchor>
    <xdr:from>
      <xdr:col>20</xdr:col>
      <xdr:colOff>400051</xdr:colOff>
      <xdr:row>21</xdr:row>
      <xdr:rowOff>114299</xdr:rowOff>
    </xdr:from>
    <xdr:to>
      <xdr:col>22</xdr:col>
      <xdr:colOff>323851</xdr:colOff>
      <xdr:row>23</xdr:row>
      <xdr:rowOff>161924</xdr:rowOff>
    </xdr:to>
    <xdr:sp macro="" textlink="">
      <xdr:nvSpPr>
        <xdr:cNvPr id="30" name="TextovéPole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>
          <a:off x="13487401" y="5438774"/>
          <a:ext cx="1143000" cy="409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PLEGRIDY 125MCG INJ (pegIFN beta-1a)</a:t>
          </a:r>
        </a:p>
      </xdr:txBody>
    </xdr:sp>
    <xdr:clientData/>
  </xdr:twoCellAnchor>
  <xdr:twoCellAnchor>
    <xdr:from>
      <xdr:col>22</xdr:col>
      <xdr:colOff>180975</xdr:colOff>
      <xdr:row>18</xdr:row>
      <xdr:rowOff>171451</xdr:rowOff>
    </xdr:from>
    <xdr:to>
      <xdr:col>24</xdr:col>
      <xdr:colOff>419100</xdr:colOff>
      <xdr:row>21</xdr:row>
      <xdr:rowOff>123825</xdr:rowOff>
    </xdr:to>
    <xdr:cxnSp macro="">
      <xdr:nvCxnSpPr>
        <xdr:cNvPr id="31" name="Přímá spojnice se šipkou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CxnSpPr/>
      </xdr:nvCxnSpPr>
      <xdr:spPr>
        <a:xfrm flipV="1">
          <a:off x="14487525" y="4724401"/>
          <a:ext cx="1457325" cy="723899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552449</xdr:colOff>
      <xdr:row>22</xdr:row>
      <xdr:rowOff>123825</xdr:rowOff>
    </xdr:from>
    <xdr:to>
      <xdr:col>27</xdr:col>
      <xdr:colOff>0</xdr:colOff>
      <xdr:row>24</xdr:row>
      <xdr:rowOff>123825</xdr:rowOff>
    </xdr:to>
    <xdr:sp macro="" textlink="">
      <xdr:nvSpPr>
        <xdr:cNvPr id="32" name="TextovéPole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>
          <a:off x="16078199" y="5638800"/>
          <a:ext cx="1276351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COPAXONE 20MG/ML INJ (glatiramer acetát 20mg)</a:t>
          </a:r>
        </a:p>
      </xdr:txBody>
    </xdr:sp>
    <xdr:clientData/>
  </xdr:twoCellAnchor>
  <xdr:twoCellAnchor>
    <xdr:from>
      <xdr:col>25</xdr:col>
      <xdr:colOff>306916</xdr:colOff>
      <xdr:row>19</xdr:row>
      <xdr:rowOff>0</xdr:rowOff>
    </xdr:from>
    <xdr:to>
      <xdr:col>25</xdr:col>
      <xdr:colOff>361950</xdr:colOff>
      <xdr:row>22</xdr:row>
      <xdr:rowOff>142876</xdr:rowOff>
    </xdr:to>
    <xdr:cxnSp macro="">
      <xdr:nvCxnSpPr>
        <xdr:cNvPr id="33" name="Přímá spojnice se šipkou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CxnSpPr/>
      </xdr:nvCxnSpPr>
      <xdr:spPr>
        <a:xfrm flipH="1" flipV="1">
          <a:off x="16442266" y="4902200"/>
          <a:ext cx="55034" cy="755651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514350</xdr:colOff>
      <xdr:row>14</xdr:row>
      <xdr:rowOff>0</xdr:rowOff>
    </xdr:from>
    <xdr:to>
      <xdr:col>29</xdr:col>
      <xdr:colOff>571500</xdr:colOff>
      <xdr:row>15</xdr:row>
      <xdr:rowOff>142875</xdr:rowOff>
    </xdr:to>
    <xdr:sp macro="" textlink="">
      <xdr:nvSpPr>
        <xdr:cNvPr id="34" name="TextovéPole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17868900" y="3733800"/>
          <a:ext cx="1276350" cy="3905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AVONEX 30MCG INJ (IFN beta-1a 30ug i.m.)</a:t>
          </a:r>
        </a:p>
      </xdr:txBody>
    </xdr:sp>
    <xdr:clientData/>
  </xdr:twoCellAnchor>
  <xdr:twoCellAnchor>
    <xdr:from>
      <xdr:col>27</xdr:col>
      <xdr:colOff>57150</xdr:colOff>
      <xdr:row>15</xdr:row>
      <xdr:rowOff>47625</xdr:rowOff>
    </xdr:from>
    <xdr:to>
      <xdr:col>28</xdr:col>
      <xdr:colOff>161925</xdr:colOff>
      <xdr:row>19</xdr:row>
      <xdr:rowOff>0</xdr:rowOff>
    </xdr:to>
    <xdr:cxnSp macro="">
      <xdr:nvCxnSpPr>
        <xdr:cNvPr id="35" name="Přímá spojnice se šipkou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CxnSpPr/>
      </xdr:nvCxnSpPr>
      <xdr:spPr>
        <a:xfrm flipH="1">
          <a:off x="17411700" y="4029075"/>
          <a:ext cx="714375" cy="7143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314325</xdr:colOff>
      <xdr:row>14</xdr:row>
      <xdr:rowOff>9524</xdr:rowOff>
    </xdr:from>
    <xdr:to>
      <xdr:col>26</xdr:col>
      <xdr:colOff>323850</xdr:colOff>
      <xdr:row>17</xdr:row>
      <xdr:rowOff>28575</xdr:rowOff>
    </xdr:to>
    <xdr:sp macro="" textlink="">
      <xdr:nvSpPr>
        <xdr:cNvPr id="36" name="TextovéPole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16449675" y="3800474"/>
          <a:ext cx="619125" cy="5905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REBIF 44 MCG INJ (IFN beta-1a 44ug)</a:t>
          </a:r>
        </a:p>
      </xdr:txBody>
    </xdr:sp>
    <xdr:clientData/>
  </xdr:twoCellAnchor>
  <xdr:twoCellAnchor>
    <xdr:from>
      <xdr:col>25</xdr:col>
      <xdr:colOff>66675</xdr:colOff>
      <xdr:row>17</xdr:row>
      <xdr:rowOff>0</xdr:rowOff>
    </xdr:from>
    <xdr:to>
      <xdr:col>25</xdr:col>
      <xdr:colOff>371475</xdr:colOff>
      <xdr:row>18</xdr:row>
      <xdr:rowOff>142875</xdr:rowOff>
    </xdr:to>
    <xdr:cxnSp macro="">
      <xdr:nvCxnSpPr>
        <xdr:cNvPr id="37" name="Přímá spojnice se šipkou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CxnSpPr/>
      </xdr:nvCxnSpPr>
      <xdr:spPr>
        <a:xfrm flipH="1">
          <a:off x="16202025" y="4362450"/>
          <a:ext cx="304800" cy="3333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161926</xdr:colOff>
      <xdr:row>19</xdr:row>
      <xdr:rowOff>161926</xdr:rowOff>
    </xdr:from>
    <xdr:to>
      <xdr:col>27</xdr:col>
      <xdr:colOff>542926</xdr:colOff>
      <xdr:row>21</xdr:row>
      <xdr:rowOff>95251</xdr:rowOff>
    </xdr:to>
    <xdr:sp macro="" textlink="">
      <xdr:nvSpPr>
        <xdr:cNvPr id="38" name="TextovéPole 51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16906876" y="5095876"/>
          <a:ext cx="990600" cy="3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800" u="none"/>
            <a:t>AUBAGIO 14MG TBL (teriflunomid)</a:t>
          </a:r>
        </a:p>
      </xdr:txBody>
    </xdr:sp>
    <xdr:clientData/>
  </xdr:twoCellAnchor>
  <xdr:twoCellAnchor>
    <xdr:from>
      <xdr:col>25</xdr:col>
      <xdr:colOff>370416</xdr:colOff>
      <xdr:row>19</xdr:row>
      <xdr:rowOff>0</xdr:rowOff>
    </xdr:from>
    <xdr:to>
      <xdr:col>26</xdr:col>
      <xdr:colOff>438150</xdr:colOff>
      <xdr:row>19</xdr:row>
      <xdr:rowOff>152400</xdr:rowOff>
    </xdr:to>
    <xdr:cxnSp macro="">
      <xdr:nvCxnSpPr>
        <xdr:cNvPr id="39" name="Přímá spojnice se šipkou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CxnSpPr/>
      </xdr:nvCxnSpPr>
      <xdr:spPr>
        <a:xfrm flipH="1" flipV="1">
          <a:off x="16505766" y="4754034"/>
          <a:ext cx="677334" cy="332316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200025</xdr:colOff>
      <xdr:row>3</xdr:row>
      <xdr:rowOff>0</xdr:rowOff>
    </xdr:from>
    <xdr:to>
      <xdr:col>24</xdr:col>
      <xdr:colOff>314325</xdr:colOff>
      <xdr:row>5</xdr:row>
      <xdr:rowOff>1</xdr:rowOff>
    </xdr:to>
    <xdr:sp macro="" textlink="">
      <xdr:nvSpPr>
        <xdr:cNvPr id="40" name="Ovál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 flipH="1">
          <a:off x="14506575" y="1228725"/>
          <a:ext cx="1333500" cy="847726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17</xdr:col>
      <xdr:colOff>476250</xdr:colOff>
      <xdr:row>3</xdr:row>
      <xdr:rowOff>0</xdr:rowOff>
    </xdr:from>
    <xdr:to>
      <xdr:col>19</xdr:col>
      <xdr:colOff>438150</xdr:colOff>
      <xdr:row>3</xdr:row>
      <xdr:rowOff>66675</xdr:rowOff>
    </xdr:to>
    <xdr:sp macro="" textlink="">
      <xdr:nvSpPr>
        <xdr:cNvPr id="41" name="TextovéPole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11734800" y="1514475"/>
          <a:ext cx="1181100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00" b="1">
              <a:solidFill>
                <a:srgbClr val="7030A0"/>
              </a:solidFill>
            </a:rPr>
            <a:t>možno</a:t>
          </a:r>
          <a:r>
            <a:rPr lang="cs-CZ" sz="900" b="1" baseline="0">
              <a:solidFill>
                <a:srgbClr val="7030A0"/>
              </a:solidFill>
            </a:rPr>
            <a:t> v 1. i v 2. linii</a:t>
          </a:r>
          <a:endParaRPr lang="cs-CZ" sz="900" b="1">
            <a:solidFill>
              <a:srgbClr val="7030A0"/>
            </a:solidFill>
          </a:endParaRPr>
        </a:p>
      </xdr:txBody>
    </xdr:sp>
    <xdr:clientData/>
  </xdr:twoCellAnchor>
  <xdr:twoCellAnchor>
    <xdr:from>
      <xdr:col>18</xdr:col>
      <xdr:colOff>161925</xdr:colOff>
      <xdr:row>19</xdr:row>
      <xdr:rowOff>66675</xdr:rowOff>
    </xdr:from>
    <xdr:to>
      <xdr:col>19</xdr:col>
      <xdr:colOff>390525</xdr:colOff>
      <xdr:row>20</xdr:row>
      <xdr:rowOff>104775</xdr:rowOff>
    </xdr:to>
    <xdr:sp macro="" textlink="">
      <xdr:nvSpPr>
        <xdr:cNvPr id="43" name="TextovéPole 113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12030075" y="5000625"/>
          <a:ext cx="838200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1000" b="1">
              <a:solidFill>
                <a:srgbClr val="00B050"/>
              </a:solidFill>
            </a:rPr>
            <a:t>jen v 2. linii</a:t>
          </a:r>
        </a:p>
      </xdr:txBody>
    </xdr:sp>
    <xdr:clientData/>
  </xdr:twoCellAnchor>
  <xdr:twoCellAnchor>
    <xdr:from>
      <xdr:col>23</xdr:col>
      <xdr:colOff>190500</xdr:colOff>
      <xdr:row>5</xdr:row>
      <xdr:rowOff>121709</xdr:rowOff>
    </xdr:from>
    <xdr:to>
      <xdr:col>25</xdr:col>
      <xdr:colOff>600075</xdr:colOff>
      <xdr:row>6</xdr:row>
      <xdr:rowOff>100543</xdr:rowOff>
    </xdr:to>
    <xdr:sp macro="" textlink="">
      <xdr:nvSpPr>
        <xdr:cNvPr id="44" name="TextovéPole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>
          <a:off x="15106650" y="2198159"/>
          <a:ext cx="1628775" cy="16933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/>
            <a:t>ZEPOSIA 0,92MG CPS (ozanimod) </a:t>
          </a:r>
        </a:p>
      </xdr:txBody>
    </xdr:sp>
    <xdr:clientData/>
  </xdr:twoCellAnchor>
  <xdr:twoCellAnchor>
    <xdr:from>
      <xdr:col>22</xdr:col>
      <xdr:colOff>466725</xdr:colOff>
      <xdr:row>6</xdr:row>
      <xdr:rowOff>84667</xdr:rowOff>
    </xdr:from>
    <xdr:to>
      <xdr:col>24</xdr:col>
      <xdr:colOff>105834</xdr:colOff>
      <xdr:row>13</xdr:row>
      <xdr:rowOff>180975</xdr:rowOff>
    </xdr:to>
    <xdr:cxnSp macro="">
      <xdr:nvCxnSpPr>
        <xdr:cNvPr id="45" name="Přímá spojnice se šipkou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CxnSpPr/>
      </xdr:nvCxnSpPr>
      <xdr:spPr>
        <a:xfrm flipH="1">
          <a:off x="14773275" y="2351617"/>
          <a:ext cx="858309" cy="1239308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177272</xdr:colOff>
      <xdr:row>4</xdr:row>
      <xdr:rowOff>146843</xdr:rowOff>
    </xdr:from>
    <xdr:to>
      <xdr:col>27</xdr:col>
      <xdr:colOff>224896</xdr:colOff>
      <xdr:row>6</xdr:row>
      <xdr:rowOff>218767</xdr:rowOff>
    </xdr:to>
    <xdr:sp macro="" textlink="">
      <xdr:nvSpPr>
        <xdr:cNvPr id="46" name="Ovál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/>
      </xdr:nvSpPr>
      <xdr:spPr>
        <a:xfrm flipH="1">
          <a:off x="15093422" y="2032793"/>
          <a:ext cx="2486024" cy="424349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25</xdr:col>
      <xdr:colOff>418042</xdr:colOff>
      <xdr:row>5</xdr:row>
      <xdr:rowOff>130969</xdr:rowOff>
    </xdr:from>
    <xdr:to>
      <xdr:col>26</xdr:col>
      <xdr:colOff>598521</xdr:colOff>
      <xdr:row>6</xdr:row>
      <xdr:rowOff>89930</xdr:rowOff>
    </xdr:to>
    <xdr:sp macro="" textlink="">
      <xdr:nvSpPr>
        <xdr:cNvPr id="47" name="TextovéPole 113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16553392" y="2207419"/>
          <a:ext cx="790079" cy="1494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1000" b="1">
              <a:solidFill>
                <a:srgbClr val="00B050"/>
              </a:solidFill>
            </a:rPr>
            <a:t>jen v 1. linii</a:t>
          </a:r>
        </a:p>
      </xdr:txBody>
    </xdr:sp>
    <xdr:clientData/>
  </xdr:twoCellAnchor>
  <xdr:twoCellAnchor>
    <xdr:from>
      <xdr:col>27</xdr:col>
      <xdr:colOff>381000</xdr:colOff>
      <xdr:row>10</xdr:row>
      <xdr:rowOff>31751</xdr:rowOff>
    </xdr:from>
    <xdr:to>
      <xdr:col>29</xdr:col>
      <xdr:colOff>342900</xdr:colOff>
      <xdr:row>11</xdr:row>
      <xdr:rowOff>79376</xdr:rowOff>
    </xdr:to>
    <xdr:sp macro="" textlink="">
      <xdr:nvSpPr>
        <xdr:cNvPr id="48" name="TextovéPole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>
          <a:off x="17735550" y="2679701"/>
          <a:ext cx="1181100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00" b="1">
              <a:solidFill>
                <a:srgbClr val="7030A0"/>
              </a:solidFill>
            </a:rPr>
            <a:t>možno</a:t>
          </a:r>
          <a:r>
            <a:rPr lang="cs-CZ" sz="900" b="1" baseline="0">
              <a:solidFill>
                <a:srgbClr val="7030A0"/>
              </a:solidFill>
            </a:rPr>
            <a:t> v 1. i v 2. linii</a:t>
          </a:r>
          <a:endParaRPr lang="cs-CZ" sz="900" b="1">
            <a:solidFill>
              <a:srgbClr val="7030A0"/>
            </a:solidFill>
          </a:endParaRPr>
        </a:p>
      </xdr:txBody>
    </xdr:sp>
    <xdr:clientData/>
  </xdr:twoCellAnchor>
  <xdr:twoCellAnchor>
    <xdr:from>
      <xdr:col>24</xdr:col>
      <xdr:colOff>52916</xdr:colOff>
      <xdr:row>8</xdr:row>
      <xdr:rowOff>84668</xdr:rowOff>
    </xdr:from>
    <xdr:to>
      <xdr:col>29</xdr:col>
      <xdr:colOff>423332</xdr:colOff>
      <xdr:row>12</xdr:row>
      <xdr:rowOff>72749</xdr:rowOff>
    </xdr:to>
    <xdr:sp macro="" textlink="">
      <xdr:nvSpPr>
        <xdr:cNvPr id="49" name="Ovál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/>
      </xdr:nvSpPr>
      <xdr:spPr>
        <a:xfrm flipH="1">
          <a:off x="15578666" y="2542118"/>
          <a:ext cx="3418416" cy="559581"/>
        </a:xfrm>
        <a:prstGeom prst="ellipse">
          <a:avLst/>
        </a:prstGeom>
        <a:noFill/>
        <a:ln w="28575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232833</xdr:colOff>
      <xdr:row>0</xdr:row>
      <xdr:rowOff>95249</xdr:rowOff>
    </xdr:from>
    <xdr:to>
      <xdr:col>34</xdr:col>
      <xdr:colOff>0</xdr:colOff>
      <xdr:row>37</xdr:row>
      <xdr:rowOff>31749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221191</xdr:colOff>
      <xdr:row>14</xdr:row>
      <xdr:rowOff>137583</xdr:rowOff>
    </xdr:from>
    <xdr:to>
      <xdr:col>21</xdr:col>
      <xdr:colOff>234661</xdr:colOff>
      <xdr:row>28</xdr:row>
      <xdr:rowOff>72159</xdr:rowOff>
    </xdr:to>
    <xdr:cxnSp macro="">
      <xdr:nvCxnSpPr>
        <xdr:cNvPr id="3" name="Přímá spojovací čára 6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CxnSpPr/>
      </xdr:nvCxnSpPr>
      <xdr:spPr>
        <a:xfrm flipH="1" flipV="1">
          <a:off x="9964913" y="2846916"/>
          <a:ext cx="13470" cy="2587465"/>
        </a:xfrm>
        <a:prstGeom prst="line">
          <a:avLst/>
        </a:prstGeom>
        <a:ln w="9525" cap="flat" cmpd="sng" algn="ctr">
          <a:solidFill>
            <a:schemeClr val="dk1"/>
          </a:solidFill>
          <a:prstDash val="sys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508000</xdr:colOff>
      <xdr:row>0</xdr:row>
      <xdr:rowOff>95250</xdr:rowOff>
    </xdr:from>
    <xdr:to>
      <xdr:col>33</xdr:col>
      <xdr:colOff>243417</xdr:colOff>
      <xdr:row>2</xdr:row>
      <xdr:rowOff>254000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5736167" y="95250"/>
          <a:ext cx="11398250" cy="497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cs-CZ" sz="1400" b="1"/>
            <a:t>Nepřímé srovnání</a:t>
          </a:r>
          <a:r>
            <a:rPr lang="cs-CZ" sz="1400" b="1" baseline="30000"/>
            <a:t>38</a:t>
          </a:r>
          <a:r>
            <a:rPr lang="cs-CZ" sz="1400" b="1"/>
            <a:t> ICER (v</a:t>
          </a:r>
          <a:r>
            <a:rPr lang="cs-CZ" sz="1400" b="1" baseline="0"/>
            <a:t> parametru EASI-50 - viz vysvětlení níže) jednotlivých intervencí </a:t>
          </a:r>
          <a:r>
            <a:rPr lang="cs-CZ" sz="1400" b="1"/>
            <a:t> vůči placebu vč</a:t>
          </a:r>
          <a:r>
            <a:rPr lang="cs-CZ" sz="1400" b="1" baseline="0"/>
            <a:t>etně CI 95% za prvních 16 týdnů léčby</a:t>
          </a:r>
          <a:r>
            <a:rPr lang="cs-CZ" sz="1400" b="1" baseline="30000"/>
            <a:t>42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(zeleným oválem je zvýrazněna nákladově nejefektivnější intervence, černým oválem je zvýrazněn hodnocený LP CIBINQO, čárkovaně jsou zvýrazněny hranice 95% CI</a:t>
          </a:r>
          <a:r>
            <a:rPr lang="cs-CZ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nákladově nejefekt.intervence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)</a:t>
          </a:r>
          <a:endParaRPr lang="cs-CZ" sz="1400" b="1" baseline="30000"/>
        </a:p>
      </xdr:txBody>
    </xdr:sp>
    <xdr:clientData/>
  </xdr:twoCellAnchor>
  <xdr:twoCellAnchor>
    <xdr:from>
      <xdr:col>17</xdr:col>
      <xdr:colOff>136171</xdr:colOff>
      <xdr:row>17</xdr:row>
      <xdr:rowOff>137584</xdr:rowOff>
    </xdr:from>
    <xdr:to>
      <xdr:col>21</xdr:col>
      <xdr:colOff>423332</xdr:colOff>
      <xdr:row>18</xdr:row>
      <xdr:rowOff>150284</xdr:rowOff>
    </xdr:to>
    <xdr:sp macro="" textlink="">
      <xdr:nvSpPr>
        <xdr:cNvPr id="5" name="Ovál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 flipH="1">
          <a:off x="7452782" y="3411362"/>
          <a:ext cx="2714272" cy="196144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18</xdr:col>
      <xdr:colOff>21167</xdr:colOff>
      <xdr:row>26</xdr:row>
      <xdr:rowOff>52917</xdr:rowOff>
    </xdr:from>
    <xdr:to>
      <xdr:col>19</xdr:col>
      <xdr:colOff>359831</xdr:colOff>
      <xdr:row>27</xdr:row>
      <xdr:rowOff>14111</xdr:rowOff>
    </xdr:to>
    <xdr:sp macro="" textlink="">
      <xdr:nvSpPr>
        <xdr:cNvPr id="6" name="Ovál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 flipH="1">
          <a:off x="7944556" y="5048250"/>
          <a:ext cx="945442" cy="144639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14</xdr:col>
      <xdr:colOff>275166</xdr:colOff>
      <xdr:row>14</xdr:row>
      <xdr:rowOff>158750</xdr:rowOff>
    </xdr:from>
    <xdr:to>
      <xdr:col>22</xdr:col>
      <xdr:colOff>105834</xdr:colOff>
      <xdr:row>17</xdr:row>
      <xdr:rowOff>66675</xdr:rowOff>
    </xdr:to>
    <xdr:sp macro="" textlink="">
      <xdr:nvSpPr>
        <xdr:cNvPr id="8" name="Ovál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 flipH="1">
          <a:off x="5504391" y="2930525"/>
          <a:ext cx="4707468" cy="488950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27</xdr:col>
      <xdr:colOff>455079</xdr:colOff>
      <xdr:row>14</xdr:row>
      <xdr:rowOff>105834</xdr:rowOff>
    </xdr:from>
    <xdr:to>
      <xdr:col>33</xdr:col>
      <xdr:colOff>539746</xdr:colOff>
      <xdr:row>17</xdr:row>
      <xdr:rowOff>169333</xdr:rowOff>
    </xdr:to>
    <xdr:sp macro="" textlink="">
      <xdr:nvSpPr>
        <xdr:cNvPr id="9" name="Ovál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 flipH="1">
          <a:off x="13663079" y="2889251"/>
          <a:ext cx="3767667" cy="645582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14</xdr:col>
      <xdr:colOff>392906</xdr:colOff>
      <xdr:row>30</xdr:row>
      <xdr:rowOff>125677</xdr:rowOff>
    </xdr:from>
    <xdr:to>
      <xdr:col>29</xdr:col>
      <xdr:colOff>433915</xdr:colOff>
      <xdr:row>33</xdr:row>
      <xdr:rowOff>170655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5621073" y="6031177"/>
          <a:ext cx="9248509" cy="616478"/>
        </a:xfrm>
        <a:prstGeom prst="rect">
          <a:avLst/>
        </a:prstGeom>
        <a:solidFill>
          <a:srgbClr val="FFFF0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Výsledky léčby AD mohou být hodnoceny jako:</a:t>
          </a: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změna v odpovědi EASI (viz pozn. 15) od výchozí hodnoty a jsou kategorizovány jako % zlepšení – </a:t>
          </a:r>
          <a:r>
            <a:rPr lang="cs-CZ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např. EASI-50</a:t>
          </a:r>
          <a:r>
            <a:rPr lang="cs-CZ" sz="11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znamená % zlepšení skóre EASI od výchozí hodnoty o ≥ 50 %</a:t>
          </a:r>
          <a:r>
            <a:rPr lang="cs-CZ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17</a:t>
          </a: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IGA skóre 0/1 (viz  pozn. 20) je pro FDA povinný jako primární cílový bod pro studie fáze III (jako výsledek léčby), v současné době ale není akceptován agenturou EMA jako primární cílový bod - </a:t>
          </a:r>
          <a:r>
            <a:rPr lang="cs-CZ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přísnější EASI-90 je téměř ekvivalentní IGA 0/1</a:t>
          </a:r>
          <a:r>
            <a:rPr lang="cs-CZ" sz="110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22</a:t>
          </a:r>
          <a:endParaRPr lang="cs-CZ" sz="1200" b="1"/>
        </a:p>
      </xdr:txBody>
    </xdr:sp>
    <xdr:clientData/>
  </xdr:twoCellAnchor>
  <xdr:twoCellAnchor>
    <xdr:from>
      <xdr:col>14</xdr:col>
      <xdr:colOff>402166</xdr:colOff>
      <xdr:row>20</xdr:row>
      <xdr:rowOff>91724</xdr:rowOff>
    </xdr:from>
    <xdr:to>
      <xdr:col>17</xdr:col>
      <xdr:colOff>63500</xdr:colOff>
      <xdr:row>23</xdr:row>
      <xdr:rowOff>31751</xdr:rowOff>
    </xdr:to>
    <xdr:sp macro="" textlink="">
      <xdr:nvSpPr>
        <xdr:cNvPr id="13" name="TextovéPole 11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5898444" y="3944057"/>
          <a:ext cx="1481667" cy="532694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cs-CZ" sz="800" b="1">
              <a:solidFill>
                <a:srgbClr val="FF0000"/>
              </a:solidFill>
            </a:rPr>
            <a:t>CAVE! ROZDÍLNÉ ŠÍŘE 95% CI U UPA 15/30 MG 1X DENNĚ DLE POUŽITÉ NMA !!! (viz pozn. 38)</a:t>
          </a:r>
        </a:p>
      </xdr:txBody>
    </xdr:sp>
    <xdr:clientData/>
  </xdr:twoCellAnchor>
  <xdr:twoCellAnchor>
    <xdr:from>
      <xdr:col>15</xdr:col>
      <xdr:colOff>74083</xdr:colOff>
      <xdr:row>15</xdr:row>
      <xdr:rowOff>137584</xdr:rowOff>
    </xdr:from>
    <xdr:to>
      <xdr:col>18</xdr:col>
      <xdr:colOff>412751</xdr:colOff>
      <xdr:row>16</xdr:row>
      <xdr:rowOff>148167</xdr:rowOff>
    </xdr:to>
    <xdr:sp macro="" textlink="">
      <xdr:nvSpPr>
        <xdr:cNvPr id="14" name="TextovéPole 111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5916083" y="3111501"/>
          <a:ext cx="2180168" cy="201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800" b="1">
              <a:solidFill>
                <a:schemeClr val="tx1"/>
              </a:solidFill>
            </a:rPr>
            <a:t>95%</a:t>
          </a:r>
          <a:r>
            <a:rPr lang="cs-CZ" sz="800" b="1" baseline="0">
              <a:solidFill>
                <a:schemeClr val="tx1"/>
              </a:solidFill>
            </a:rPr>
            <a:t> CI u abro 200mg je dle NMA</a:t>
          </a:r>
          <a:r>
            <a:rPr lang="cs-CZ" sz="800" b="1" baseline="30000">
              <a:solidFill>
                <a:schemeClr val="tx1"/>
              </a:solidFill>
            </a:rPr>
            <a:t>17</a:t>
          </a:r>
          <a:r>
            <a:rPr lang="cs-CZ" sz="800" b="1" baseline="0">
              <a:solidFill>
                <a:schemeClr val="tx1"/>
              </a:solidFill>
            </a:rPr>
            <a:t> cca stejný!</a:t>
          </a:r>
          <a:endParaRPr lang="cs-CZ" sz="800" b="1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264584</xdr:colOff>
      <xdr:row>18</xdr:row>
      <xdr:rowOff>127000</xdr:rowOff>
    </xdr:from>
    <xdr:to>
      <xdr:col>17</xdr:col>
      <xdr:colOff>275167</xdr:colOff>
      <xdr:row>21</xdr:row>
      <xdr:rowOff>2</xdr:rowOff>
    </xdr:to>
    <xdr:cxnSp macro="">
      <xdr:nvCxnSpPr>
        <xdr:cNvPr id="19" name="Přímá spojnice se šipkou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CxnSpPr/>
      </xdr:nvCxnSpPr>
      <xdr:spPr>
        <a:xfrm flipV="1">
          <a:off x="6974417" y="3584222"/>
          <a:ext cx="617361" cy="493891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285750</xdr:colOff>
      <xdr:row>23</xdr:row>
      <xdr:rowOff>10583</xdr:rowOff>
    </xdr:from>
    <xdr:to>
      <xdr:col>18</xdr:col>
      <xdr:colOff>159624</xdr:colOff>
      <xdr:row>26</xdr:row>
      <xdr:rowOff>74099</xdr:rowOff>
    </xdr:to>
    <xdr:cxnSp macro="">
      <xdr:nvCxnSpPr>
        <xdr:cNvPr id="20" name="Přímá spojnice se šipkou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CxnSpPr>
          <a:endCxn id="6" idx="7"/>
        </xdr:cNvCxnSpPr>
      </xdr:nvCxnSpPr>
      <xdr:spPr>
        <a:xfrm>
          <a:off x="6995583" y="4455583"/>
          <a:ext cx="1087430" cy="613849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243416</xdr:colOff>
      <xdr:row>14</xdr:row>
      <xdr:rowOff>137583</xdr:rowOff>
    </xdr:from>
    <xdr:to>
      <xdr:col>33</xdr:col>
      <xdr:colOff>592667</xdr:colOff>
      <xdr:row>14</xdr:row>
      <xdr:rowOff>137583</xdr:rowOff>
    </xdr:to>
    <xdr:cxnSp macro="">
      <xdr:nvCxnSpPr>
        <xdr:cNvPr id="27" name="Přímá spojnic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CxnSpPr/>
      </xdr:nvCxnSpPr>
      <xdr:spPr>
        <a:xfrm>
          <a:off x="5471583" y="2921000"/>
          <a:ext cx="12012084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488154</xdr:colOff>
      <xdr:row>26</xdr:row>
      <xdr:rowOff>42333</xdr:rowOff>
    </xdr:from>
    <xdr:to>
      <xdr:col>33</xdr:col>
      <xdr:colOff>550331</xdr:colOff>
      <xdr:row>27</xdr:row>
      <xdr:rowOff>137583</xdr:rowOff>
    </xdr:to>
    <xdr:sp macro="" textlink="">
      <xdr:nvSpPr>
        <xdr:cNvPr id="31" name="Ovál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/>
      </xdr:nvSpPr>
      <xdr:spPr>
        <a:xfrm flipH="1">
          <a:off x="13696154" y="5185833"/>
          <a:ext cx="3745177" cy="285750"/>
        </a:xfrm>
        <a:prstGeom prst="ellipse">
          <a:avLst/>
        </a:prstGeom>
        <a:noFill/>
        <a:ln w="28575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32</xdr:col>
      <xdr:colOff>190500</xdr:colOff>
      <xdr:row>21</xdr:row>
      <xdr:rowOff>42333</xdr:rowOff>
    </xdr:from>
    <xdr:to>
      <xdr:col>32</xdr:col>
      <xdr:colOff>412750</xdr:colOff>
      <xdr:row>28</xdr:row>
      <xdr:rowOff>158750</xdr:rowOff>
    </xdr:to>
    <xdr:sp macro="" textlink="">
      <xdr:nvSpPr>
        <xdr:cNvPr id="32" name="Šipka dolů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/>
      </xdr:nvSpPr>
      <xdr:spPr>
        <a:xfrm>
          <a:off x="16467667" y="4233333"/>
          <a:ext cx="222250" cy="1449917"/>
        </a:xfrm>
        <a:prstGeom prst="downArrow">
          <a:avLst/>
        </a:prstGeom>
        <a:gradFill>
          <a:gsLst>
            <a:gs pos="0">
              <a:schemeClr val="tx1">
                <a:lumMod val="50000"/>
                <a:lumOff val="50000"/>
              </a:schemeClr>
            </a:gs>
            <a:gs pos="1000">
              <a:schemeClr val="accent1">
                <a:tint val="44500"/>
                <a:satMod val="160000"/>
              </a:schemeClr>
            </a:gs>
            <a:gs pos="75000">
              <a:schemeClr val="accent1">
                <a:tint val="23500"/>
                <a:satMod val="160000"/>
                <a:alpha val="8000"/>
              </a:schemeClr>
            </a:gs>
          </a:gsLst>
          <a:lin ang="5400000" scaled="0"/>
        </a:gradFill>
        <a:ln>
          <a:solidFill>
            <a:schemeClr val="tx1"/>
          </a:solidFill>
        </a:ln>
        <a:effectLst>
          <a:outerShdw blurRad="50800" dist="50800" dir="5400000" algn="ctr" rotWithShape="0">
            <a:srgbClr val="000000">
              <a:alpha val="29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19</xdr:col>
      <xdr:colOff>328083</xdr:colOff>
      <xdr:row>20</xdr:row>
      <xdr:rowOff>179916</xdr:rowOff>
    </xdr:from>
    <xdr:to>
      <xdr:col>19</xdr:col>
      <xdr:colOff>391584</xdr:colOff>
      <xdr:row>21</xdr:row>
      <xdr:rowOff>21167</xdr:rowOff>
    </xdr:to>
    <xdr:sp macro="" textlink="">
      <xdr:nvSpPr>
        <xdr:cNvPr id="37" name="Vývojový diagram: spojnice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/>
      </xdr:nvSpPr>
      <xdr:spPr>
        <a:xfrm flipH="1">
          <a:off x="8625416" y="4138083"/>
          <a:ext cx="63501" cy="74084"/>
        </a:xfrm>
        <a:prstGeom prst="flowChartConnector">
          <a:avLst/>
        </a:prstGeom>
        <a:solidFill>
          <a:schemeClr val="bg2">
            <a:lumMod val="9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18</xdr:col>
      <xdr:colOff>328084</xdr:colOff>
      <xdr:row>20</xdr:row>
      <xdr:rowOff>222249</xdr:rowOff>
    </xdr:from>
    <xdr:to>
      <xdr:col>21</xdr:col>
      <xdr:colOff>10584</xdr:colOff>
      <xdr:row>20</xdr:row>
      <xdr:rowOff>222249</xdr:rowOff>
    </xdr:to>
    <xdr:cxnSp macro="">
      <xdr:nvCxnSpPr>
        <xdr:cNvPr id="44" name="Přímá spojnice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CxnSpPr/>
      </xdr:nvCxnSpPr>
      <xdr:spPr>
        <a:xfrm>
          <a:off x="8011584" y="4180416"/>
          <a:ext cx="15240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0.16863</cdr:x>
      <cdr:y>0.39873</cdr:y>
    </cdr:from>
    <cdr:to>
      <cdr:x>0.1698</cdr:x>
      <cdr:y>0.76573</cdr:y>
    </cdr:to>
    <cdr:cxnSp macro="">
      <cdr:nvCxnSpPr>
        <cdr:cNvPr id="3" name="Přímá spojovací čára 6">
          <a:extLst xmlns:a="http://schemas.openxmlformats.org/drawingml/2006/main">
            <a:ext uri="{FF2B5EF4-FFF2-40B4-BE49-F238E27FC236}">
              <a16:creationId xmlns:a16="http://schemas.microsoft.com/office/drawing/2014/main" id="{72568A5A-6737-409F-831F-95497C59580A}"/>
            </a:ext>
          </a:extLst>
        </cdr:cNvPr>
        <cdr:cNvCxnSpPr/>
      </cdr:nvCxnSpPr>
      <cdr:spPr>
        <a:xfrm xmlns:a="http://schemas.openxmlformats.org/drawingml/2006/main" flipH="1" flipV="1">
          <a:off x="2007112" y="2756987"/>
          <a:ext cx="13926" cy="2537601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sys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0.01318</cdr:x>
      <cdr:y>0.79917</cdr:y>
    </cdr:from>
    <cdr:to>
      <cdr:x>0.60726</cdr:x>
      <cdr:y>0.84507</cdr:y>
    </cdr:to>
    <cdr:sp macro="" textlink="">
      <cdr:nvSpPr>
        <cdr:cNvPr id="6" name="TextovéPole 1">
          <a:extLst xmlns:a="http://schemas.openxmlformats.org/drawingml/2006/main">
            <a:ext uri="{FF2B5EF4-FFF2-40B4-BE49-F238E27FC236}">
              <a16:creationId xmlns:a16="http://schemas.microsoft.com/office/drawing/2014/main" id="{DBB20B85-9A5C-4ED8-B9C1-EB3B01F84E9C}"/>
            </a:ext>
          </a:extLst>
        </cdr:cNvPr>
        <cdr:cNvSpPr txBox="1"/>
      </cdr:nvSpPr>
      <cdr:spPr>
        <a:xfrm xmlns:a="http://schemas.openxmlformats.org/drawingml/2006/main">
          <a:off x="158749" y="5683697"/>
          <a:ext cx="7154977" cy="3264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 i="0" baseline="0">
              <a:effectLst/>
              <a:latin typeface="+mn-lt"/>
              <a:ea typeface="+mn-ea"/>
              <a:cs typeface="+mn-cs"/>
            </a:rPr>
            <a:t>→</a:t>
          </a:r>
          <a:r>
            <a:rPr lang="cs-CZ" sz="900" b="1" i="1" baseline="0">
              <a:effectLst/>
              <a:latin typeface="+mn-lt"/>
              <a:ea typeface="+mn-ea"/>
              <a:cs typeface="+mn-cs"/>
            </a:rPr>
            <a:t>     kolik Kč vynaložím navíc při použití účinnější intervence pro dosažení EASI-50 u 1 pac. navíc vůči placebu (jeho bod.hodnotě) - log. stupnice</a:t>
          </a:r>
          <a:endParaRPr lang="cs-CZ" sz="900"/>
        </a:p>
      </cdr:txBody>
    </cdr:sp>
  </cdr:relSizeAnchor>
  <cdr:relSizeAnchor xmlns:cdr="http://schemas.openxmlformats.org/drawingml/2006/chartDrawing">
    <cdr:from>
      <cdr:x>0.52636</cdr:x>
      <cdr:y>0.06548</cdr:y>
    </cdr:from>
    <cdr:to>
      <cdr:x>0.70035</cdr:x>
      <cdr:y>0.76637</cdr:y>
    </cdr:to>
    <cdr:sp macro="" textlink="">
      <cdr:nvSpPr>
        <cdr:cNvPr id="7" name="TextovéPole 4">
          <a:extLst xmlns:a="http://schemas.openxmlformats.org/drawingml/2006/main">
            <a:ext uri="{FF2B5EF4-FFF2-40B4-BE49-F238E27FC236}">
              <a16:creationId xmlns:a16="http://schemas.microsoft.com/office/drawing/2014/main" id="{00000000-0008-0000-0600-000005000000}"/>
            </a:ext>
          </a:extLst>
        </cdr:cNvPr>
        <cdr:cNvSpPr txBox="1"/>
      </cdr:nvSpPr>
      <cdr:spPr>
        <a:xfrm xmlns:a="http://schemas.openxmlformats.org/drawingml/2006/main">
          <a:off x="6339417" y="465668"/>
          <a:ext cx="2095500" cy="498475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0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000" b="1"/>
            <a:t>     ICER              rozmezí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900" b="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 baseline="0"/>
            <a:t>  </a:t>
          </a:r>
          <a:endParaRPr lang="cs-CZ" sz="8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165.902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[144.073; 202.770]</a:t>
          </a:r>
          <a:endParaRPr lang="cs-CZ" sz="900">
            <a:effectLst/>
          </a:endParaRPr>
        </a:p>
        <a:p xmlns:a="http://schemas.openxmlformats.org/drawingml/2006/main">
          <a:endParaRPr lang="cs-CZ" sz="8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155.234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[144.404; 177.411]</a:t>
          </a:r>
          <a:endParaRPr lang="cs-CZ" sz="900">
            <a:effectLst/>
          </a:endParaRPr>
        </a:p>
        <a:p xmlns:a="http://schemas.openxmlformats.org/drawingml/2006/main">
          <a:endParaRPr lang="cs-CZ" sz="8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153.656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[134.917; 184.387]</a:t>
          </a:r>
          <a:endParaRPr lang="cs-CZ" sz="900">
            <a:effectLst/>
          </a:endParaRPr>
        </a:p>
        <a:p xmlns:a="http://schemas.openxmlformats.org/drawingml/2006/main">
          <a:endParaRPr lang="cs-CZ" sz="9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251.437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[235.387; 276.580]</a:t>
          </a:r>
          <a:endParaRPr lang="cs-CZ" sz="900">
            <a:effectLst/>
          </a:endParaRPr>
        </a:p>
        <a:p xmlns:a="http://schemas.openxmlformats.org/drawingml/2006/main">
          <a:endParaRPr lang="cs-CZ" sz="8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219.671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[133.713; 615.079]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800"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307.539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[219.671; 559.163]</a:t>
          </a:r>
          <a:endParaRPr lang="cs-CZ" sz="900"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9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276.371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[248.026; 302.281]</a:t>
          </a:r>
          <a:endParaRPr lang="cs-CZ" sz="900"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8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152.077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[121.662; 210.568]</a:t>
          </a:r>
          <a:endParaRPr lang="cs-CZ" sz="900"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9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114.988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[101.793; 137.986]</a:t>
          </a:r>
          <a:endParaRPr lang="cs-CZ" sz="900"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9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112.890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[81.347; 230.484]</a:t>
          </a:r>
          <a:endParaRPr lang="cs-CZ" sz="900">
            <a:effectLst/>
          </a:endParaRPr>
        </a:p>
        <a:p xmlns:a="http://schemas.openxmlformats.org/drawingml/2006/main">
          <a:endParaRPr lang="cs-CZ" sz="8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175.606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[149.503; 276.580]</a:t>
          </a:r>
          <a:endParaRPr lang="cs-CZ" sz="900">
            <a:effectLst/>
          </a:endParaRPr>
        </a:p>
        <a:p xmlns:a="http://schemas.openxmlformats.org/drawingml/2006/main">
          <a:endParaRPr lang="cs-CZ" sz="400" b="1"/>
        </a:p>
        <a:p xmlns:a="http://schemas.openxmlformats.org/drawingml/2006/main">
          <a:endParaRPr lang="cs-CZ" sz="500" b="1"/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170.855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[106.048; 384.424]</a:t>
          </a:r>
          <a:endParaRPr lang="cs-CZ" sz="900">
            <a:effectLst/>
          </a:endParaRPr>
        </a:p>
        <a:p xmlns:a="http://schemas.openxmlformats.org/drawingml/2006/main">
          <a:endParaRPr lang="cs-CZ" sz="600" b="1"/>
        </a:p>
        <a:p xmlns:a="http://schemas.openxmlformats.org/drawingml/2006/main">
          <a:endParaRPr lang="cs-CZ" sz="200">
            <a:effectLst/>
          </a:endParaRPr>
        </a:p>
        <a:p xmlns:a="http://schemas.openxmlformats.org/drawingml/2006/main">
          <a:pPr eaLnBrk="1" fontAlgn="auto" latinLnBrk="0" hangingPunct="1"/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246.032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[175.737; 439.342]</a:t>
          </a:r>
          <a:endParaRPr lang="cs-CZ" sz="900">
            <a:effectLst/>
          </a:endParaRPr>
        </a:p>
        <a:p xmlns:a="http://schemas.openxmlformats.org/drawingml/2006/main">
          <a:endParaRPr lang="cs-CZ" sz="900">
            <a:effectLst/>
          </a:endParaRPr>
        </a:p>
        <a:p xmlns:a="http://schemas.openxmlformats.org/drawingml/2006/main">
          <a:pPr eaLnBrk="1" fontAlgn="auto" latinLnBrk="0" hangingPunct="1"/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230.309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[197.408; 276.371]</a:t>
          </a:r>
        </a:p>
        <a:p xmlns:a="http://schemas.openxmlformats.org/drawingml/2006/main">
          <a:pPr eaLnBrk="1" fontAlgn="auto" latinLnBrk="0" hangingPunct="1"/>
          <a:endParaRPr lang="cs-CZ" sz="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eaLnBrk="1" fontAlgn="auto" latinLnBrk="0" hangingPunct="1"/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187.512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[175.606; 204.874]</a:t>
          </a:r>
        </a:p>
        <a:p xmlns:a="http://schemas.openxmlformats.org/drawingml/2006/main">
          <a:pPr eaLnBrk="1" fontAlgn="auto" latinLnBrk="0" hangingPunct="1"/>
          <a:endParaRPr lang="cs-CZ" sz="900">
            <a:effectLst/>
          </a:endParaRPr>
        </a:p>
        <a:p xmlns:a="http://schemas.openxmlformats.org/drawingml/2006/main">
          <a:pPr eaLnBrk="1" fontAlgn="auto" latinLnBrk="0" hangingPunct="1"/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cs-CZ" sz="9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112.890</a:t>
          </a:r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Kč    </a:t>
          </a: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[100.575; 128.642]</a:t>
          </a:r>
          <a:endParaRPr lang="cs-CZ" sz="900">
            <a:effectLst/>
          </a:endParaRPr>
        </a:p>
        <a:p xmlns:a="http://schemas.openxmlformats.org/drawingml/2006/main">
          <a:pPr eaLnBrk="1" fontAlgn="auto" latinLnBrk="0" hangingPunct="1"/>
          <a:endParaRPr lang="cs-CZ" sz="900">
            <a:effectLst/>
          </a:endParaRPr>
        </a:p>
        <a:p xmlns:a="http://schemas.openxmlformats.org/drawingml/2006/main">
          <a:endParaRPr lang="cs-CZ" sz="200" b="1"/>
        </a:p>
        <a:p xmlns:a="http://schemas.openxmlformats.org/drawingml/2006/main">
          <a:endParaRPr lang="cs-CZ" sz="300">
            <a:effectLst/>
          </a:endParaRPr>
        </a:p>
        <a:p xmlns:a="http://schemas.openxmlformats.org/drawingml/2006/main">
          <a:endParaRPr lang="cs-CZ" sz="700">
            <a:effectLst/>
          </a:endParaRPr>
        </a:p>
        <a:p xmlns:a="http://schemas.openxmlformats.org/drawingml/2006/main">
          <a:pPr eaLnBrk="1" fontAlgn="auto" latinLnBrk="0" hangingPunct="1"/>
          <a:r>
            <a:rPr lang="cs-CZ" sz="9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</a:t>
          </a:r>
          <a:endParaRPr lang="cs-CZ" sz="800" b="1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/>
            <a:t>   </a:t>
          </a:r>
          <a:r>
            <a:rPr lang="cs-CZ" sz="900" baseline="0"/>
            <a:t>  </a:t>
          </a:r>
          <a:endParaRPr lang="cs-CZ" sz="70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900">
            <a:effectLst/>
          </a:endParaRPr>
        </a:p>
        <a:p xmlns:a="http://schemas.openxmlformats.org/drawingml/2006/main">
          <a:endParaRPr lang="cs-CZ" sz="80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/>
            <a:t> </a:t>
          </a:r>
          <a:endParaRPr lang="cs-CZ" sz="500"/>
        </a:p>
        <a:p xmlns:a="http://schemas.openxmlformats.org/drawingml/2006/main">
          <a:endParaRPr lang="cs-CZ" sz="10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cs-CZ" sz="900">
            <a:effectLst/>
          </a:endParaRPr>
        </a:p>
        <a:p xmlns:a="http://schemas.openxmlformats.org/drawingml/2006/main">
          <a:endParaRPr lang="cs-CZ" sz="70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cs-CZ" sz="700"/>
        </a:p>
        <a:p xmlns:a="http://schemas.openxmlformats.org/drawingml/2006/main">
          <a:endParaRPr lang="cs-CZ" sz="700"/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/>
        </a:p>
      </cdr:txBody>
    </cdr:sp>
  </cdr:relSizeAnchor>
  <cdr:relSizeAnchor xmlns:cdr="http://schemas.openxmlformats.org/drawingml/2006/chartDrawing">
    <cdr:from>
      <cdr:x>0.93409</cdr:x>
      <cdr:y>0.30952</cdr:y>
    </cdr:from>
    <cdr:to>
      <cdr:x>0.97364</cdr:x>
      <cdr:y>0.30952</cdr:y>
    </cdr:to>
    <cdr:cxnSp macro="">
      <cdr:nvCxnSpPr>
        <cdr:cNvPr id="4" name="Přímá spojnice 3">
          <a:extLst xmlns:a="http://schemas.openxmlformats.org/drawingml/2006/main">
            <a:ext uri="{FF2B5EF4-FFF2-40B4-BE49-F238E27FC236}">
              <a16:creationId xmlns:a16="http://schemas.microsoft.com/office/drawing/2014/main" id="{8CEBFB9B-A1C5-4F90-89CB-DB309269A638}"/>
            </a:ext>
          </a:extLst>
        </cdr:cNvPr>
        <cdr:cNvCxnSpPr/>
      </cdr:nvCxnSpPr>
      <cdr:spPr>
        <a:xfrm xmlns:a="http://schemas.openxmlformats.org/drawingml/2006/main">
          <a:off x="11250083" y="2201333"/>
          <a:ext cx="476250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0.94886</cdr:x>
      <cdr:y>0.58452</cdr:y>
    </cdr:from>
    <cdr:to>
      <cdr:x>0.9884</cdr:x>
      <cdr:y>0.58452</cdr:y>
    </cdr:to>
    <cdr:cxnSp macro="">
      <cdr:nvCxnSpPr>
        <cdr:cNvPr id="9" name="Přímá spojnice 8">
          <a:extLst xmlns:a="http://schemas.openxmlformats.org/drawingml/2006/main">
            <a:ext uri="{FF2B5EF4-FFF2-40B4-BE49-F238E27FC236}">
              <a16:creationId xmlns:a16="http://schemas.microsoft.com/office/drawing/2014/main" id="{DDCEE08B-6D33-4F4A-ADF6-E30097349D83}"/>
            </a:ext>
          </a:extLst>
        </cdr:cNvPr>
        <cdr:cNvCxnSpPr/>
      </cdr:nvCxnSpPr>
      <cdr:spPr>
        <a:xfrm xmlns:a="http://schemas.openxmlformats.org/drawingml/2006/main">
          <a:off x="11427882" y="4157134"/>
          <a:ext cx="476250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0.25047</cdr:x>
      <cdr:y>0.39709</cdr:y>
    </cdr:from>
    <cdr:to>
      <cdr:x>0.25141</cdr:x>
      <cdr:y>0.76876</cdr:y>
    </cdr:to>
    <cdr:cxnSp macro="">
      <cdr:nvCxnSpPr>
        <cdr:cNvPr id="10" name="Přímá spojovací čára 6">
          <a:extLst xmlns:a="http://schemas.openxmlformats.org/drawingml/2006/main">
            <a:ext uri="{FF2B5EF4-FFF2-40B4-BE49-F238E27FC236}">
              <a16:creationId xmlns:a16="http://schemas.microsoft.com/office/drawing/2014/main" id="{72568A5A-6737-409F-831F-95497C59580A}"/>
            </a:ext>
          </a:extLst>
        </cdr:cNvPr>
        <cdr:cNvCxnSpPr/>
      </cdr:nvCxnSpPr>
      <cdr:spPr>
        <a:xfrm xmlns:a="http://schemas.openxmlformats.org/drawingml/2006/main" flipV="1">
          <a:off x="2981217" y="2745648"/>
          <a:ext cx="11189" cy="2569891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0.20699</cdr:x>
      <cdr:y>0.39844</cdr:y>
    </cdr:from>
    <cdr:to>
      <cdr:x>0.20794</cdr:x>
      <cdr:y>0.76713</cdr:y>
    </cdr:to>
    <cdr:cxnSp macro="">
      <cdr:nvCxnSpPr>
        <cdr:cNvPr id="11" name="Přímá spojovací čára 6">
          <a:extLst xmlns:a="http://schemas.openxmlformats.org/drawingml/2006/main">
            <a:ext uri="{FF2B5EF4-FFF2-40B4-BE49-F238E27FC236}">
              <a16:creationId xmlns:a16="http://schemas.microsoft.com/office/drawing/2014/main" id="{72568A5A-6737-409F-831F-95497C59580A}"/>
            </a:ext>
          </a:extLst>
        </cdr:cNvPr>
        <cdr:cNvCxnSpPr/>
      </cdr:nvCxnSpPr>
      <cdr:spPr>
        <a:xfrm xmlns:a="http://schemas.openxmlformats.org/drawingml/2006/main" flipV="1">
          <a:off x="2463753" y="2754983"/>
          <a:ext cx="11307" cy="2549287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0.9522</cdr:x>
      <cdr:y>0.74196</cdr:y>
    </cdr:from>
    <cdr:to>
      <cdr:x>0.99174</cdr:x>
      <cdr:y>0.74196</cdr:y>
    </cdr:to>
    <cdr:cxnSp macro="">
      <cdr:nvCxnSpPr>
        <cdr:cNvPr id="12" name="Přímá spojnice 11">
          <a:extLst xmlns:a="http://schemas.openxmlformats.org/drawingml/2006/main">
            <a:ext uri="{FF2B5EF4-FFF2-40B4-BE49-F238E27FC236}">
              <a16:creationId xmlns:a16="http://schemas.microsoft.com/office/drawing/2014/main" id="{5E8E0F27-06C5-4738-AD99-75ABD2BA8FB6}"/>
            </a:ext>
          </a:extLst>
        </cdr:cNvPr>
        <cdr:cNvCxnSpPr/>
      </cdr:nvCxnSpPr>
      <cdr:spPr>
        <a:xfrm xmlns:a="http://schemas.openxmlformats.org/drawingml/2006/main">
          <a:off x="11468099" y="5276850"/>
          <a:ext cx="476250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0.95571</cdr:x>
      <cdr:y>0.70179</cdr:y>
    </cdr:from>
    <cdr:to>
      <cdr:x>0.99525</cdr:x>
      <cdr:y>0.70179</cdr:y>
    </cdr:to>
    <cdr:cxnSp macro="">
      <cdr:nvCxnSpPr>
        <cdr:cNvPr id="13" name="Přímá spojnice 12">
          <a:extLst xmlns:a="http://schemas.openxmlformats.org/drawingml/2006/main">
            <a:ext uri="{FF2B5EF4-FFF2-40B4-BE49-F238E27FC236}">
              <a16:creationId xmlns:a16="http://schemas.microsoft.com/office/drawing/2014/main" id="{96900004-A05E-458B-BB13-D0DC9FABEF1C}"/>
            </a:ext>
          </a:extLst>
        </cdr:cNvPr>
        <cdr:cNvCxnSpPr/>
      </cdr:nvCxnSpPr>
      <cdr:spPr>
        <a:xfrm xmlns:a="http://schemas.openxmlformats.org/drawingml/2006/main">
          <a:off x="11510432" y="4991101"/>
          <a:ext cx="476250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0.02179</cdr:x>
      <cdr:y>0.08155</cdr:y>
    </cdr:from>
    <cdr:to>
      <cdr:x>0.13163</cdr:x>
      <cdr:y>0.14107</cdr:y>
    </cdr:to>
    <cdr:sp macro="" textlink="">
      <cdr:nvSpPr>
        <cdr:cNvPr id="17" name="TextovéPole 111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11000000}"/>
            </a:ext>
          </a:extLst>
        </cdr:cNvPr>
        <cdr:cNvSpPr txBox="1"/>
      </cdr:nvSpPr>
      <cdr:spPr>
        <a:xfrm xmlns:a="http://schemas.openxmlformats.org/drawingml/2006/main">
          <a:off x="262467" y="579966"/>
          <a:ext cx="1322917" cy="42333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900" b="1">
              <a:solidFill>
                <a:schemeClr val="tx1"/>
              </a:solidFill>
            </a:rPr>
            <a:t>KOMBINACE S TCS</a:t>
          </a:r>
        </a:p>
      </cdr:txBody>
    </cdr:sp>
  </cdr:relSizeAnchor>
  <cdr:relSizeAnchor xmlns:cdr="http://schemas.openxmlformats.org/drawingml/2006/chartDrawing">
    <cdr:from>
      <cdr:x>0.41459</cdr:x>
      <cdr:y>0.41786</cdr:y>
    </cdr:from>
    <cdr:to>
      <cdr:x>0.52443</cdr:x>
      <cdr:y>0.47738</cdr:y>
    </cdr:to>
    <cdr:sp macro="" textlink="">
      <cdr:nvSpPr>
        <cdr:cNvPr id="18" name="TextovéPole 111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11000000}"/>
            </a:ext>
          </a:extLst>
        </cdr:cNvPr>
        <cdr:cNvSpPr txBox="1"/>
      </cdr:nvSpPr>
      <cdr:spPr>
        <a:xfrm xmlns:a="http://schemas.openxmlformats.org/drawingml/2006/main">
          <a:off x="4993217" y="2971800"/>
          <a:ext cx="1322917" cy="42333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900" b="1">
              <a:solidFill>
                <a:schemeClr val="tx1"/>
              </a:solidFill>
            </a:rPr>
            <a:t>MONOTERAPIE</a:t>
          </a:r>
        </a:p>
      </cdr:txBody>
    </cdr:sp>
  </cdr:relSizeAnchor>
  <cdr:relSizeAnchor xmlns:cdr="http://schemas.openxmlformats.org/drawingml/2006/chartDrawing">
    <cdr:from>
      <cdr:x>0.68278</cdr:x>
      <cdr:y>0.48512</cdr:y>
    </cdr:from>
    <cdr:to>
      <cdr:x>0.98594</cdr:x>
      <cdr:y>0.51042</cdr:y>
    </cdr:to>
    <cdr:sp macro="" textlink="">
      <cdr:nvSpPr>
        <cdr:cNvPr id="20" name="Ovál 19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09000000}"/>
            </a:ext>
          </a:extLst>
        </cdr:cNvPr>
        <cdr:cNvSpPr/>
      </cdr:nvSpPr>
      <cdr:spPr>
        <a:xfrm xmlns:a="http://schemas.openxmlformats.org/drawingml/2006/main" flipH="1">
          <a:off x="8223250" y="3450167"/>
          <a:ext cx="3651250" cy="179917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0.67733</cdr:x>
      <cdr:y>0.11012</cdr:y>
    </cdr:from>
    <cdr:to>
      <cdr:x>0.99473</cdr:x>
      <cdr:y>0.20238</cdr:y>
    </cdr:to>
    <cdr:sp macro="" textlink="">
      <cdr:nvSpPr>
        <cdr:cNvPr id="21" name="Ovál 20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0C000000}"/>
            </a:ext>
          </a:extLst>
        </cdr:cNvPr>
        <cdr:cNvSpPr/>
      </cdr:nvSpPr>
      <cdr:spPr>
        <a:xfrm xmlns:a="http://schemas.openxmlformats.org/drawingml/2006/main" flipH="1">
          <a:off x="8157632" y="783169"/>
          <a:ext cx="3822700" cy="656166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0.25308</cdr:x>
      <cdr:y>0.12519</cdr:y>
    </cdr:from>
    <cdr:to>
      <cdr:x>0.34798</cdr:x>
      <cdr:y>0.19672</cdr:y>
    </cdr:to>
    <cdr:sp macro="" textlink="">
      <cdr:nvSpPr>
        <cdr:cNvPr id="22" name="Ovál 21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0B000000}"/>
            </a:ext>
          </a:extLst>
        </cdr:cNvPr>
        <cdr:cNvSpPr/>
      </cdr:nvSpPr>
      <cdr:spPr>
        <a:xfrm xmlns:a="http://schemas.openxmlformats.org/drawingml/2006/main" flipH="1">
          <a:off x="3048050" y="889002"/>
          <a:ext cx="1142949" cy="50800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0.80053</cdr:x>
      <cdr:y>0.77679</cdr:y>
    </cdr:from>
    <cdr:to>
      <cdr:x>0.99348</cdr:x>
      <cdr:y>0.925</cdr:y>
    </cdr:to>
    <cdr:sp macro="" textlink="">
      <cdr:nvSpPr>
        <cdr:cNvPr id="23" name="TextovéPole 10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0F000000}"/>
            </a:ext>
          </a:extLst>
        </cdr:cNvPr>
        <cdr:cNvSpPr txBox="1"/>
      </cdr:nvSpPr>
      <cdr:spPr>
        <a:xfrm xmlns:a="http://schemas.openxmlformats.org/drawingml/2006/main">
          <a:off x="9528485" y="5371070"/>
          <a:ext cx="2296625" cy="102479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65000"/>
          </a:schemeClr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10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bari 2mg 1x denně byl</a:t>
          </a:r>
          <a:r>
            <a:rPr lang="cs-CZ" sz="10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mezi oběma NMA (pozn. 17 a 37) </a:t>
          </a:r>
          <a:r>
            <a:rPr lang="cs-CZ" sz="10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něco větší rozdíl (cca 13%) mezi bod. hodnot. a 95%CI  (viz pozn. 38) - </a:t>
          </a:r>
          <a:r>
            <a:rPr lang="cs-CZ" sz="105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ICER</a:t>
          </a:r>
          <a:r>
            <a:rPr lang="cs-CZ" sz="105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bod. hodnota dle NMA</a:t>
          </a:r>
          <a:r>
            <a:rPr lang="cs-CZ" sz="105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17</a:t>
          </a:r>
          <a:r>
            <a:rPr lang="cs-CZ" sz="105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by činila cca 138.000 Kč, tj o cca 38 tisíc Kč méně</a:t>
          </a:r>
          <a:r>
            <a:rPr lang="cs-CZ" sz="10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!</a:t>
          </a:r>
          <a:endParaRPr lang="cs-CZ" sz="1050" b="1"/>
        </a:p>
      </cdr:txBody>
    </cdr:sp>
  </cdr:relSizeAnchor>
  <cdr:relSizeAnchor xmlns:cdr="http://schemas.openxmlformats.org/drawingml/2006/chartDrawing">
    <cdr:from>
      <cdr:x>0.25756</cdr:x>
      <cdr:y>0.07337</cdr:y>
    </cdr:from>
    <cdr:to>
      <cdr:x>0.25932</cdr:x>
      <cdr:y>0.39778</cdr:y>
    </cdr:to>
    <cdr:cxnSp macro="">
      <cdr:nvCxnSpPr>
        <cdr:cNvPr id="25" name="Přímá spojovací čára 6">
          <a:extLst xmlns:a="http://schemas.openxmlformats.org/drawingml/2006/main">
            <a:ext uri="{FF2B5EF4-FFF2-40B4-BE49-F238E27FC236}">
              <a16:creationId xmlns:a16="http://schemas.microsoft.com/office/drawing/2014/main" id="{72568A5A-6737-409F-831F-95497C59580A}"/>
            </a:ext>
          </a:extLst>
        </cdr:cNvPr>
        <cdr:cNvCxnSpPr/>
      </cdr:nvCxnSpPr>
      <cdr:spPr>
        <a:xfrm xmlns:a="http://schemas.openxmlformats.org/drawingml/2006/main" flipH="1" flipV="1">
          <a:off x="3065666" y="507279"/>
          <a:ext cx="20948" cy="2243114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0.31403</cdr:x>
      <cdr:y>0.08036</cdr:y>
    </cdr:from>
    <cdr:to>
      <cdr:x>0.31544</cdr:x>
      <cdr:y>0.39935</cdr:y>
    </cdr:to>
    <cdr:cxnSp macro="">
      <cdr:nvCxnSpPr>
        <cdr:cNvPr id="29" name="Přímá spojovací čára 6">
          <a:extLst xmlns:a="http://schemas.openxmlformats.org/drawingml/2006/main">
            <a:ext uri="{FF2B5EF4-FFF2-40B4-BE49-F238E27FC236}">
              <a16:creationId xmlns:a16="http://schemas.microsoft.com/office/drawing/2014/main" id="{72568A5A-6737-409F-831F-95497C59580A}"/>
            </a:ext>
          </a:extLst>
        </cdr:cNvPr>
        <cdr:cNvCxnSpPr/>
      </cdr:nvCxnSpPr>
      <cdr:spPr>
        <a:xfrm xmlns:a="http://schemas.openxmlformats.org/drawingml/2006/main" flipH="1" flipV="1">
          <a:off x="3765491" y="552385"/>
          <a:ext cx="16907" cy="2192697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0.24537</cdr:x>
      <cdr:y>0.20952</cdr:y>
    </cdr:from>
    <cdr:to>
      <cdr:x>0.32944</cdr:x>
      <cdr:y>0.24134</cdr:y>
    </cdr:to>
    <cdr:sp macro="" textlink="">
      <cdr:nvSpPr>
        <cdr:cNvPr id="31" name="Ovál 30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09000000}"/>
            </a:ext>
          </a:extLst>
        </cdr:cNvPr>
        <cdr:cNvSpPr/>
      </cdr:nvSpPr>
      <cdr:spPr>
        <a:xfrm xmlns:a="http://schemas.openxmlformats.org/drawingml/2006/main" flipH="1">
          <a:off x="2942165" y="1440214"/>
          <a:ext cx="1008063" cy="218725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0.68102</cdr:x>
      <cdr:y>0.20655</cdr:y>
    </cdr:from>
    <cdr:to>
      <cdr:x>0.98594</cdr:x>
      <cdr:y>0.23512</cdr:y>
    </cdr:to>
    <cdr:sp macro="" textlink="">
      <cdr:nvSpPr>
        <cdr:cNvPr id="33" name="Ovál 32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09000000}"/>
            </a:ext>
          </a:extLst>
        </cdr:cNvPr>
        <cdr:cNvSpPr/>
      </cdr:nvSpPr>
      <cdr:spPr>
        <a:xfrm xmlns:a="http://schemas.openxmlformats.org/drawingml/2006/main" flipH="1">
          <a:off x="8202082" y="1468967"/>
          <a:ext cx="3672417" cy="203201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0.13866</cdr:x>
      <cdr:y>0.6247</cdr:y>
    </cdr:from>
    <cdr:to>
      <cdr:x>0.28207</cdr:x>
      <cdr:y>0.68452</cdr:y>
    </cdr:to>
    <cdr:cxnSp macro="">
      <cdr:nvCxnSpPr>
        <cdr:cNvPr id="34" name="Přímá spojnice se šipkou 33">
          <a:extLst xmlns:a="http://schemas.openxmlformats.org/drawingml/2006/main">
            <a:ext uri="{FF2B5EF4-FFF2-40B4-BE49-F238E27FC236}">
              <a16:creationId xmlns:a16="http://schemas.microsoft.com/office/drawing/2014/main" id="{9546E772-9E13-42BC-9098-AFAE39513E78}"/>
            </a:ext>
          </a:extLst>
        </cdr:cNvPr>
        <cdr:cNvCxnSpPr/>
      </cdr:nvCxnSpPr>
      <cdr:spPr>
        <a:xfrm xmlns:a="http://schemas.openxmlformats.org/drawingml/2006/main">
          <a:off x="1670050" y="4442884"/>
          <a:ext cx="1727200" cy="42545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0.13954</cdr:x>
      <cdr:y>0.5372</cdr:y>
    </cdr:from>
    <cdr:to>
      <cdr:x>0.2522</cdr:x>
      <cdr:y>0.59048</cdr:y>
    </cdr:to>
    <cdr:cxnSp macro="">
      <cdr:nvCxnSpPr>
        <cdr:cNvPr id="35" name="Přímá spojnice se šipkou 34">
          <a:extLst xmlns:a="http://schemas.openxmlformats.org/drawingml/2006/main">
            <a:ext uri="{FF2B5EF4-FFF2-40B4-BE49-F238E27FC236}">
              <a16:creationId xmlns:a16="http://schemas.microsoft.com/office/drawing/2014/main" id="{8690BB43-FF35-413E-8AB4-9D21BF3627FE}"/>
            </a:ext>
          </a:extLst>
        </cdr:cNvPr>
        <cdr:cNvCxnSpPr/>
      </cdr:nvCxnSpPr>
      <cdr:spPr>
        <a:xfrm xmlns:a="http://schemas.openxmlformats.org/drawingml/2006/main" flipV="1">
          <a:off x="1680634" y="3820584"/>
          <a:ext cx="1356783" cy="37888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0</xdr:col>
      <xdr:colOff>612775</xdr:colOff>
      <xdr:row>0</xdr:row>
      <xdr:rowOff>28575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612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0</xdr:col>
      <xdr:colOff>612775</xdr:colOff>
      <xdr:row>0</xdr:row>
      <xdr:rowOff>28575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612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195790</xdr:colOff>
      <xdr:row>0</xdr:row>
      <xdr:rowOff>74083</xdr:rowOff>
    </xdr:from>
    <xdr:to>
      <xdr:col>18</xdr:col>
      <xdr:colOff>0</xdr:colOff>
      <xdr:row>16</xdr:row>
      <xdr:rowOff>222250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518581</xdr:colOff>
      <xdr:row>12</xdr:row>
      <xdr:rowOff>211663</xdr:rowOff>
    </xdr:from>
    <xdr:to>
      <xdr:col>5</xdr:col>
      <xdr:colOff>137582</xdr:colOff>
      <xdr:row>13</xdr:row>
      <xdr:rowOff>126996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5863164" y="4921246"/>
          <a:ext cx="232835" cy="3069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0</a:t>
          </a:r>
        </a:p>
      </xdr:txBody>
    </xdr:sp>
    <xdr:clientData/>
  </xdr:twoCellAnchor>
  <xdr:twoCellAnchor>
    <xdr:from>
      <xdr:col>12</xdr:col>
      <xdr:colOff>391583</xdr:colOff>
      <xdr:row>7</xdr:row>
      <xdr:rowOff>254000</xdr:rowOff>
    </xdr:from>
    <xdr:to>
      <xdr:col>13</xdr:col>
      <xdr:colOff>412750</xdr:colOff>
      <xdr:row>7</xdr:row>
      <xdr:rowOff>264586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CxnSpPr/>
      </xdr:nvCxnSpPr>
      <xdr:spPr>
        <a:xfrm flipV="1">
          <a:off x="11138958" y="3103563"/>
          <a:ext cx="664105" cy="10586"/>
        </a:xfrm>
        <a:prstGeom prst="straightConnector1">
          <a:avLst/>
        </a:prstGeom>
        <a:ln>
          <a:solidFill>
            <a:srgbClr val="0000FF"/>
          </a:solidFill>
          <a:tailEnd type="arrow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0.71228</cdr:x>
      <cdr:y>0.6146</cdr:y>
    </cdr:from>
    <cdr:to>
      <cdr:x>0.92716</cdr:x>
      <cdr:y>0.67732</cdr:y>
    </cdr:to>
    <cdr:sp macro="" textlink="">
      <cdr:nvSpPr>
        <cdr:cNvPr id="36" name="TextovéPole 1"/>
        <cdr:cNvSpPr txBox="1"/>
      </cdr:nvSpPr>
      <cdr:spPr>
        <a:xfrm xmlns:a="http://schemas.openxmlformats.org/drawingml/2006/main">
          <a:off x="6418828" y="3948257"/>
          <a:ext cx="1936436" cy="4029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 u="sng">
              <a:solidFill>
                <a:srgbClr val="FF00FF"/>
              </a:solidFill>
            </a:rPr>
            <a:t>RINVOQ (upa) 15MG TBL PRO 98 - 15mg 1x denně  (snížená dáv.) + TCS</a:t>
          </a:r>
        </a:p>
      </cdr:txBody>
    </cdr:sp>
  </cdr:relSizeAnchor>
  <cdr:relSizeAnchor xmlns:cdr="http://schemas.openxmlformats.org/drawingml/2006/chartDrawing">
    <cdr:from>
      <cdr:x>0.27684</cdr:x>
      <cdr:y>0.75128</cdr:y>
    </cdr:from>
    <cdr:to>
      <cdr:x>0.31885</cdr:x>
      <cdr:y>0.77057</cdr:y>
    </cdr:to>
    <cdr:cxnSp macro="">
      <cdr:nvCxnSpPr>
        <cdr:cNvPr id="37" name="Přímá spojnice se šipkou 36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2494777" y="4826274"/>
          <a:ext cx="378582" cy="12392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0.76395</cdr:x>
      <cdr:y>0.12074</cdr:y>
    </cdr:from>
    <cdr:to>
      <cdr:x>0.83558</cdr:x>
      <cdr:y>0.14662</cdr:y>
    </cdr:to>
    <cdr:cxnSp macro="">
      <cdr:nvCxnSpPr>
        <cdr:cNvPr id="45" name="Přímá spojnice se šipkou 44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6884496" y="775644"/>
          <a:ext cx="645547" cy="16627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0.04321</cdr:x>
      <cdr:y>0.23102</cdr:y>
    </cdr:from>
    <cdr:to>
      <cdr:x>0.07797</cdr:x>
      <cdr:y>0.81963</cdr:y>
    </cdr:to>
    <cdr:sp macro="" textlink="">
      <cdr:nvSpPr>
        <cdr:cNvPr id="48" name="TextovéPole 2">
          <a:extLst xmlns:a="http://schemas.openxmlformats.org/drawingml/2006/main">
            <a:ext uri="{FF2B5EF4-FFF2-40B4-BE49-F238E27FC236}">
              <a16:creationId xmlns:a16="http://schemas.microsoft.com/office/drawing/2014/main" id="{00000000-0008-0000-0A00-000003000000}"/>
            </a:ext>
          </a:extLst>
        </cdr:cNvPr>
        <cdr:cNvSpPr txBox="1"/>
      </cdr:nvSpPr>
      <cdr:spPr>
        <a:xfrm xmlns:a="http://schemas.openxmlformats.org/drawingml/2006/main">
          <a:off x="378878" y="1513417"/>
          <a:ext cx="304786" cy="385604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" wrap="square" lIns="0" tIns="14400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/>
            <a:t>cena intervence za první rok éčby </a:t>
          </a:r>
        </a:p>
      </cdr:txBody>
    </cdr:sp>
  </cdr:relSizeAnchor>
  <cdr:relSizeAnchor xmlns:cdr="http://schemas.openxmlformats.org/drawingml/2006/chartDrawing">
    <cdr:from>
      <cdr:x>0.25543</cdr:x>
      <cdr:y>0.81414</cdr:y>
    </cdr:from>
    <cdr:to>
      <cdr:x>0.86426</cdr:x>
      <cdr:y>0.85247</cdr:y>
    </cdr:to>
    <cdr:sp macro="" textlink="">
      <cdr:nvSpPr>
        <cdr:cNvPr id="49" name="TextovéPole 5">
          <a:extLst xmlns:a="http://schemas.openxmlformats.org/drawingml/2006/main">
            <a:ext uri="{FF2B5EF4-FFF2-40B4-BE49-F238E27FC236}">
              <a16:creationId xmlns:a16="http://schemas.microsoft.com/office/drawing/2014/main" id="{00000000-0008-0000-0A00-000006000000}"/>
            </a:ext>
          </a:extLst>
        </cdr:cNvPr>
        <cdr:cNvSpPr txBox="1"/>
      </cdr:nvSpPr>
      <cdr:spPr>
        <a:xfrm xmlns:a="http://schemas.openxmlformats.org/drawingml/2006/main">
          <a:off x="2301855" y="5230118"/>
          <a:ext cx="5486599" cy="24623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bg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četnost  dosažení EASI-75 intervence v % pacientů </a:t>
          </a:r>
          <a:endParaRPr lang="cs-CZ" sz="1100" b="0"/>
        </a:p>
      </cdr:txBody>
    </cdr:sp>
  </cdr:relSizeAnchor>
  <cdr:relSizeAnchor xmlns:cdr="http://schemas.openxmlformats.org/drawingml/2006/chartDrawing">
    <cdr:from>
      <cdr:x>0.01153</cdr:x>
      <cdr:y>0.82615</cdr:y>
    </cdr:from>
    <cdr:to>
      <cdr:x>0.9892</cdr:x>
      <cdr:y>0.89723</cdr:y>
    </cdr:to>
    <cdr:sp macro="" textlink="">
      <cdr:nvSpPr>
        <cdr:cNvPr id="50" name="TextovéPole 49"/>
        <cdr:cNvSpPr txBox="1"/>
      </cdr:nvSpPr>
      <cdr:spPr>
        <a:xfrm xmlns:a="http://schemas.openxmlformats.org/drawingml/2006/main">
          <a:off x="103916" y="5307252"/>
          <a:ext cx="8810478" cy="4566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cs-CZ" sz="1200" b="1"/>
        </a:p>
      </cdr:txBody>
    </cdr:sp>
  </cdr:relSizeAnchor>
  <cdr:relSizeAnchor xmlns:cdr="http://schemas.openxmlformats.org/drawingml/2006/chartDrawing">
    <cdr:from>
      <cdr:x>0.81679</cdr:x>
      <cdr:y>0.48105</cdr:y>
    </cdr:from>
    <cdr:to>
      <cdr:x>0.82207</cdr:x>
      <cdr:y>0.60637</cdr:y>
    </cdr:to>
    <cdr:cxnSp macro="">
      <cdr:nvCxnSpPr>
        <cdr:cNvPr id="52" name="Přímá spojnice se šipkou 51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 flipH="1" flipV="1">
          <a:off x="7360710" y="3090334"/>
          <a:ext cx="47547" cy="80503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0.42925</cdr:x>
      <cdr:y>0.19874</cdr:y>
    </cdr:from>
    <cdr:to>
      <cdr:x>0.62608</cdr:x>
      <cdr:y>0.24931</cdr:y>
    </cdr:to>
    <cdr:sp macro="" textlink="">
      <cdr:nvSpPr>
        <cdr:cNvPr id="58" name="TextovéPole 1"/>
        <cdr:cNvSpPr txBox="1"/>
      </cdr:nvSpPr>
      <cdr:spPr>
        <a:xfrm xmlns:a="http://schemas.openxmlformats.org/drawingml/2006/main">
          <a:off x="3868237" y="1236780"/>
          <a:ext cx="1773775" cy="3146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0070C0"/>
              </a:solidFill>
            </a:rPr>
            <a:t>DUPIXENT 300MG INJ SOL 2X2ML - 300mg ā 2 týdny + TCS</a:t>
          </a:r>
        </a:p>
      </cdr:txBody>
    </cdr:sp>
  </cdr:relSizeAnchor>
  <cdr:relSizeAnchor xmlns:cdr="http://schemas.openxmlformats.org/drawingml/2006/chartDrawing">
    <cdr:from>
      <cdr:x>0.57982</cdr:x>
      <cdr:y>0.23774</cdr:y>
    </cdr:from>
    <cdr:to>
      <cdr:x>0.67236</cdr:x>
      <cdr:y>0.31322</cdr:y>
    </cdr:to>
    <cdr:cxnSp macro="">
      <cdr:nvCxnSpPr>
        <cdr:cNvPr id="59" name="Přímá spojnice se šipkou 58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5478297" y="1522229"/>
          <a:ext cx="874350" cy="48331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0.13212</cdr:x>
      <cdr:y>0.00824</cdr:y>
    </cdr:from>
    <cdr:to>
      <cdr:x>0.9495</cdr:x>
      <cdr:y>0.07578</cdr:y>
    </cdr:to>
    <cdr:sp macro="" textlink="">
      <cdr:nvSpPr>
        <cdr:cNvPr id="62" name="TextovéPole 1"/>
        <cdr:cNvSpPr txBox="1"/>
      </cdr:nvSpPr>
      <cdr:spPr>
        <a:xfrm xmlns:a="http://schemas.openxmlformats.org/drawingml/2006/main">
          <a:off x="1190627" y="52916"/>
          <a:ext cx="7365992" cy="433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i="0" baseline="0">
              <a:effectLst/>
              <a:latin typeface="+mn-lt"/>
              <a:ea typeface="+mn-ea"/>
              <a:cs typeface="+mn-cs"/>
            </a:rPr>
            <a:t>Četnost  dosažení EASI-75 v % pacientů (jen bodové hodnoty) oproti ceně intervence za první rok léčby</a:t>
          </a: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i="0" baseline="0">
              <a:effectLst/>
              <a:latin typeface="+mn-lt"/>
              <a:ea typeface="+mn-ea"/>
              <a:cs typeface="+mn-cs"/>
            </a:rPr>
            <a:t>    </a:t>
          </a:r>
          <a:r>
            <a:rPr lang="cs-CZ" sz="1100">
              <a:effectLst/>
              <a:latin typeface="+mn-lt"/>
              <a:ea typeface="+mn-ea"/>
              <a:cs typeface="+mn-cs"/>
            </a:rPr>
            <a:t>(podtržena je nákladově nejefektivnější intervence, černým oválem je zvýrazněn hodnocený LP CIBINQO)</a:t>
          </a:r>
          <a:endParaRPr lang="cs-CZ" sz="1200"/>
        </a:p>
      </cdr:txBody>
    </cdr:sp>
  </cdr:relSizeAnchor>
  <cdr:relSizeAnchor xmlns:cdr="http://schemas.openxmlformats.org/drawingml/2006/chartDrawing">
    <cdr:from>
      <cdr:x>0.51967</cdr:x>
      <cdr:y>0.31633</cdr:y>
    </cdr:from>
    <cdr:to>
      <cdr:x>0.62889</cdr:x>
      <cdr:y>0.45068</cdr:y>
    </cdr:to>
    <cdr:sp macro="" textlink="">
      <cdr:nvSpPr>
        <cdr:cNvPr id="33" name="TextovéPole 1"/>
        <cdr:cNvSpPr txBox="1"/>
      </cdr:nvSpPr>
      <cdr:spPr>
        <a:xfrm xmlns:a="http://schemas.openxmlformats.org/drawingml/2006/main">
          <a:off x="4683106" y="1968498"/>
          <a:ext cx="984258" cy="8360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FF00FF"/>
              </a:solidFill>
            </a:rPr>
            <a:t>CIBINQO (abro) 200MG TBL FLM 28  - 200mg 1x denně  (stand. dáv.) +/- TCS</a:t>
          </a:r>
        </a:p>
      </cdr:txBody>
    </cdr:sp>
  </cdr:relSizeAnchor>
  <cdr:relSizeAnchor xmlns:cdr="http://schemas.openxmlformats.org/drawingml/2006/chartDrawing">
    <cdr:from>
      <cdr:x>0.63141</cdr:x>
      <cdr:y>0.3835</cdr:y>
    </cdr:from>
    <cdr:to>
      <cdr:x>0.72613</cdr:x>
      <cdr:y>0.43223</cdr:y>
    </cdr:to>
    <cdr:cxnSp macro="">
      <cdr:nvCxnSpPr>
        <cdr:cNvPr id="39" name="Přímá spojnice se šipkou 38">
          <a:extLst xmlns:a="http://schemas.openxmlformats.org/drawingml/2006/main">
            <a:ext uri="{FF2B5EF4-FFF2-40B4-BE49-F238E27FC236}">
              <a16:creationId xmlns:a16="http://schemas.microsoft.com/office/drawing/2014/main" id="{5DAA908E-9A96-4F11-BCED-E66B0BF6005C}"/>
            </a:ext>
          </a:extLst>
        </cdr:cNvPr>
        <cdr:cNvCxnSpPr/>
      </cdr:nvCxnSpPr>
      <cdr:spPr>
        <a:xfrm xmlns:a="http://schemas.openxmlformats.org/drawingml/2006/main">
          <a:off x="5965736" y="2455519"/>
          <a:ext cx="894911" cy="31202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00FF"/>
          </a:solidFill>
          <a:tailEnd type="arrow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0.3422</cdr:x>
      <cdr:y>0.47438</cdr:y>
    </cdr:from>
    <cdr:to>
      <cdr:x>0.80258</cdr:x>
      <cdr:y>0.76942</cdr:y>
    </cdr:to>
    <cdr:cxnSp macro="">
      <cdr:nvCxnSpPr>
        <cdr:cNvPr id="60" name="Přímá spojnice 59">
          <a:extLst xmlns:a="http://schemas.openxmlformats.org/drawingml/2006/main">
            <a:ext uri="{FF2B5EF4-FFF2-40B4-BE49-F238E27FC236}">
              <a16:creationId xmlns:a16="http://schemas.microsoft.com/office/drawing/2014/main" id="{02A6F498-D189-451B-A24E-B630ECB99F6A}"/>
            </a:ext>
          </a:extLst>
        </cdr:cNvPr>
        <cdr:cNvCxnSpPr/>
      </cdr:nvCxnSpPr>
      <cdr:spPr>
        <a:xfrm xmlns:a="http://schemas.openxmlformats.org/drawingml/2006/main" flipV="1">
          <a:off x="3233210" y="3037417"/>
          <a:ext cx="4349750" cy="1889126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00B0F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0.21233</cdr:x>
      <cdr:y>0.70566</cdr:y>
    </cdr:from>
    <cdr:to>
      <cdr:x>0.32825</cdr:x>
      <cdr:y>0.75224</cdr:y>
    </cdr:to>
    <cdr:sp macro="" textlink="">
      <cdr:nvSpPr>
        <cdr:cNvPr id="64" name="TextovéPole 1"/>
        <cdr:cNvSpPr txBox="1"/>
      </cdr:nvSpPr>
      <cdr:spPr>
        <a:xfrm xmlns:a="http://schemas.openxmlformats.org/drawingml/2006/main">
          <a:off x="1913442" y="4533197"/>
          <a:ext cx="1044637" cy="299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 b="1">
              <a:solidFill>
                <a:srgbClr val="0070C0"/>
              </a:solidFill>
            </a:rPr>
            <a:t>placebo + TCS</a:t>
          </a:r>
        </a:p>
      </cdr:txBody>
    </cdr:sp>
  </cdr:relSizeAnchor>
  <cdr:relSizeAnchor xmlns:cdr="http://schemas.openxmlformats.org/drawingml/2006/chartDrawing">
    <cdr:from>
      <cdr:x>0.81427</cdr:x>
      <cdr:y>0.16305</cdr:y>
    </cdr:from>
    <cdr:to>
      <cdr:x>0.84363</cdr:x>
      <cdr:y>0.45964</cdr:y>
    </cdr:to>
    <cdr:cxnSp macro="">
      <cdr:nvCxnSpPr>
        <cdr:cNvPr id="67" name="Přímá spojnice 66">
          <a:extLst xmlns:a="http://schemas.openxmlformats.org/drawingml/2006/main">
            <a:ext uri="{FF2B5EF4-FFF2-40B4-BE49-F238E27FC236}">
              <a16:creationId xmlns:a16="http://schemas.microsoft.com/office/drawing/2014/main" id="{02A6F498-D189-451B-A24E-B630ECB99F6A}"/>
            </a:ext>
          </a:extLst>
        </cdr:cNvPr>
        <cdr:cNvCxnSpPr/>
      </cdr:nvCxnSpPr>
      <cdr:spPr>
        <a:xfrm xmlns:a="http://schemas.openxmlformats.org/drawingml/2006/main" flipV="1">
          <a:off x="7693441" y="1043996"/>
          <a:ext cx="277401" cy="1899041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00B0F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0.5212</cdr:x>
      <cdr:y>0.44864</cdr:y>
    </cdr:from>
    <cdr:to>
      <cdr:x>0.63041</cdr:x>
      <cdr:y>0.58299</cdr:y>
    </cdr:to>
    <cdr:sp macro="" textlink="">
      <cdr:nvSpPr>
        <cdr:cNvPr id="85" name="TextovéPole 1"/>
        <cdr:cNvSpPr txBox="1"/>
      </cdr:nvSpPr>
      <cdr:spPr>
        <a:xfrm xmlns:a="http://schemas.openxmlformats.org/drawingml/2006/main">
          <a:off x="4696941" y="2791912"/>
          <a:ext cx="984169" cy="8360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FF00FF"/>
              </a:solidFill>
            </a:rPr>
            <a:t>CIBINQO (abro) 100MG TBL FLM 28  - 100mg 1x denně  (snížená dáv.) +/- TCS</a:t>
          </a:r>
        </a:p>
      </cdr:txBody>
    </cdr:sp>
  </cdr:relSizeAnchor>
  <cdr:relSizeAnchor xmlns:cdr="http://schemas.openxmlformats.org/drawingml/2006/chartDrawing">
    <cdr:from>
      <cdr:x>0.55995</cdr:x>
      <cdr:y>0.09149</cdr:y>
    </cdr:from>
    <cdr:to>
      <cdr:x>0.76629</cdr:x>
      <cdr:y>0.15421</cdr:y>
    </cdr:to>
    <cdr:sp macro="" textlink="">
      <cdr:nvSpPr>
        <cdr:cNvPr id="86" name="TextovéPole 1"/>
        <cdr:cNvSpPr txBox="1"/>
      </cdr:nvSpPr>
      <cdr:spPr>
        <a:xfrm xmlns:a="http://schemas.openxmlformats.org/drawingml/2006/main">
          <a:off x="5046113" y="569361"/>
          <a:ext cx="1859477" cy="3903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 b="1">
              <a:solidFill>
                <a:srgbClr val="0070C0"/>
              </a:solidFill>
            </a:rPr>
            <a:t>RINVOQ (upa) 15MG TBL PRO 98 - 30mg 1x denně (stand.dáv.) + TCS</a:t>
          </a:r>
        </a:p>
      </cdr:txBody>
    </cdr:sp>
  </cdr:relSizeAnchor>
  <cdr:relSizeAnchor xmlns:cdr="http://schemas.openxmlformats.org/drawingml/2006/chartDrawing">
    <cdr:from>
      <cdr:x>0.44016</cdr:x>
      <cdr:y>0.68355</cdr:y>
    </cdr:from>
    <cdr:to>
      <cdr:x>0.59365</cdr:x>
      <cdr:y>0.74439</cdr:y>
    </cdr:to>
    <cdr:sp macro="" textlink="">
      <cdr:nvSpPr>
        <cdr:cNvPr id="89" name="TextovéPole 5"/>
        <cdr:cNvSpPr txBox="1"/>
      </cdr:nvSpPr>
      <cdr:spPr>
        <a:xfrm xmlns:a="http://schemas.openxmlformats.org/drawingml/2006/main">
          <a:off x="3966633" y="4391195"/>
          <a:ext cx="1383207" cy="39084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900"/>
            <a:t>efficient</a:t>
          </a:r>
          <a:r>
            <a:rPr lang="cs-CZ" sz="900" baseline="0"/>
            <a:t> frontier - první rok kombinace  s  TCS</a:t>
          </a:r>
          <a:endParaRPr lang="cs-CZ" sz="900"/>
        </a:p>
      </cdr:txBody>
    </cdr:sp>
  </cdr:relSizeAnchor>
  <cdr:relSizeAnchor xmlns:cdr="http://schemas.openxmlformats.org/drawingml/2006/chartDrawing">
    <cdr:from>
      <cdr:x>0.49501</cdr:x>
      <cdr:y>0.28401</cdr:y>
    </cdr:from>
    <cdr:to>
      <cdr:x>0.64651</cdr:x>
      <cdr:y>0.59524</cdr:y>
    </cdr:to>
    <cdr:sp macro="" textlink="">
      <cdr:nvSpPr>
        <cdr:cNvPr id="91" name="Ovál 90">
          <a:extLst xmlns:a="http://schemas.openxmlformats.org/drawingml/2006/main">
            <a:ext uri="{FF2B5EF4-FFF2-40B4-BE49-F238E27FC236}">
              <a16:creationId xmlns:a16="http://schemas.microsoft.com/office/drawing/2014/main" id="{00000000-0008-0000-0900-00001C000000}"/>
            </a:ext>
          </a:extLst>
        </cdr:cNvPr>
        <cdr:cNvSpPr/>
      </cdr:nvSpPr>
      <cdr:spPr>
        <a:xfrm xmlns:a="http://schemas.openxmlformats.org/drawingml/2006/main">
          <a:off x="4460877" y="1767412"/>
          <a:ext cx="1365289" cy="1936784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cs-CZ" sz="1100"/>
        </a:p>
      </cdr:txBody>
    </cdr:sp>
  </cdr:relSizeAnchor>
  <cdr:relSizeAnchor xmlns:cdr="http://schemas.openxmlformats.org/drawingml/2006/chartDrawing">
    <cdr:from>
      <cdr:x>0.0734</cdr:x>
      <cdr:y>0.86634</cdr:y>
    </cdr:from>
    <cdr:to>
      <cdr:x>0.93776</cdr:x>
      <cdr:y>0.94893</cdr:y>
    </cdr:to>
    <cdr:sp macro="" textlink="">
      <cdr:nvSpPr>
        <cdr:cNvPr id="53" name="TextovéPole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>
        <a:xfrm xmlns:a="http://schemas.openxmlformats.org/drawingml/2006/main">
          <a:off x="661460" y="5565441"/>
          <a:ext cx="7789361" cy="530565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cs-CZ" sz="14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CAVE!</a:t>
          </a:r>
          <a:r>
            <a:rPr lang="cs-CZ" sz="14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JEDNÁ SE JEN O "NAIVNÍ" NEPŘÍMÉ POROVNÁNÍ RŮZNÝCH STUDI</a:t>
          </a:r>
          <a:r>
            <a:rPr lang="cs-CZ" sz="1400" b="1" u="sng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Í47</a:t>
          </a:r>
          <a:r>
            <a:rPr lang="cs-CZ" sz="14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cs-CZ" sz="1400" b="1"/>
        </a:p>
      </cdr:txBody>
    </cdr:sp>
  </cdr:relSizeAnchor>
</c:userShape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1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6" sqref="D6"/>
    </sheetView>
  </sheetViews>
  <sheetFormatPr defaultRowHeight="14.5" x14ac:dyDescent="0.35"/>
  <cols>
    <col min="1" max="1" width="18.81640625" customWidth="1"/>
    <col min="2" max="2" width="12.54296875" customWidth="1"/>
    <col min="3" max="3" width="12.7265625" customWidth="1"/>
    <col min="4" max="4" width="13.1796875" customWidth="1"/>
    <col min="5" max="5" width="45.7265625" customWidth="1"/>
    <col min="6" max="6" width="50.453125" customWidth="1"/>
    <col min="7" max="7" width="24.26953125" customWidth="1"/>
    <col min="8" max="8" width="29" customWidth="1"/>
    <col min="9" max="9" width="14.7265625" hidden="1" customWidth="1"/>
    <col min="10" max="10" width="12" hidden="1" customWidth="1"/>
  </cols>
  <sheetData>
    <row r="1" spans="1:10" ht="8.25" customHeight="1" thickBot="1" x14ac:dyDescent="0.4"/>
    <row r="2" spans="1:10" ht="36" customHeight="1" thickTop="1" thickBot="1" x14ac:dyDescent="0.4">
      <c r="A2" s="1" t="s">
        <v>37</v>
      </c>
      <c r="B2" s="2" t="s">
        <v>0</v>
      </c>
      <c r="C2" s="3" t="s">
        <v>1</v>
      </c>
      <c r="D2" s="3" t="s">
        <v>7</v>
      </c>
      <c r="E2" s="4" t="s">
        <v>40</v>
      </c>
      <c r="F2" s="25" t="s">
        <v>18</v>
      </c>
      <c r="G2" s="25" t="s">
        <v>19</v>
      </c>
      <c r="H2" s="5" t="s">
        <v>9</v>
      </c>
      <c r="I2" s="6" t="s">
        <v>2</v>
      </c>
      <c r="J2" s="7" t="s">
        <v>3</v>
      </c>
    </row>
    <row r="3" spans="1:10" ht="70.5" customHeight="1" thickTop="1" x14ac:dyDescent="0.35">
      <c r="A3" s="10" t="s">
        <v>10</v>
      </c>
      <c r="B3" s="11" t="s">
        <v>6</v>
      </c>
      <c r="C3" s="11" t="s">
        <v>33</v>
      </c>
      <c r="D3" s="24" t="s">
        <v>8</v>
      </c>
      <c r="E3" s="29" t="s">
        <v>15</v>
      </c>
      <c r="F3" s="30" t="s">
        <v>39</v>
      </c>
      <c r="G3" s="26" t="s">
        <v>21</v>
      </c>
      <c r="H3" s="32" t="s">
        <v>17</v>
      </c>
      <c r="I3" s="8" t="s">
        <v>4</v>
      </c>
      <c r="J3" s="9" t="s">
        <v>5</v>
      </c>
    </row>
    <row r="4" spans="1:10" ht="106.5" customHeight="1" x14ac:dyDescent="0.35">
      <c r="A4" s="10" t="s">
        <v>11</v>
      </c>
      <c r="B4" s="11" t="s">
        <v>12</v>
      </c>
      <c r="C4" s="11" t="s">
        <v>34</v>
      </c>
      <c r="D4" s="12" t="s">
        <v>14</v>
      </c>
      <c r="E4" s="28" t="s">
        <v>26</v>
      </c>
      <c r="F4" s="31" t="s">
        <v>30</v>
      </c>
      <c r="G4" s="34" t="s">
        <v>20</v>
      </c>
      <c r="H4" s="33" t="s">
        <v>16</v>
      </c>
      <c r="I4" s="13" t="e">
        <f>#REF! /#REF!</f>
        <v>#REF!</v>
      </c>
      <c r="J4" s="14" t="e">
        <f>PRODUCT(#REF!/#REF!,#REF! /#REF!)</f>
        <v>#REF!</v>
      </c>
    </row>
    <row r="5" spans="1:10" ht="108" customHeight="1" x14ac:dyDescent="0.35">
      <c r="A5" s="10" t="s">
        <v>38</v>
      </c>
      <c r="B5" s="11" t="s">
        <v>13</v>
      </c>
      <c r="C5" s="11" t="s">
        <v>35</v>
      </c>
      <c r="D5" s="12" t="s">
        <v>14</v>
      </c>
      <c r="E5" s="28" t="s">
        <v>27</v>
      </c>
      <c r="F5" s="31" t="s">
        <v>22</v>
      </c>
      <c r="G5" s="34" t="s">
        <v>31</v>
      </c>
      <c r="H5" s="33" t="s">
        <v>16</v>
      </c>
      <c r="I5" s="13" t="e">
        <f>#REF! /#REF!</f>
        <v>#REF!</v>
      </c>
      <c r="J5" s="14" t="e">
        <f>PRODUCT(#REF!/#REF!,#REF! /#REF!)</f>
        <v>#REF!</v>
      </c>
    </row>
    <row r="6" spans="1:10" ht="132.75" customHeight="1" thickBot="1" x14ac:dyDescent="0.4">
      <c r="A6" s="15" t="s">
        <v>23</v>
      </c>
      <c r="B6" s="16" t="s">
        <v>24</v>
      </c>
      <c r="C6" s="16" t="s">
        <v>36</v>
      </c>
      <c r="D6" s="17" t="s">
        <v>14</v>
      </c>
      <c r="E6" s="35" t="s">
        <v>25</v>
      </c>
      <c r="F6" s="35" t="s">
        <v>28</v>
      </c>
      <c r="G6" s="36" t="s">
        <v>32</v>
      </c>
      <c r="H6" s="27" t="s">
        <v>29</v>
      </c>
      <c r="I6" s="13" t="e">
        <f>#REF! /#REF!</f>
        <v>#REF!</v>
      </c>
      <c r="J6" s="14" t="e">
        <f>PRODUCT(#REF!/#REF!,#REF! /#REF!)</f>
        <v>#REF!</v>
      </c>
    </row>
    <row r="7" spans="1:10" ht="3.75" customHeight="1" thickTop="1" x14ac:dyDescent="0.35">
      <c r="A7" s="18"/>
      <c r="B7" s="18"/>
      <c r="C7" s="18"/>
      <c r="D7" s="18"/>
      <c r="E7" s="18"/>
      <c r="F7" s="18"/>
      <c r="G7" s="18"/>
      <c r="H7" s="18"/>
      <c r="I7" s="19"/>
      <c r="J7" s="20"/>
    </row>
    <row r="8" spans="1:10" ht="9.65" customHeight="1" x14ac:dyDescent="0.35">
      <c r="A8" s="21"/>
      <c r="B8" s="18"/>
      <c r="C8" s="18"/>
      <c r="D8" s="18"/>
      <c r="E8" s="18"/>
      <c r="F8" s="18"/>
      <c r="G8" s="18"/>
      <c r="H8" s="18"/>
      <c r="I8" s="19"/>
      <c r="J8" s="19"/>
    </row>
    <row r="9" spans="1:10" ht="10" customHeight="1" x14ac:dyDescent="0.35">
      <c r="A9" s="22"/>
      <c r="B9" s="18"/>
      <c r="C9" s="18"/>
      <c r="D9" s="18"/>
      <c r="E9" s="18"/>
      <c r="F9" s="18"/>
      <c r="G9" s="18"/>
      <c r="H9" s="18"/>
      <c r="I9" s="18"/>
      <c r="J9" s="18"/>
    </row>
    <row r="10" spans="1:10" ht="10" customHeight="1" x14ac:dyDescent="0.35">
      <c r="A10" s="21"/>
      <c r="B10" s="18"/>
      <c r="C10" s="18"/>
      <c r="D10" s="18"/>
      <c r="E10" s="18"/>
      <c r="F10" s="18"/>
      <c r="G10" s="18"/>
      <c r="H10" s="18"/>
      <c r="I10" s="18"/>
      <c r="J10" s="18"/>
    </row>
    <row r="11" spans="1:10" x14ac:dyDescent="0.35">
      <c r="A11" s="23"/>
      <c r="B11" s="18"/>
      <c r="C11" s="18"/>
      <c r="D11" s="18"/>
      <c r="E11" s="18"/>
      <c r="F11" s="18"/>
      <c r="G11" s="18"/>
      <c r="H11" s="18"/>
      <c r="I11" s="18"/>
      <c r="J11" s="18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L22" zoomScale="90" zoomScaleNormal="90" workbookViewId="0">
      <selection activeCell="AJ33" sqref="AJ33"/>
    </sheetView>
  </sheetViews>
  <sheetFormatPr defaultRowHeight="14.5" x14ac:dyDescent="0.35"/>
  <sheetData/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J1" zoomScale="80" zoomScaleNormal="80" workbookViewId="0">
      <selection activeCell="AG9" sqref="AG9"/>
    </sheetView>
  </sheetViews>
  <sheetFormatPr defaultRowHeight="14.5" x14ac:dyDescent="0.35"/>
  <sheetData/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C1" zoomScale="90" zoomScaleNormal="90" workbookViewId="0">
      <selection activeCell="J35" sqref="J35"/>
    </sheetView>
  </sheetViews>
  <sheetFormatPr defaultRowHeight="14.5" x14ac:dyDescent="0.35"/>
  <sheetData/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J1" zoomScale="90" zoomScaleNormal="90" workbookViewId="0">
      <selection activeCell="Q88" sqref="Q88"/>
    </sheetView>
  </sheetViews>
  <sheetFormatPr defaultRowHeight="14.5" x14ac:dyDescent="0.35"/>
  <sheetData/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topLeftCell="A2" zoomScale="80" zoomScaleNormal="80" workbookViewId="0">
      <selection activeCell="AJ40" sqref="AJ40"/>
    </sheetView>
  </sheetViews>
  <sheetFormatPr defaultRowHeight="14.5" x14ac:dyDescent="0.35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25"/>
  <sheetViews>
    <sheetView tabSelected="1" zoomScale="80" zoomScaleNormal="80" workbookViewId="0">
      <pane xSplit="2" ySplit="2" topLeftCell="C7" activePane="bottomRight" state="frozen"/>
      <selection pane="topRight" activeCell="C1" sqref="C1"/>
      <selection pane="bottomLeft" activeCell="A3" sqref="A3"/>
      <selection pane="bottomRight" activeCell="N9" sqref="N9"/>
    </sheetView>
  </sheetViews>
  <sheetFormatPr defaultRowHeight="14.5" x14ac:dyDescent="0.35"/>
  <cols>
    <col min="1" max="1" width="24.90625" customWidth="1"/>
    <col min="2" max="2" width="12.54296875" customWidth="1"/>
    <col min="3" max="3" width="14.54296875" customWidth="1"/>
    <col min="4" max="4" width="13.1796875" customWidth="1"/>
    <col min="5" max="5" width="13.81640625" customWidth="1"/>
    <col min="6" max="6" width="11.7265625" customWidth="1"/>
    <col min="7" max="7" width="12.26953125" customWidth="1"/>
    <col min="8" max="8" width="14.26953125" customWidth="1"/>
    <col min="9" max="9" width="18" customWidth="1"/>
    <col min="10" max="10" width="17.81640625" customWidth="1"/>
    <col min="11" max="11" width="19.08984375" customWidth="1"/>
    <col min="12" max="14" width="18.7265625" customWidth="1"/>
    <col min="15" max="15" width="9" customWidth="1"/>
    <col min="16" max="16" width="12" customWidth="1"/>
    <col min="17" max="18" width="10.7265625" bestFit="1" customWidth="1"/>
    <col min="19" max="19" width="11.54296875" customWidth="1"/>
    <col min="20" max="20" width="12.26953125" customWidth="1"/>
    <col min="21" max="21" width="11" customWidth="1"/>
  </cols>
  <sheetData>
    <row r="1" spans="1:21" ht="5" customHeight="1" thickBot="1" x14ac:dyDescent="0.4"/>
    <row r="2" spans="1:21" ht="77.5" customHeight="1" thickTop="1" thickBot="1" x14ac:dyDescent="0.4">
      <c r="A2" s="1" t="s">
        <v>37</v>
      </c>
      <c r="B2" s="2" t="s">
        <v>0</v>
      </c>
      <c r="C2" s="2" t="s">
        <v>1</v>
      </c>
      <c r="D2" s="3" t="s">
        <v>126</v>
      </c>
      <c r="E2" s="3" t="s">
        <v>127</v>
      </c>
      <c r="F2" s="74" t="s">
        <v>139</v>
      </c>
      <c r="G2" s="73" t="s">
        <v>140</v>
      </c>
      <c r="H2" s="75" t="s">
        <v>107</v>
      </c>
      <c r="I2" s="169" t="s">
        <v>145</v>
      </c>
      <c r="J2" s="161" t="s">
        <v>146</v>
      </c>
      <c r="K2" s="160" t="s">
        <v>125</v>
      </c>
      <c r="L2" s="169" t="s">
        <v>147</v>
      </c>
      <c r="M2" s="200" t="s">
        <v>148</v>
      </c>
      <c r="N2" s="205" t="s">
        <v>149</v>
      </c>
      <c r="O2" s="38" t="s">
        <v>136</v>
      </c>
      <c r="P2" s="165"/>
      <c r="Q2" s="166" t="s">
        <v>141</v>
      </c>
      <c r="R2" s="166" t="s">
        <v>142</v>
      </c>
      <c r="S2" s="166" t="s">
        <v>137</v>
      </c>
      <c r="T2" s="166" t="s">
        <v>138</v>
      </c>
      <c r="U2" s="166" t="s">
        <v>144</v>
      </c>
    </row>
    <row r="3" spans="1:21" ht="44.5" customHeight="1" thickTop="1" thickBot="1" x14ac:dyDescent="0.4">
      <c r="A3" s="136" t="s">
        <v>118</v>
      </c>
      <c r="B3" s="138" t="s">
        <v>115</v>
      </c>
      <c r="C3" s="138" t="s">
        <v>114</v>
      </c>
      <c r="D3" s="135">
        <v>1159.95</v>
      </c>
      <c r="E3" s="139">
        <f>D3-P3</f>
        <v>1159.95</v>
      </c>
      <c r="F3" s="163">
        <f>(((E3/50)*2)*112)</f>
        <v>5196.576</v>
      </c>
      <c r="G3" s="163">
        <f>(((E3/50)*2)*365)</f>
        <v>16935.27</v>
      </c>
      <c r="H3" s="164"/>
      <c r="I3" s="170"/>
      <c r="J3" s="134"/>
      <c r="K3" s="133"/>
      <c r="L3" s="170"/>
      <c r="M3" s="170"/>
      <c r="N3" s="134"/>
      <c r="O3" s="67">
        <v>0</v>
      </c>
      <c r="P3" s="42">
        <f>D3*O3</f>
        <v>0</v>
      </c>
      <c r="Q3" s="80"/>
      <c r="R3" s="80"/>
      <c r="S3" s="80"/>
      <c r="T3" s="80"/>
      <c r="U3" s="79"/>
    </row>
    <row r="4" spans="1:21" ht="45.65" customHeight="1" thickTop="1" x14ac:dyDescent="0.35">
      <c r="A4" s="136" t="s">
        <v>119</v>
      </c>
      <c r="B4" s="138" t="s">
        <v>115</v>
      </c>
      <c r="C4" s="138" t="s">
        <v>114</v>
      </c>
      <c r="D4" s="135">
        <v>1159.95</v>
      </c>
      <c r="E4" s="139">
        <f>D4-P4</f>
        <v>1159.95</v>
      </c>
      <c r="F4" s="140">
        <f>(((E4/50)*2)*112)*2</f>
        <v>10393.152</v>
      </c>
      <c r="G4" s="140">
        <f>(((E4/50)*2)*365)*2</f>
        <v>33870.54</v>
      </c>
      <c r="H4" s="142"/>
      <c r="I4" s="170"/>
      <c r="J4" s="134"/>
      <c r="K4" s="133"/>
      <c r="L4" s="170"/>
      <c r="M4" s="170"/>
      <c r="N4" s="134"/>
      <c r="O4" s="67">
        <v>0</v>
      </c>
      <c r="P4" s="42">
        <f>D4*O4</f>
        <v>0</v>
      </c>
      <c r="Q4" s="80"/>
      <c r="R4" s="80"/>
      <c r="S4" s="80"/>
      <c r="T4" s="80"/>
      <c r="U4" s="79"/>
    </row>
    <row r="5" spans="1:21" ht="43.5" customHeight="1" x14ac:dyDescent="0.35">
      <c r="A5" s="136" t="s">
        <v>113</v>
      </c>
      <c r="B5" s="138" t="s">
        <v>112</v>
      </c>
      <c r="C5" s="138" t="s">
        <v>111</v>
      </c>
      <c r="D5" s="135">
        <v>1203.52</v>
      </c>
      <c r="E5" s="139">
        <f>D5-P5</f>
        <v>1203.52</v>
      </c>
      <c r="F5" s="141">
        <f>((E5/100)*16)*2</f>
        <v>385.12639999999999</v>
      </c>
      <c r="G5" s="141">
        <f>((E5/100)*52)*2</f>
        <v>1251.6607999999999</v>
      </c>
      <c r="H5" s="133"/>
      <c r="I5" s="170"/>
      <c r="J5" s="134"/>
      <c r="K5" s="133"/>
      <c r="L5" s="170"/>
      <c r="M5" s="170"/>
      <c r="N5" s="134"/>
      <c r="O5" s="67">
        <v>0</v>
      </c>
      <c r="P5" s="42">
        <f>D5*O5</f>
        <v>0</v>
      </c>
      <c r="Q5" s="80"/>
      <c r="R5" s="80"/>
      <c r="S5" s="80"/>
      <c r="T5" s="80"/>
      <c r="U5" s="79"/>
    </row>
    <row r="6" spans="1:21" ht="43" customHeight="1" x14ac:dyDescent="0.35">
      <c r="A6" s="137" t="s">
        <v>117</v>
      </c>
      <c r="B6" s="138" t="s">
        <v>110</v>
      </c>
      <c r="C6" s="138" t="s">
        <v>109</v>
      </c>
      <c r="D6" s="135">
        <v>298.64999999999998</v>
      </c>
      <c r="E6" s="139">
        <f>D6-P6</f>
        <v>298.64999999999998</v>
      </c>
      <c r="F6" s="140">
        <f>(((E6/100)*3)*112)</f>
        <v>1003.4640000000001</v>
      </c>
      <c r="G6" s="140">
        <f>(((E6/100)*3)*365)</f>
        <v>3270.2175000000002</v>
      </c>
      <c r="H6" s="133"/>
      <c r="I6" s="170"/>
      <c r="J6" s="134"/>
      <c r="K6" s="133"/>
      <c r="L6" s="170"/>
      <c r="M6" s="170"/>
      <c r="N6" s="134"/>
      <c r="O6" s="67">
        <v>0</v>
      </c>
      <c r="P6" s="42">
        <f>D6*O6</f>
        <v>0</v>
      </c>
      <c r="Q6" s="80"/>
      <c r="R6" s="80"/>
      <c r="S6" s="80"/>
      <c r="T6" s="80"/>
      <c r="U6" s="79"/>
    </row>
    <row r="7" spans="1:21" ht="48.75" customHeight="1" x14ac:dyDescent="0.35">
      <c r="A7" s="129" t="s">
        <v>134</v>
      </c>
      <c r="B7" s="130" t="s">
        <v>6</v>
      </c>
      <c r="C7" s="130" t="s">
        <v>45</v>
      </c>
      <c r="D7" s="39">
        <v>19345.990000000002</v>
      </c>
      <c r="E7" s="41">
        <f>D7-P7</f>
        <v>19345.990000000002</v>
      </c>
      <c r="F7" s="131">
        <f>(E7+((E7/2)*8))</f>
        <v>96729.950000000012</v>
      </c>
      <c r="G7" s="131">
        <f>(E7+((E7/2)*26))</f>
        <v>270843.86000000004</v>
      </c>
      <c r="H7" s="132">
        <f>3*F7</f>
        <v>290189.85000000003</v>
      </c>
      <c r="I7" s="171">
        <f>H7-Q7</f>
        <v>103908.62760000004</v>
      </c>
      <c r="J7" s="162">
        <f>H7-R7</f>
        <v>125946.49800000002</v>
      </c>
      <c r="K7" s="143">
        <f>3*G7</f>
        <v>812531.58000000007</v>
      </c>
      <c r="L7" s="176">
        <f>K7-S7</f>
        <v>205454.38199999998</v>
      </c>
      <c r="M7" s="201">
        <f>K7-T7</f>
        <v>277274.22750000004</v>
      </c>
      <c r="N7" s="168"/>
      <c r="O7" s="67">
        <v>0</v>
      </c>
      <c r="P7" s="42">
        <f>D7*O7</f>
        <v>0</v>
      </c>
      <c r="Q7" s="81">
        <f>H13</f>
        <v>186281.2224</v>
      </c>
      <c r="R7" s="81">
        <f>H14</f>
        <v>164243.35200000001</v>
      </c>
      <c r="S7" s="81">
        <f>K13</f>
        <v>607077.19800000009</v>
      </c>
      <c r="T7" s="81">
        <f>K14</f>
        <v>535257.35250000004</v>
      </c>
    </row>
    <row r="8" spans="1:21" ht="49.5" customHeight="1" x14ac:dyDescent="0.35">
      <c r="A8" s="61" t="s">
        <v>128</v>
      </c>
      <c r="B8" s="11" t="s">
        <v>12</v>
      </c>
      <c r="C8" s="11" t="s">
        <v>116</v>
      </c>
      <c r="D8" s="40">
        <v>16714.099999999999</v>
      </c>
      <c r="E8" s="41">
        <f>D8-P8</f>
        <v>15376.971999999998</v>
      </c>
      <c r="F8" s="70">
        <f>((E8/28)*112)</f>
        <v>61507.887999999992</v>
      </c>
      <c r="G8" s="70">
        <f>((E8/28)*365)</f>
        <v>200449.81357142853</v>
      </c>
      <c r="H8" s="76">
        <f t="shared" ref="H8:H13" si="0">3*F8</f>
        <v>184523.66399999999</v>
      </c>
      <c r="I8" s="172">
        <f>H8-Q8</f>
        <v>-1757.558400000009</v>
      </c>
      <c r="J8" s="33"/>
      <c r="K8" s="143">
        <f>3*G8</f>
        <v>601349.44071428559</v>
      </c>
      <c r="L8" s="177">
        <f>K8-S8</f>
        <v>-5727.7572857144987</v>
      </c>
      <c r="M8" s="202"/>
      <c r="N8" s="167"/>
      <c r="O8" s="68">
        <v>0.08</v>
      </c>
      <c r="P8" s="42">
        <f>D8*O8</f>
        <v>1337.1279999999999</v>
      </c>
      <c r="Q8" s="81">
        <f>H13</f>
        <v>186281.2224</v>
      </c>
      <c r="S8" s="81">
        <f>K13</f>
        <v>607077.19800000009</v>
      </c>
      <c r="T8" s="81">
        <f>K14</f>
        <v>535257.35250000004</v>
      </c>
    </row>
    <row r="9" spans="1:21" ht="57" customHeight="1" x14ac:dyDescent="0.35">
      <c r="A9" s="61" t="s">
        <v>129</v>
      </c>
      <c r="B9" s="11" t="s">
        <v>12</v>
      </c>
      <c r="C9" s="11" t="s">
        <v>116</v>
      </c>
      <c r="D9" s="40">
        <v>16714.099999999999</v>
      </c>
      <c r="E9" s="41">
        <f>D9-P9</f>
        <v>15376.971999999998</v>
      </c>
      <c r="F9" s="126">
        <f>((E9/28)*112)/2</f>
        <v>30753.943999999996</v>
      </c>
      <c r="G9" s="126">
        <f>((E9/28)*365)/2</f>
        <v>100224.90678571427</v>
      </c>
      <c r="H9" s="76">
        <f>3*F9</f>
        <v>92261.831999999995</v>
      </c>
      <c r="I9" s="173"/>
      <c r="J9" s="82">
        <f>H9-R9</f>
        <v>-71981.520000000019</v>
      </c>
      <c r="K9" s="143">
        <f>3*G9</f>
        <v>300674.7203571428</v>
      </c>
      <c r="L9" s="178"/>
      <c r="M9" s="203">
        <f>K9-T9</f>
        <v>-234582.63214285724</v>
      </c>
      <c r="N9" s="145"/>
      <c r="O9" s="68">
        <v>0.08</v>
      </c>
      <c r="P9" s="42">
        <f>D9*O9</f>
        <v>1337.1279999999999</v>
      </c>
      <c r="R9" s="81">
        <f>H14</f>
        <v>164243.35200000001</v>
      </c>
      <c r="T9" s="81">
        <f>K14</f>
        <v>535257.35250000004</v>
      </c>
    </row>
    <row r="10" spans="1:21" ht="48" customHeight="1" x14ac:dyDescent="0.35">
      <c r="A10" s="61" t="s">
        <v>130</v>
      </c>
      <c r="B10" s="11" t="s">
        <v>13</v>
      </c>
      <c r="C10" s="11" t="s">
        <v>35</v>
      </c>
      <c r="D10" s="40">
        <v>48401.54</v>
      </c>
      <c r="E10" s="41">
        <f>D10-P10</f>
        <v>48401.54</v>
      </c>
      <c r="F10" s="70">
        <f>(((E10/98)*2)*112)</f>
        <v>110632.09142857142</v>
      </c>
      <c r="G10" s="70">
        <f>(((E10/98)*2)*365)</f>
        <v>360542.08367346937</v>
      </c>
      <c r="H10" s="76">
        <f t="shared" si="0"/>
        <v>331896.27428571426</v>
      </c>
      <c r="I10" s="171">
        <f>H10-Q10</f>
        <v>145615.05188571426</v>
      </c>
      <c r="J10" s="83"/>
      <c r="K10" s="143">
        <f>3*G10</f>
        <v>1081626.2510204082</v>
      </c>
      <c r="L10" s="176">
        <f>K10-S10</f>
        <v>474549.05302040814</v>
      </c>
      <c r="M10" s="204"/>
      <c r="N10" s="168"/>
      <c r="O10" s="68">
        <v>0</v>
      </c>
      <c r="P10" s="42">
        <f>D10*O10</f>
        <v>0</v>
      </c>
      <c r="Q10" s="81">
        <f>H13</f>
        <v>186281.2224</v>
      </c>
      <c r="S10" s="81">
        <f>K13</f>
        <v>607077.19800000009</v>
      </c>
    </row>
    <row r="11" spans="1:21" ht="48" customHeight="1" x14ac:dyDescent="0.35">
      <c r="A11" s="61" t="s">
        <v>135</v>
      </c>
      <c r="B11" s="11" t="s">
        <v>13</v>
      </c>
      <c r="C11" s="11" t="s">
        <v>35</v>
      </c>
      <c r="D11" s="40"/>
      <c r="E11" s="41"/>
      <c r="F11" s="70">
        <f>F10</f>
        <v>110632.09142857142</v>
      </c>
      <c r="G11" s="70"/>
      <c r="H11" s="76">
        <f>H10</f>
        <v>331896.27428571426</v>
      </c>
      <c r="I11" s="171">
        <f>I10</f>
        <v>145615.05188571426</v>
      </c>
      <c r="J11" s="146"/>
      <c r="K11" s="143">
        <f>H11+(3*((E10/98)*253))</f>
        <v>706761.26265306119</v>
      </c>
      <c r="L11" s="176">
        <f>K11-S11</f>
        <v>99684.064653061097</v>
      </c>
      <c r="M11" s="201">
        <f>K11-T11</f>
        <v>171503.91015306115</v>
      </c>
      <c r="N11" s="207">
        <f>K11-U11</f>
        <v>149466.03975306114</v>
      </c>
      <c r="O11" s="68"/>
      <c r="P11" s="42"/>
      <c r="Q11" s="81">
        <f>H13</f>
        <v>186281.2224</v>
      </c>
      <c r="S11" s="81">
        <f>K13</f>
        <v>607077.19800000009</v>
      </c>
      <c r="T11" s="81">
        <f>K14</f>
        <v>535257.35250000004</v>
      </c>
      <c r="U11" s="81">
        <f>K15</f>
        <v>557295.22290000005</v>
      </c>
    </row>
    <row r="12" spans="1:21" ht="51.75" customHeight="1" x14ac:dyDescent="0.35">
      <c r="A12" s="61" t="s">
        <v>131</v>
      </c>
      <c r="B12" s="11" t="s">
        <v>13</v>
      </c>
      <c r="C12" s="11" t="s">
        <v>35</v>
      </c>
      <c r="D12" s="40">
        <v>48401.54</v>
      </c>
      <c r="E12" s="41">
        <f>D12-P12</f>
        <v>48401.54</v>
      </c>
      <c r="F12" s="70">
        <f>((E12/98)*112)</f>
        <v>55316.045714285712</v>
      </c>
      <c r="G12" s="70">
        <f>((E12/98)*365)</f>
        <v>180271.04183673469</v>
      </c>
      <c r="H12" s="76">
        <f t="shared" ref="H12" si="1">3*F12</f>
        <v>165948.13714285713</v>
      </c>
      <c r="I12" s="174">
        <f>H12-Q12</f>
        <v>-20333.08525714287</v>
      </c>
      <c r="J12" s="162">
        <f>H12-R12</f>
        <v>1704.7851428571157</v>
      </c>
      <c r="K12" s="143">
        <f>3*G12</f>
        <v>540813.12551020412</v>
      </c>
      <c r="L12" s="177">
        <f>K12-S12</f>
        <v>-66264.072489795974</v>
      </c>
      <c r="M12" s="201">
        <f>K12-T12</f>
        <v>5555.7730102040805</v>
      </c>
      <c r="N12" s="206">
        <f>K12-U12</f>
        <v>-16482.097389795934</v>
      </c>
      <c r="O12" s="68">
        <v>0</v>
      </c>
      <c r="P12" s="42">
        <f>D12*O12</f>
        <v>0</v>
      </c>
      <c r="Q12" s="81">
        <f>H13</f>
        <v>186281.2224</v>
      </c>
      <c r="R12" s="81">
        <f>H14</f>
        <v>164243.35200000001</v>
      </c>
      <c r="S12" s="81">
        <f>K13</f>
        <v>607077.19800000009</v>
      </c>
      <c r="T12" s="81">
        <f>K14</f>
        <v>535257.35250000004</v>
      </c>
      <c r="U12" s="81">
        <f>K15</f>
        <v>557295.22290000005</v>
      </c>
    </row>
    <row r="13" spans="1:21" ht="46" customHeight="1" x14ac:dyDescent="0.35">
      <c r="A13" s="62" t="s">
        <v>132</v>
      </c>
      <c r="B13" s="63" t="s">
        <v>24</v>
      </c>
      <c r="C13" s="63" t="s">
        <v>36</v>
      </c>
      <c r="D13" s="64">
        <v>17058.72</v>
      </c>
      <c r="E13" s="65">
        <f>D13-P13</f>
        <v>15523.435200000002</v>
      </c>
      <c r="F13" s="71">
        <f>((E13/28)*112)</f>
        <v>62093.7408</v>
      </c>
      <c r="G13" s="71">
        <f>((E13/28)*365)</f>
        <v>202359.06600000002</v>
      </c>
      <c r="H13" s="128">
        <f t="shared" si="0"/>
        <v>186281.2224</v>
      </c>
      <c r="I13" s="175"/>
      <c r="J13" s="77"/>
      <c r="K13" s="144">
        <f>3*G13</f>
        <v>607077.19800000009</v>
      </c>
      <c r="L13" s="179"/>
      <c r="M13" s="179"/>
      <c r="N13" s="158"/>
      <c r="O13" s="69">
        <v>0.09</v>
      </c>
      <c r="P13" s="42">
        <f>D13*O13</f>
        <v>1535.2848000000001</v>
      </c>
      <c r="Q13" s="81">
        <f>H13</f>
        <v>186281.2224</v>
      </c>
    </row>
    <row r="14" spans="1:21" ht="47" customHeight="1" x14ac:dyDescent="0.35">
      <c r="A14" s="181" t="s">
        <v>133</v>
      </c>
      <c r="B14" s="182" t="s">
        <v>24</v>
      </c>
      <c r="C14" s="182" t="s">
        <v>36</v>
      </c>
      <c r="D14" s="183">
        <v>15040.6</v>
      </c>
      <c r="E14" s="184">
        <f>D14-P14</f>
        <v>13686.946</v>
      </c>
      <c r="F14" s="71">
        <f>((E14/28)*112)</f>
        <v>54747.784</v>
      </c>
      <c r="G14" s="71">
        <f>((E14/28)*365)</f>
        <v>178419.11749999999</v>
      </c>
      <c r="H14" s="185">
        <f>3*F14</f>
        <v>164243.35200000001</v>
      </c>
      <c r="I14" s="186"/>
      <c r="J14" s="187"/>
      <c r="K14" s="188">
        <f>3*G14</f>
        <v>535257.35250000004</v>
      </c>
      <c r="L14" s="189"/>
      <c r="M14" s="189"/>
      <c r="N14" s="190"/>
      <c r="O14" s="69">
        <v>0.09</v>
      </c>
      <c r="P14" s="42">
        <f>D14*O14</f>
        <v>1353.654</v>
      </c>
    </row>
    <row r="15" spans="1:21" ht="44" customHeight="1" thickBot="1" x14ac:dyDescent="0.4">
      <c r="A15" s="191" t="s">
        <v>143</v>
      </c>
      <c r="B15" s="16" t="s">
        <v>24</v>
      </c>
      <c r="C15" s="16" t="s">
        <v>36</v>
      </c>
      <c r="D15" s="192"/>
      <c r="E15" s="193"/>
      <c r="F15" s="194">
        <f>F13</f>
        <v>62093.7408</v>
      </c>
      <c r="G15" s="72"/>
      <c r="H15" s="78">
        <f>H13</f>
        <v>186281.2224</v>
      </c>
      <c r="I15" s="195"/>
      <c r="J15" s="197"/>
      <c r="K15" s="199">
        <f>H15+(3*((E14/28)*253))</f>
        <v>557295.22290000005</v>
      </c>
      <c r="L15" s="196"/>
      <c r="M15" s="180"/>
      <c r="N15" s="159"/>
      <c r="O15" s="198"/>
      <c r="P15" s="42"/>
    </row>
    <row r="16" spans="1:21" ht="14" customHeight="1" thickTop="1" x14ac:dyDescent="0.3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9"/>
      <c r="M16" s="19"/>
      <c r="N16" s="19"/>
      <c r="O16" s="20"/>
    </row>
    <row r="17" spans="1:19" ht="14" customHeight="1" x14ac:dyDescent="0.35">
      <c r="A17" s="21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9"/>
      <c r="M17" s="19"/>
      <c r="N17" s="19"/>
      <c r="O17" s="19"/>
      <c r="S17" t="s">
        <v>120</v>
      </c>
    </row>
    <row r="18" spans="1:19" ht="3.75" customHeight="1" x14ac:dyDescent="0.35">
      <c r="A18" s="22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</row>
    <row r="19" spans="1:19" ht="9.75" hidden="1" customHeight="1" x14ac:dyDescent="0.35">
      <c r="A19" s="21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</row>
    <row r="20" spans="1:19" hidden="1" x14ac:dyDescent="0.35">
      <c r="A20" s="23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</row>
    <row r="21" spans="1:19" x14ac:dyDescent="0.35">
      <c r="D21" t="s">
        <v>46</v>
      </c>
    </row>
    <row r="22" spans="1:19" x14ac:dyDescent="0.35">
      <c r="D22" s="66" t="s">
        <v>47</v>
      </c>
    </row>
    <row r="23" spans="1:19" x14ac:dyDescent="0.35">
      <c r="D23" t="s">
        <v>48</v>
      </c>
    </row>
    <row r="24" spans="1:19" x14ac:dyDescent="0.35">
      <c r="D24" t="s">
        <v>49</v>
      </c>
    </row>
    <row r="25" spans="1:19" x14ac:dyDescent="0.35">
      <c r="D25" t="s">
        <v>50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0"/>
  <sheetViews>
    <sheetView topLeftCell="D1" zoomScale="80" zoomScaleNormal="80" workbookViewId="0">
      <selection activeCell="B5" sqref="B5"/>
    </sheetView>
  </sheetViews>
  <sheetFormatPr defaultColWidth="9.1796875" defaultRowHeight="12.5" x14ac:dyDescent="0.25"/>
  <cols>
    <col min="1" max="1" width="36.54296875" style="44" customWidth="1"/>
    <col min="2" max="2" width="22.1796875" style="44" customWidth="1"/>
    <col min="3" max="3" width="12.26953125" style="44" customWidth="1"/>
    <col min="4" max="16384" width="9.1796875" style="44"/>
  </cols>
  <sheetData>
    <row r="1" spans="1:6" ht="53.25" customHeight="1" thickTop="1" thickBot="1" x14ac:dyDescent="0.3">
      <c r="A1" s="43" t="s">
        <v>41</v>
      </c>
      <c r="B1" s="37" t="s">
        <v>44</v>
      </c>
      <c r="C1" s="25" t="s">
        <v>93</v>
      </c>
    </row>
    <row r="2" spans="1:6" ht="27.75" customHeight="1" thickTop="1" x14ac:dyDescent="0.25">
      <c r="A2" s="85" t="s">
        <v>43</v>
      </c>
      <c r="B2" s="45">
        <v>63</v>
      </c>
      <c r="C2" s="46">
        <f>BIA!F7</f>
        <v>96729.950000000012</v>
      </c>
    </row>
    <row r="3" spans="1:6" ht="29.25" customHeight="1" x14ac:dyDescent="0.25">
      <c r="A3" s="85" t="s">
        <v>51</v>
      </c>
      <c r="B3" s="47">
        <v>46</v>
      </c>
      <c r="C3" s="48">
        <f>BIA!F8</f>
        <v>61507.887999999992</v>
      </c>
    </row>
    <row r="4" spans="1:6" ht="28.5" customHeight="1" x14ac:dyDescent="0.25">
      <c r="A4" s="85" t="s">
        <v>52</v>
      </c>
      <c r="B4" s="47">
        <v>39</v>
      </c>
      <c r="C4" s="48">
        <f>BIA!F9</f>
        <v>30753.943999999996</v>
      </c>
    </row>
    <row r="5" spans="1:6" ht="27" customHeight="1" x14ac:dyDescent="0.25">
      <c r="A5" s="85" t="s">
        <v>53</v>
      </c>
      <c r="B5" s="47">
        <v>84</v>
      </c>
      <c r="C5" s="48">
        <f>BIA!F10</f>
        <v>110632.09142857142</v>
      </c>
    </row>
    <row r="6" spans="1:6" ht="30.75" customHeight="1" x14ac:dyDescent="0.25">
      <c r="A6" s="85" t="s">
        <v>54</v>
      </c>
      <c r="B6" s="47">
        <v>70</v>
      </c>
      <c r="C6" s="49">
        <f>BIA!F12</f>
        <v>55316.045714285712</v>
      </c>
    </row>
    <row r="7" spans="1:6" ht="29.25" customHeight="1" x14ac:dyDescent="0.25">
      <c r="A7" s="85" t="s">
        <v>55</v>
      </c>
      <c r="B7" s="47">
        <v>75</v>
      </c>
      <c r="C7" s="49">
        <f>BIA!F13</f>
        <v>62093.7408</v>
      </c>
    </row>
    <row r="8" spans="1:6" ht="28.5" customHeight="1" x14ac:dyDescent="0.25">
      <c r="A8" s="86" t="s">
        <v>56</v>
      </c>
      <c r="B8" s="47">
        <v>57</v>
      </c>
      <c r="C8" s="49">
        <f>BIA!F14</f>
        <v>54747.784</v>
      </c>
    </row>
    <row r="9" spans="1:6" ht="24" customHeight="1" thickBot="1" x14ac:dyDescent="0.3">
      <c r="A9" s="88" t="s">
        <v>42</v>
      </c>
      <c r="B9" s="50">
        <v>21</v>
      </c>
      <c r="C9" s="51">
        <v>0</v>
      </c>
    </row>
    <row r="10" spans="1:6" ht="30.75" customHeight="1" thickTop="1" x14ac:dyDescent="0.25">
      <c r="A10" s="84" t="s">
        <v>57</v>
      </c>
      <c r="B10" s="52">
        <v>82</v>
      </c>
      <c r="C10" s="90">
        <f>BIA!F7</f>
        <v>96729.950000000012</v>
      </c>
    </row>
    <row r="11" spans="1:6" ht="27.75" customHeight="1" x14ac:dyDescent="0.25">
      <c r="A11" s="84" t="s">
        <v>58</v>
      </c>
      <c r="B11" s="53">
        <v>67</v>
      </c>
      <c r="C11" s="54">
        <f>BIA!F8</f>
        <v>61507.887999999992</v>
      </c>
    </row>
    <row r="12" spans="1:6" ht="35.25" customHeight="1" x14ac:dyDescent="0.25">
      <c r="A12" s="84" t="s">
        <v>59</v>
      </c>
      <c r="B12" s="53">
        <v>61</v>
      </c>
      <c r="C12" s="54">
        <f>BIA!F9</f>
        <v>30753.943999999996</v>
      </c>
    </row>
    <row r="13" spans="1:6" ht="30.75" customHeight="1" x14ac:dyDescent="0.25">
      <c r="A13" s="84" t="s">
        <v>60</v>
      </c>
      <c r="B13" s="53">
        <v>91</v>
      </c>
      <c r="C13" s="54">
        <f>BIA!F10</f>
        <v>110632.09142857142</v>
      </c>
      <c r="F13" s="55"/>
    </row>
    <row r="14" spans="1:6" ht="30.75" customHeight="1" x14ac:dyDescent="0.25">
      <c r="A14" s="84" t="s">
        <v>61</v>
      </c>
      <c r="B14" s="53">
        <v>83</v>
      </c>
      <c r="C14" s="56">
        <f>BIA!F12</f>
        <v>55316.045714285712</v>
      </c>
      <c r="F14" s="55"/>
    </row>
    <row r="15" spans="1:6" ht="30.75" customHeight="1" x14ac:dyDescent="0.25">
      <c r="A15" s="84" t="s">
        <v>62</v>
      </c>
      <c r="B15" s="53">
        <v>87</v>
      </c>
      <c r="C15" s="56">
        <f>BIA!F13</f>
        <v>62093.7408</v>
      </c>
      <c r="F15" s="55"/>
    </row>
    <row r="16" spans="1:6" ht="30.75" customHeight="1" x14ac:dyDescent="0.25">
      <c r="A16" s="87" t="s">
        <v>63</v>
      </c>
      <c r="B16" s="53">
        <v>80</v>
      </c>
      <c r="C16" s="56">
        <f>BIA!F14</f>
        <v>54747.784</v>
      </c>
    </row>
    <row r="17" spans="1:3" ht="24.75" customHeight="1" thickBot="1" x14ac:dyDescent="0.3">
      <c r="A17" s="89" t="s">
        <v>64</v>
      </c>
      <c r="B17" s="57">
        <v>47</v>
      </c>
      <c r="C17" s="58">
        <v>0</v>
      </c>
    </row>
    <row r="18" spans="1:3" ht="7.5" customHeight="1" thickTop="1" x14ac:dyDescent="0.25"/>
    <row r="19" spans="1:3" ht="12.75" customHeight="1" x14ac:dyDescent="0.25">
      <c r="A19" s="59"/>
    </row>
    <row r="20" spans="1:3" x14ac:dyDescent="0.25">
      <c r="A20" s="6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29"/>
  <sheetViews>
    <sheetView zoomScale="90" zoomScaleNormal="90" workbookViewId="0">
      <selection activeCell="L31" sqref="L31"/>
    </sheetView>
  </sheetViews>
  <sheetFormatPr defaultRowHeight="14.5" x14ac:dyDescent="0.35"/>
  <cols>
    <col min="1" max="1" width="3" customWidth="1"/>
    <col min="2" max="2" width="3.81640625" hidden="1" customWidth="1"/>
    <col min="3" max="3" width="3.54296875" hidden="1" customWidth="1"/>
    <col min="4" max="4" width="52.7265625" style="91" customWidth="1"/>
    <col min="5" max="5" width="8.81640625" style="91" customWidth="1"/>
    <col min="6" max="6" width="9.26953125" style="91" customWidth="1"/>
    <col min="7" max="7" width="8.1796875" style="91" customWidth="1"/>
    <col min="8" max="8" width="13" style="91" customWidth="1"/>
    <col min="9" max="9" width="2.453125" customWidth="1"/>
    <col min="10" max="10" width="13" customWidth="1"/>
    <col min="11" max="11" width="14.81640625" customWidth="1"/>
    <col min="12" max="12" width="11.7265625" customWidth="1"/>
    <col min="13" max="13" width="12.54296875" customWidth="1"/>
    <col min="14" max="14" width="7.26953125" customWidth="1"/>
    <col min="15" max="15" width="9.1796875" hidden="1" customWidth="1"/>
    <col min="16" max="16" width="3.453125" customWidth="1"/>
    <col min="17" max="17" width="45" customWidth="1"/>
  </cols>
  <sheetData>
    <row r="1" spans="1:14" ht="29.25" customHeight="1" x14ac:dyDescent="0.35">
      <c r="E1" s="147" t="s">
        <v>104</v>
      </c>
      <c r="F1" s="148"/>
      <c r="G1" s="149"/>
      <c r="J1" s="153" t="s">
        <v>92</v>
      </c>
      <c r="K1" s="154"/>
      <c r="L1" s="154"/>
    </row>
    <row r="2" spans="1:14" x14ac:dyDescent="0.35">
      <c r="E2" s="150"/>
      <c r="F2" s="151"/>
      <c r="G2" s="152"/>
      <c r="H2" s="156" t="s">
        <v>94</v>
      </c>
      <c r="J2" s="155"/>
      <c r="K2" s="155"/>
      <c r="L2" s="155"/>
      <c r="M2" s="107"/>
    </row>
    <row r="3" spans="1:14" ht="29.25" customHeight="1" x14ac:dyDescent="0.35">
      <c r="D3" s="106" t="s">
        <v>72</v>
      </c>
      <c r="E3" s="105" t="s">
        <v>71</v>
      </c>
      <c r="F3" s="105" t="s">
        <v>70</v>
      </c>
      <c r="G3" s="105" t="s">
        <v>69</v>
      </c>
      <c r="H3" s="157"/>
      <c r="I3" s="104"/>
      <c r="J3" s="103" t="s">
        <v>68</v>
      </c>
      <c r="K3" s="103" t="s">
        <v>67</v>
      </c>
      <c r="L3" s="103" t="s">
        <v>66</v>
      </c>
      <c r="M3" s="102"/>
    </row>
    <row r="4" spans="1:14" ht="15.75" customHeight="1" x14ac:dyDescent="0.35">
      <c r="A4" s="91"/>
      <c r="B4" s="91"/>
      <c r="C4" s="91"/>
      <c r="D4" s="120" t="s">
        <v>78</v>
      </c>
      <c r="E4" s="94">
        <v>0.56000000000000005</v>
      </c>
      <c r="F4" s="94">
        <v>0.7</v>
      </c>
      <c r="G4" s="94">
        <v>0.63</v>
      </c>
      <c r="H4" s="98">
        <f>BIA!F7</f>
        <v>96729.950000000012</v>
      </c>
      <c r="J4" s="99">
        <f>((H4-M4)/((G4-0.21)))</f>
        <v>230309.40476190476</v>
      </c>
      <c r="K4" s="99">
        <f>((H4-M4)/((E4-0.21)))</f>
        <v>276371.28571428568</v>
      </c>
      <c r="L4" s="99">
        <f>((H4-M4)/((F4-0.21)))</f>
        <v>197408.06122448982</v>
      </c>
      <c r="M4" s="98">
        <v>0</v>
      </c>
      <c r="N4" s="97"/>
    </row>
    <row r="5" spans="1:14" x14ac:dyDescent="0.35">
      <c r="A5" s="91"/>
      <c r="B5" s="91"/>
      <c r="C5" s="91"/>
      <c r="D5" s="120" t="s">
        <v>80</v>
      </c>
      <c r="E5" s="94">
        <v>0.35</v>
      </c>
      <c r="F5" s="94">
        <v>0.56000000000000005</v>
      </c>
      <c r="G5" s="94">
        <v>0.46</v>
      </c>
      <c r="H5" s="98">
        <f>BIA!F8</f>
        <v>61507.887999999992</v>
      </c>
      <c r="J5" s="99">
        <f t="shared" ref="J5:J12" si="0">((H5-M5)/((G5-0.21)))</f>
        <v>246031.55199999997</v>
      </c>
      <c r="K5" s="99">
        <f t="shared" ref="K5:K12" si="1">((H5-M5)/((E5-0.21)))</f>
        <v>439342.05714285711</v>
      </c>
      <c r="L5" s="99">
        <f t="shared" ref="L5:L12" si="2">((H5-M5)/((F5-0.21)))</f>
        <v>175736.82285714278</v>
      </c>
      <c r="M5" s="98">
        <v>0</v>
      </c>
      <c r="N5" s="97"/>
    </row>
    <row r="6" spans="1:14" x14ac:dyDescent="0.35">
      <c r="A6" s="91"/>
      <c r="B6" s="91"/>
      <c r="C6" s="91"/>
      <c r="D6" s="120" t="s">
        <v>79</v>
      </c>
      <c r="E6" s="94">
        <v>0.28999999999999998</v>
      </c>
      <c r="F6" s="94">
        <v>0.5</v>
      </c>
      <c r="G6" s="94">
        <v>0.39</v>
      </c>
      <c r="H6" s="98">
        <f>BIA!F9</f>
        <v>30753.943999999996</v>
      </c>
      <c r="J6" s="99">
        <f t="shared" si="0"/>
        <v>170855.2444444444</v>
      </c>
      <c r="K6" s="99">
        <f t="shared" si="1"/>
        <v>384424.3</v>
      </c>
      <c r="L6" s="99">
        <f t="shared" si="2"/>
        <v>106048.08275862066</v>
      </c>
      <c r="M6" s="98">
        <v>0</v>
      </c>
      <c r="N6" s="97"/>
    </row>
    <row r="7" spans="1:14" x14ac:dyDescent="0.35">
      <c r="A7" s="91"/>
      <c r="B7" s="91"/>
      <c r="C7" s="91"/>
      <c r="D7" s="120" t="s">
        <v>81</v>
      </c>
      <c r="E7" s="94">
        <v>0.61</v>
      </c>
      <c r="F7" s="94">
        <v>0.95</v>
      </c>
      <c r="G7" s="94">
        <v>0.84</v>
      </c>
      <c r="H7" s="98">
        <f>BIA!F10</f>
        <v>110632.09142857142</v>
      </c>
      <c r="J7" s="99">
        <f t="shared" si="0"/>
        <v>175606.49433106574</v>
      </c>
      <c r="K7" s="99">
        <f t="shared" si="1"/>
        <v>276580.22857142857</v>
      </c>
      <c r="L7" s="99">
        <f t="shared" si="2"/>
        <v>149502.82625482624</v>
      </c>
      <c r="M7" s="98">
        <v>0</v>
      </c>
      <c r="N7" s="97"/>
    </row>
    <row r="8" spans="1:14" x14ac:dyDescent="0.35">
      <c r="A8" s="91"/>
      <c r="B8" s="91"/>
      <c r="C8" s="91"/>
      <c r="D8" s="127" t="s">
        <v>105</v>
      </c>
      <c r="E8" s="94">
        <v>0.75</v>
      </c>
      <c r="F8" s="94">
        <v>0.84</v>
      </c>
      <c r="G8" s="94">
        <v>0.8</v>
      </c>
      <c r="H8" s="98">
        <f>BIA!F10</f>
        <v>110632.09142857142</v>
      </c>
      <c r="J8" s="99">
        <f t="shared" ref="J8" si="3">((H8-M8)/((G8-0.21)))</f>
        <v>187512.01937046001</v>
      </c>
      <c r="K8" s="99">
        <f t="shared" ref="K8" si="4">((H8-M8)/((E8-0.21)))</f>
        <v>204874.24338624335</v>
      </c>
      <c r="L8" s="99">
        <f t="shared" ref="L8" si="5">((H8-M8)/((F8-0.21)))</f>
        <v>175606.49433106574</v>
      </c>
      <c r="M8" s="98">
        <v>0</v>
      </c>
      <c r="N8" s="97"/>
    </row>
    <row r="9" spans="1:14" x14ac:dyDescent="0.35">
      <c r="A9" s="91"/>
      <c r="B9" s="91"/>
      <c r="C9" s="91"/>
      <c r="D9" s="120" t="s">
        <v>82</v>
      </c>
      <c r="E9" s="100">
        <v>0.45</v>
      </c>
      <c r="F9" s="100">
        <v>0.89</v>
      </c>
      <c r="G9" s="94">
        <v>0.7</v>
      </c>
      <c r="H9" s="101">
        <f>BIA!F12</f>
        <v>55316.045714285712</v>
      </c>
      <c r="J9" s="99">
        <f t="shared" si="0"/>
        <v>112889.88921282798</v>
      </c>
      <c r="K9" s="99">
        <f t="shared" si="1"/>
        <v>230483.52380952379</v>
      </c>
      <c r="L9" s="99">
        <f t="shared" si="2"/>
        <v>81347.126050420164</v>
      </c>
      <c r="M9" s="98">
        <v>0</v>
      </c>
      <c r="N9" s="97"/>
    </row>
    <row r="10" spans="1:14" x14ac:dyDescent="0.35">
      <c r="A10" s="91"/>
      <c r="B10" s="91"/>
      <c r="C10" s="91"/>
      <c r="D10" s="127" t="s">
        <v>106</v>
      </c>
      <c r="E10" s="100">
        <v>0.64</v>
      </c>
      <c r="F10" s="100">
        <v>0.76</v>
      </c>
      <c r="G10" s="94">
        <v>0.7</v>
      </c>
      <c r="H10" s="101">
        <f>BIA!F12</f>
        <v>55316.045714285712</v>
      </c>
      <c r="J10" s="99">
        <f t="shared" ref="J10" si="6">((H10-M10)/((G10-0.21)))</f>
        <v>112889.88921282798</v>
      </c>
      <c r="K10" s="99">
        <f t="shared" ref="K10" si="7">((H10-M10)/((E10-0.21)))</f>
        <v>128641.96677740861</v>
      </c>
      <c r="L10" s="99">
        <f t="shared" ref="L10" si="8">((H10-M10)/((F10-0.21)))</f>
        <v>100574.62857142856</v>
      </c>
      <c r="M10" s="98">
        <v>0</v>
      </c>
      <c r="N10" s="97"/>
    </row>
    <row r="11" spans="1:14" x14ac:dyDescent="0.35">
      <c r="A11" s="91"/>
      <c r="B11" s="91"/>
      <c r="C11" s="91"/>
      <c r="D11" s="120" t="s">
        <v>83</v>
      </c>
      <c r="E11" s="94">
        <v>0.66</v>
      </c>
      <c r="F11" s="94">
        <v>0.82</v>
      </c>
      <c r="G11" s="94">
        <v>0.75</v>
      </c>
      <c r="H11" s="98">
        <f>BIA!F13</f>
        <v>62093.7408</v>
      </c>
      <c r="J11" s="99">
        <f t="shared" si="0"/>
        <v>114988.40888888888</v>
      </c>
      <c r="K11" s="99">
        <f t="shared" si="1"/>
        <v>137986.09066666666</v>
      </c>
      <c r="L11" s="99">
        <f t="shared" si="2"/>
        <v>101793.01770491803</v>
      </c>
      <c r="M11" s="98">
        <v>0</v>
      </c>
      <c r="N11" s="97"/>
    </row>
    <row r="12" spans="1:14" x14ac:dyDescent="0.35">
      <c r="A12" s="91"/>
      <c r="B12" s="91"/>
      <c r="C12" s="91"/>
      <c r="D12" s="121" t="s">
        <v>84</v>
      </c>
      <c r="E12" s="94">
        <v>0.47</v>
      </c>
      <c r="F12" s="94">
        <v>0.66</v>
      </c>
      <c r="G12" s="94">
        <v>0.56999999999999995</v>
      </c>
      <c r="H12" s="98">
        <f>BIA!F14</f>
        <v>54747.784</v>
      </c>
      <c r="J12" s="99">
        <f t="shared" si="0"/>
        <v>152077.17777777778</v>
      </c>
      <c r="K12" s="99">
        <f t="shared" si="1"/>
        <v>210568.4</v>
      </c>
      <c r="L12" s="99">
        <f t="shared" si="2"/>
        <v>121661.74222222221</v>
      </c>
      <c r="M12" s="98">
        <v>0</v>
      </c>
      <c r="N12" s="97"/>
    </row>
    <row r="13" spans="1:14" x14ac:dyDescent="0.35">
      <c r="A13" s="91"/>
      <c r="B13" s="91"/>
      <c r="C13" s="91"/>
      <c r="D13" s="122" t="s">
        <v>85</v>
      </c>
      <c r="E13" s="100">
        <v>0.79</v>
      </c>
      <c r="F13" s="100">
        <v>0.86</v>
      </c>
      <c r="G13" s="94">
        <v>0.82</v>
      </c>
      <c r="H13" s="98">
        <f>BIA!F7</f>
        <v>96729.950000000012</v>
      </c>
      <c r="J13" s="99">
        <f>((H13-M13)/((G13-0.47)))</f>
        <v>276371.28571428574</v>
      </c>
      <c r="K13" s="99">
        <f>((H13-M13)/((E13-0.47)))</f>
        <v>302281.09375</v>
      </c>
      <c r="L13" s="99">
        <f>((H13-M13)/((F13-0.47)))</f>
        <v>248025.51282051284</v>
      </c>
      <c r="M13" s="98">
        <v>0</v>
      </c>
      <c r="N13" s="97"/>
    </row>
    <row r="14" spans="1:14" x14ac:dyDescent="0.35">
      <c r="A14" s="91"/>
      <c r="B14" s="91"/>
      <c r="C14" s="91"/>
      <c r="D14" s="122" t="s">
        <v>86</v>
      </c>
      <c r="E14" s="94">
        <v>0.82</v>
      </c>
      <c r="F14" s="94">
        <v>0.9</v>
      </c>
      <c r="G14" s="94">
        <v>0.87</v>
      </c>
      <c r="H14" s="98">
        <f>BIA!F13</f>
        <v>62093.7408</v>
      </c>
      <c r="J14" s="99">
        <f t="shared" ref="J14:J19" si="9">((H14-M14)/((G14-0.47)))</f>
        <v>155234.35199999998</v>
      </c>
      <c r="K14" s="99">
        <f t="shared" ref="K14:K19" si="10">((H14-M14)/((E14-0.47)))</f>
        <v>177410.68800000002</v>
      </c>
      <c r="L14" s="99">
        <f t="shared" ref="L14:L19" si="11">((H14-M14)/((F14-0.47)))</f>
        <v>144404.04837209301</v>
      </c>
      <c r="M14" s="98">
        <v>0</v>
      </c>
      <c r="N14" s="97"/>
    </row>
    <row r="15" spans="1:14" x14ac:dyDescent="0.35">
      <c r="A15" s="91"/>
      <c r="B15" s="91"/>
      <c r="C15" s="91"/>
      <c r="D15" s="122" t="s">
        <v>87</v>
      </c>
      <c r="E15" s="94">
        <v>0.87</v>
      </c>
      <c r="F15" s="94">
        <v>0.94</v>
      </c>
      <c r="G15" s="94">
        <v>0.91</v>
      </c>
      <c r="H15" s="98">
        <f>BIA!F10</f>
        <v>110632.09142857142</v>
      </c>
      <c r="J15" s="99">
        <f t="shared" si="9"/>
        <v>251436.57142857139</v>
      </c>
      <c r="K15" s="99">
        <f t="shared" si="10"/>
        <v>276580.22857142857</v>
      </c>
      <c r="L15" s="99">
        <f t="shared" si="11"/>
        <v>235387.42857142858</v>
      </c>
      <c r="M15" s="98">
        <v>0</v>
      </c>
      <c r="N15" s="97"/>
    </row>
    <row r="16" spans="1:14" x14ac:dyDescent="0.35">
      <c r="A16" s="91"/>
      <c r="B16" s="91"/>
      <c r="C16" s="91"/>
      <c r="D16" s="122" t="s">
        <v>88</v>
      </c>
      <c r="E16" s="94">
        <v>0.57999999999999996</v>
      </c>
      <c r="F16" s="94">
        <v>0.75</v>
      </c>
      <c r="G16" s="94">
        <v>0.67</v>
      </c>
      <c r="H16" s="98">
        <f>BIA!F8</f>
        <v>61507.887999999992</v>
      </c>
      <c r="J16" s="99">
        <f t="shared" si="9"/>
        <v>307539.43999999983</v>
      </c>
      <c r="K16" s="99">
        <f t="shared" si="10"/>
        <v>559162.61818181816</v>
      </c>
      <c r="L16" s="99">
        <f t="shared" si="11"/>
        <v>219671.02857142853</v>
      </c>
      <c r="M16" s="98">
        <v>0</v>
      </c>
      <c r="N16" s="97"/>
    </row>
    <row r="17" spans="1:14" x14ac:dyDescent="0.35">
      <c r="A17" s="91"/>
      <c r="B17" s="91"/>
      <c r="C17" s="91"/>
      <c r="D17" s="122" t="s">
        <v>89</v>
      </c>
      <c r="E17" s="94">
        <v>0.77</v>
      </c>
      <c r="F17" s="94">
        <v>0.88</v>
      </c>
      <c r="G17" s="94">
        <v>0.83</v>
      </c>
      <c r="H17" s="98">
        <f>BIA!F12</f>
        <v>55316.045714285712</v>
      </c>
      <c r="J17" s="99">
        <f t="shared" si="9"/>
        <v>153655.68253968254</v>
      </c>
      <c r="K17" s="99">
        <f t="shared" si="10"/>
        <v>184386.81904761901</v>
      </c>
      <c r="L17" s="99">
        <f t="shared" si="11"/>
        <v>134917.18466898953</v>
      </c>
      <c r="M17" s="98">
        <v>0</v>
      </c>
      <c r="N17" s="97"/>
    </row>
    <row r="18" spans="1:14" x14ac:dyDescent="0.35">
      <c r="A18" s="91"/>
      <c r="B18" s="91"/>
      <c r="C18" s="91"/>
      <c r="D18" s="122" t="s">
        <v>90</v>
      </c>
      <c r="E18" s="94">
        <v>0.52</v>
      </c>
      <c r="F18" s="94">
        <v>0.7</v>
      </c>
      <c r="G18" s="94">
        <v>0.61</v>
      </c>
      <c r="H18" s="98">
        <f>BIA!F9</f>
        <v>30753.943999999996</v>
      </c>
      <c r="J18" s="99">
        <f t="shared" si="9"/>
        <v>219671.02857142853</v>
      </c>
      <c r="K18" s="99">
        <f t="shared" si="10"/>
        <v>615078.87999999942</v>
      </c>
      <c r="L18" s="99">
        <f t="shared" si="11"/>
        <v>133712.79999999999</v>
      </c>
      <c r="M18" s="98">
        <v>0</v>
      </c>
      <c r="N18" s="97"/>
    </row>
    <row r="19" spans="1:14" x14ac:dyDescent="0.35">
      <c r="A19" s="91"/>
      <c r="B19" s="91"/>
      <c r="C19" s="91"/>
      <c r="D19" s="123" t="s">
        <v>91</v>
      </c>
      <c r="E19" s="94">
        <v>0.74</v>
      </c>
      <c r="F19" s="94">
        <v>0.85</v>
      </c>
      <c r="G19" s="94">
        <v>0.8</v>
      </c>
      <c r="H19" s="98">
        <f>BIA!F14</f>
        <v>54747.784</v>
      </c>
      <c r="J19" s="99">
        <f t="shared" si="9"/>
        <v>165902.37575757573</v>
      </c>
      <c r="K19" s="99">
        <f t="shared" si="10"/>
        <v>202769.57037037035</v>
      </c>
      <c r="L19" s="99">
        <f t="shared" si="11"/>
        <v>144073.11578947367</v>
      </c>
      <c r="M19" s="98">
        <v>0</v>
      </c>
      <c r="N19" s="97"/>
    </row>
    <row r="20" spans="1:14" ht="15.75" customHeight="1" x14ac:dyDescent="0.35">
      <c r="A20" s="91"/>
      <c r="B20" s="91"/>
      <c r="C20" s="91"/>
      <c r="D20" s="118" t="s">
        <v>96</v>
      </c>
      <c r="E20" s="94">
        <v>0.2</v>
      </c>
      <c r="F20" s="94">
        <v>0.21</v>
      </c>
      <c r="G20" s="125">
        <v>0.21</v>
      </c>
      <c r="H20" s="98"/>
      <c r="J20" s="99">
        <f>((H20-M20)/(-(G20-0.33)))/20</f>
        <v>0</v>
      </c>
      <c r="K20" s="99">
        <f>((H20-M20)/(-(E20-0.33)))/20</f>
        <v>0</v>
      </c>
      <c r="L20" s="99">
        <f>((H20-M20)/(-(F20-0.33)))/20</f>
        <v>0</v>
      </c>
      <c r="M20" s="98">
        <v>0</v>
      </c>
      <c r="N20" s="97"/>
    </row>
    <row r="21" spans="1:14" x14ac:dyDescent="0.35">
      <c r="D21" s="119" t="s">
        <v>95</v>
      </c>
      <c r="E21" s="95">
        <v>0.43</v>
      </c>
      <c r="F21" s="95">
        <v>0.51</v>
      </c>
      <c r="G21" s="124">
        <v>0.47</v>
      </c>
      <c r="H21" s="93"/>
    </row>
    <row r="23" spans="1:14" ht="13.5" customHeight="1" x14ac:dyDescent="0.35">
      <c r="A23" s="92"/>
      <c r="B23" s="92"/>
    </row>
    <row r="24" spans="1:14" ht="13.5" customHeight="1" x14ac:dyDescent="0.35">
      <c r="A24" s="92"/>
      <c r="B24" s="92"/>
    </row>
    <row r="25" spans="1:14" ht="12.75" customHeight="1" x14ac:dyDescent="0.35">
      <c r="A25" s="92"/>
      <c r="B25" s="92"/>
    </row>
    <row r="26" spans="1:14" ht="12.75" customHeight="1" x14ac:dyDescent="0.35">
      <c r="A26" s="92"/>
      <c r="B26" s="92"/>
    </row>
    <row r="27" spans="1:14" ht="13.5" customHeight="1" x14ac:dyDescent="0.35">
      <c r="A27" s="92"/>
      <c r="B27" s="92"/>
    </row>
    <row r="28" spans="1:14" ht="12.75" customHeight="1" x14ac:dyDescent="0.35">
      <c r="A28" s="92"/>
      <c r="B28" s="92"/>
    </row>
    <row r="29" spans="1:14" ht="12" customHeight="1" x14ac:dyDescent="0.35">
      <c r="A29" s="92"/>
    </row>
  </sheetData>
  <mergeCells count="3">
    <mergeCell ref="E1:G2"/>
    <mergeCell ref="J1:L2"/>
    <mergeCell ref="H2:H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39"/>
  <sheetViews>
    <sheetView topLeftCell="O1" zoomScale="90" zoomScaleNormal="90" workbookViewId="0">
      <selection activeCell="M27" sqref="M27"/>
    </sheetView>
  </sheetViews>
  <sheetFormatPr defaultRowHeight="14.5" x14ac:dyDescent="0.35"/>
  <cols>
    <col min="1" max="1" width="4.54296875" customWidth="1"/>
    <col min="2" max="2" width="5.453125" customWidth="1"/>
    <col min="3" max="3" width="5" customWidth="1"/>
    <col min="4" max="4" width="29.453125" style="91" customWidth="1"/>
    <col min="5" max="5" width="6.26953125" style="91" hidden="1" customWidth="1"/>
    <col min="6" max="6" width="8.1796875" style="91" hidden="1" customWidth="1"/>
    <col min="7" max="7" width="0.54296875" style="91" hidden="1" customWidth="1"/>
    <col min="8" max="8" width="2.453125" style="91" hidden="1" customWidth="1"/>
    <col min="9" max="9" width="0.81640625" style="91" hidden="1" customWidth="1"/>
    <col min="10" max="10" width="0.7265625" hidden="1" customWidth="1"/>
    <col min="11" max="11" width="12.453125" customWidth="1"/>
    <col min="12" max="12" width="10.453125" customWidth="1"/>
    <col min="13" max="13" width="11.1796875" customWidth="1"/>
    <col min="14" max="14" width="0.81640625" hidden="1" customWidth="1"/>
  </cols>
  <sheetData>
    <row r="1" spans="1:30" ht="15" customHeight="1" x14ac:dyDescent="0.35">
      <c r="D1" s="153" t="s">
        <v>92</v>
      </c>
      <c r="E1" s="153"/>
      <c r="F1" s="153"/>
      <c r="G1" s="153"/>
      <c r="H1" s="153"/>
      <c r="I1" s="153"/>
      <c r="J1" s="153"/>
      <c r="K1" s="153"/>
      <c r="L1" s="153"/>
      <c r="M1" s="153"/>
      <c r="AD1" t="s">
        <v>74</v>
      </c>
    </row>
    <row r="2" spans="1:30" ht="11.25" customHeight="1" x14ac:dyDescent="0.35">
      <c r="D2" s="153"/>
      <c r="E2" s="153"/>
      <c r="F2" s="153"/>
      <c r="G2" s="153"/>
      <c r="H2" s="153"/>
      <c r="I2" s="153"/>
      <c r="J2" s="153"/>
      <c r="K2" s="153"/>
      <c r="L2" s="153"/>
      <c r="M2" s="153"/>
    </row>
    <row r="3" spans="1:30" ht="24" customHeight="1" x14ac:dyDescent="0.35">
      <c r="A3" t="s">
        <v>73</v>
      </c>
      <c r="D3" s="108" t="s">
        <v>72</v>
      </c>
      <c r="E3" s="95"/>
      <c r="F3" s="95"/>
      <c r="G3" s="95"/>
      <c r="H3" s="109"/>
      <c r="I3" s="117"/>
      <c r="K3" s="103" t="s">
        <v>68</v>
      </c>
      <c r="L3" s="103" t="s">
        <v>67</v>
      </c>
      <c r="M3" s="103" t="s">
        <v>66</v>
      </c>
    </row>
    <row r="4" spans="1:30" x14ac:dyDescent="0.35">
      <c r="A4" s="91">
        <v>3</v>
      </c>
      <c r="B4" s="91">
        <v>3</v>
      </c>
      <c r="C4" s="91">
        <v>3</v>
      </c>
      <c r="D4" s="113" t="s">
        <v>78</v>
      </c>
      <c r="E4" s="95"/>
      <c r="F4" s="95"/>
      <c r="G4" s="95"/>
      <c r="H4" s="109"/>
      <c r="I4" s="94"/>
      <c r="K4" s="99">
        <f>'List x'!J4</f>
        <v>230309.40476190476</v>
      </c>
      <c r="L4" s="99">
        <f>'List x'!K4</f>
        <v>276371.28571428568</v>
      </c>
      <c r="M4" s="99">
        <f>'List x'!L4</f>
        <v>197408.06122448982</v>
      </c>
    </row>
    <row r="5" spans="1:30" ht="16.5" customHeight="1" x14ac:dyDescent="0.35">
      <c r="A5" s="91">
        <v>4</v>
      </c>
      <c r="B5" s="91">
        <v>4</v>
      </c>
      <c r="C5" s="91">
        <v>4</v>
      </c>
      <c r="D5" s="113" t="s">
        <v>80</v>
      </c>
      <c r="E5" s="95"/>
      <c r="F5" s="95"/>
      <c r="G5" s="95"/>
      <c r="H5" s="109"/>
      <c r="I5" s="94"/>
      <c r="K5" s="99">
        <f>'List x'!J5</f>
        <v>246031.55199999997</v>
      </c>
      <c r="L5" s="99">
        <f>'List x'!K5</f>
        <v>439342.05714285711</v>
      </c>
      <c r="M5" s="99">
        <f>'List x'!L5</f>
        <v>175736.82285714278</v>
      </c>
    </row>
    <row r="6" spans="1:30" x14ac:dyDescent="0.35">
      <c r="A6" s="91">
        <v>5</v>
      </c>
      <c r="B6" s="91">
        <v>5</v>
      </c>
      <c r="C6" s="91">
        <v>5</v>
      </c>
      <c r="D6" s="113" t="s">
        <v>102</v>
      </c>
      <c r="E6" s="95"/>
      <c r="F6" s="95"/>
      <c r="G6" s="95"/>
      <c r="H6" s="109"/>
      <c r="I6" s="94"/>
      <c r="K6" s="99">
        <f>'List x'!J6</f>
        <v>170855.2444444444</v>
      </c>
      <c r="L6" s="99">
        <f>'List x'!K6</f>
        <v>384424.3</v>
      </c>
      <c r="M6" s="99">
        <f>'List x'!L6</f>
        <v>106048.08275862066</v>
      </c>
    </row>
    <row r="7" spans="1:30" x14ac:dyDescent="0.35">
      <c r="A7" s="91">
        <v>6</v>
      </c>
      <c r="B7" s="91">
        <v>6</v>
      </c>
      <c r="C7" s="91">
        <v>6</v>
      </c>
      <c r="D7" s="113" t="s">
        <v>81</v>
      </c>
      <c r="E7" s="95"/>
      <c r="F7" s="95"/>
      <c r="G7" s="95"/>
      <c r="H7" s="109"/>
      <c r="I7" s="94"/>
      <c r="K7" s="99">
        <f>'List x'!J7</f>
        <v>175606.49433106574</v>
      </c>
      <c r="L7" s="99">
        <f>'List x'!K7</f>
        <v>276580.22857142857</v>
      </c>
      <c r="M7" s="99">
        <f>'List x'!L7</f>
        <v>149502.82625482624</v>
      </c>
    </row>
    <row r="8" spans="1:30" ht="16.5" customHeight="1" x14ac:dyDescent="0.35">
      <c r="A8" s="91">
        <v>7</v>
      </c>
      <c r="B8" s="91">
        <v>7</v>
      </c>
      <c r="C8" s="91">
        <v>7</v>
      </c>
      <c r="D8" s="113" t="s">
        <v>82</v>
      </c>
      <c r="E8" s="95"/>
      <c r="F8" s="95"/>
      <c r="G8" s="95"/>
      <c r="H8" s="109"/>
      <c r="I8" s="94"/>
      <c r="K8" s="99">
        <f>'List x'!J9</f>
        <v>112889.88921282798</v>
      </c>
      <c r="L8" s="99">
        <f>'List x'!K9</f>
        <v>230483.52380952379</v>
      </c>
      <c r="M8" s="99">
        <f>'List x'!L9</f>
        <v>81347.126050420164</v>
      </c>
    </row>
    <row r="9" spans="1:30" x14ac:dyDescent="0.35">
      <c r="A9" s="91">
        <v>8</v>
      </c>
      <c r="B9" s="91">
        <v>8</v>
      </c>
      <c r="C9" s="91">
        <v>8</v>
      </c>
      <c r="D9" s="113" t="s">
        <v>83</v>
      </c>
      <c r="E9" s="95"/>
      <c r="F9" s="95"/>
      <c r="G9" s="95"/>
      <c r="H9" s="109"/>
      <c r="I9" s="94"/>
      <c r="K9" s="99">
        <f>'List x'!J11</f>
        <v>114988.40888888888</v>
      </c>
      <c r="L9" s="99">
        <f>'List x'!K11</f>
        <v>137986.09066666666</v>
      </c>
      <c r="M9" s="99">
        <f>'List x'!L11</f>
        <v>101793.01770491803</v>
      </c>
    </row>
    <row r="10" spans="1:30" x14ac:dyDescent="0.35">
      <c r="A10" s="91">
        <v>9</v>
      </c>
      <c r="B10" s="91">
        <v>9</v>
      </c>
      <c r="C10" s="91">
        <v>9</v>
      </c>
      <c r="D10" s="114" t="s">
        <v>84</v>
      </c>
      <c r="E10" s="95"/>
      <c r="F10" s="95"/>
      <c r="G10" s="95"/>
      <c r="H10" s="109"/>
      <c r="I10" s="94"/>
      <c r="K10" s="99">
        <f>'List x'!J12</f>
        <v>152077.17777777778</v>
      </c>
      <c r="L10" s="99">
        <f>'List x'!K12</f>
        <v>210568.4</v>
      </c>
      <c r="M10" s="99">
        <f>'List x'!L12</f>
        <v>121661.74222222221</v>
      </c>
    </row>
    <row r="11" spans="1:30" x14ac:dyDescent="0.35">
      <c r="A11" s="91">
        <v>10</v>
      </c>
      <c r="B11" s="91">
        <v>10</v>
      </c>
      <c r="C11" s="91">
        <v>10</v>
      </c>
      <c r="D11" s="115" t="s">
        <v>85</v>
      </c>
      <c r="E11" s="95"/>
      <c r="F11" s="95"/>
      <c r="G11" s="95"/>
      <c r="H11" s="109"/>
      <c r="I11" s="94"/>
      <c r="K11" s="99">
        <f>'List x'!J13</f>
        <v>276371.28571428574</v>
      </c>
      <c r="L11" s="99">
        <f>'List x'!K13</f>
        <v>302281.09375</v>
      </c>
      <c r="M11" s="99">
        <f>'List x'!L13</f>
        <v>248025.51282051284</v>
      </c>
    </row>
    <row r="12" spans="1:30" x14ac:dyDescent="0.35">
      <c r="A12" s="91">
        <v>2</v>
      </c>
      <c r="B12" s="91">
        <v>2</v>
      </c>
      <c r="C12" s="91">
        <v>2</v>
      </c>
      <c r="D12" s="127" t="s">
        <v>105</v>
      </c>
      <c r="E12" s="96"/>
      <c r="F12" s="96"/>
      <c r="G12" s="96"/>
      <c r="H12" s="111"/>
      <c r="I12" s="96"/>
      <c r="K12" s="99">
        <f>'List x'!J8</f>
        <v>187512.01937046001</v>
      </c>
      <c r="L12" s="99">
        <f>'List x'!K8</f>
        <v>204874.24338624335</v>
      </c>
      <c r="M12" s="99">
        <f>'List x'!L8</f>
        <v>175606.49433106574</v>
      </c>
    </row>
    <row r="13" spans="1:30" x14ac:dyDescent="0.35">
      <c r="A13" s="91">
        <v>15</v>
      </c>
      <c r="B13" s="91">
        <v>15</v>
      </c>
      <c r="C13" s="91">
        <v>15</v>
      </c>
      <c r="D13" s="115" t="s">
        <v>97</v>
      </c>
      <c r="E13" s="95"/>
      <c r="F13" s="95"/>
      <c r="G13" s="95"/>
      <c r="H13" s="109"/>
      <c r="I13" s="94"/>
      <c r="K13" s="99">
        <f>'List x'!J14</f>
        <v>155234.35199999998</v>
      </c>
      <c r="L13" s="99">
        <f>'List x'!K14</f>
        <v>177410.68800000002</v>
      </c>
      <c r="M13" s="99">
        <f>'List x'!L14</f>
        <v>144404.04837209301</v>
      </c>
    </row>
    <row r="14" spans="1:30" x14ac:dyDescent="0.35">
      <c r="A14" s="91">
        <v>1</v>
      </c>
      <c r="B14" s="91">
        <v>1</v>
      </c>
      <c r="C14" s="91">
        <v>1</v>
      </c>
      <c r="D14" s="127" t="s">
        <v>106</v>
      </c>
      <c r="E14" s="95"/>
      <c r="F14" s="95"/>
      <c r="G14" s="95"/>
      <c r="H14" s="109"/>
      <c r="I14" s="94"/>
      <c r="K14" s="99">
        <f>'List x'!J10</f>
        <v>112889.88921282798</v>
      </c>
      <c r="L14" s="99">
        <f>'List x'!K10</f>
        <v>128641.96677740861</v>
      </c>
      <c r="M14" s="99">
        <f>'List x'!L10</f>
        <v>100574.62857142856</v>
      </c>
    </row>
    <row r="15" spans="1:30" x14ac:dyDescent="0.35">
      <c r="A15" s="91">
        <v>13</v>
      </c>
      <c r="B15" s="91">
        <v>13</v>
      </c>
      <c r="C15" s="91">
        <v>13</v>
      </c>
      <c r="D15" s="115" t="s">
        <v>98</v>
      </c>
      <c r="E15" s="95"/>
      <c r="F15" s="95"/>
      <c r="G15" s="95"/>
      <c r="H15" s="109"/>
      <c r="I15" s="94"/>
      <c r="K15" s="99">
        <f>'List x'!J15</f>
        <v>251436.57142857139</v>
      </c>
      <c r="L15" s="99">
        <f>'List x'!K15</f>
        <v>276580.22857142857</v>
      </c>
      <c r="M15" s="99">
        <f>'List x'!L15</f>
        <v>235387.42857142858</v>
      </c>
    </row>
    <row r="16" spans="1:30" x14ac:dyDescent="0.35">
      <c r="A16" s="91">
        <v>11</v>
      </c>
      <c r="B16" s="91">
        <v>11</v>
      </c>
      <c r="C16" s="91">
        <v>11</v>
      </c>
      <c r="D16" s="115" t="s">
        <v>99</v>
      </c>
      <c r="E16" s="95"/>
      <c r="F16" s="95"/>
      <c r="G16" s="95"/>
      <c r="H16" s="109"/>
      <c r="I16" s="94"/>
      <c r="K16" s="99">
        <f>'List x'!J16</f>
        <v>307539.43999999983</v>
      </c>
      <c r="L16" s="99">
        <f>'List x'!K16</f>
        <v>559162.61818181816</v>
      </c>
      <c r="M16" s="99">
        <f>'List x'!L16</f>
        <v>219671.02857142853</v>
      </c>
    </row>
    <row r="17" spans="1:13" ht="15.75" customHeight="1" x14ac:dyDescent="0.35">
      <c r="A17" s="91">
        <v>14</v>
      </c>
      <c r="B17" s="91">
        <v>14</v>
      </c>
      <c r="C17" s="91">
        <v>14</v>
      </c>
      <c r="D17" s="115" t="s">
        <v>100</v>
      </c>
      <c r="E17" s="95"/>
      <c r="F17" s="95"/>
      <c r="G17" s="95"/>
      <c r="H17" s="109"/>
      <c r="I17" s="94"/>
      <c r="K17" s="99">
        <f>'List x'!J17</f>
        <v>153655.68253968254</v>
      </c>
      <c r="L17" s="99">
        <f>'List x'!K17</f>
        <v>184386.81904761901</v>
      </c>
      <c r="M17" s="99">
        <f>'List x'!L17</f>
        <v>134917.18466898953</v>
      </c>
    </row>
    <row r="18" spans="1:13" x14ac:dyDescent="0.35">
      <c r="A18" s="91">
        <v>12</v>
      </c>
      <c r="B18" s="91">
        <v>12</v>
      </c>
      <c r="C18" s="91">
        <v>12</v>
      </c>
      <c r="D18" s="115" t="s">
        <v>103</v>
      </c>
      <c r="E18" s="95"/>
      <c r="F18" s="95"/>
      <c r="G18" s="95"/>
      <c r="H18" s="109"/>
      <c r="I18" s="94"/>
      <c r="K18" s="99">
        <f>'List x'!J18</f>
        <v>219671.02857142853</v>
      </c>
      <c r="L18" s="99">
        <f>'List x'!K18</f>
        <v>615078.87999999942</v>
      </c>
      <c r="M18" s="99">
        <f>'List x'!L18</f>
        <v>133712.79999999999</v>
      </c>
    </row>
    <row r="19" spans="1:13" ht="16.5" customHeight="1" x14ac:dyDescent="0.35">
      <c r="A19" s="91"/>
      <c r="B19" s="91"/>
      <c r="C19" s="91"/>
      <c r="D19" s="110"/>
      <c r="E19" s="95"/>
      <c r="F19" s="95"/>
      <c r="G19" s="95"/>
      <c r="H19" s="109"/>
      <c r="I19" s="94"/>
      <c r="K19" s="99"/>
      <c r="L19" s="99"/>
      <c r="M19" s="99"/>
    </row>
    <row r="20" spans="1:13" x14ac:dyDescent="0.35">
      <c r="A20" s="91"/>
      <c r="B20" s="91"/>
      <c r="C20" s="91"/>
      <c r="D20" s="110"/>
      <c r="E20" s="94"/>
      <c r="F20" s="94"/>
      <c r="G20" s="94"/>
      <c r="H20" s="97"/>
      <c r="I20" s="94"/>
      <c r="K20" s="99"/>
      <c r="L20" s="99"/>
      <c r="M20" s="99"/>
    </row>
    <row r="21" spans="1:13" ht="18" customHeight="1" x14ac:dyDescent="0.35">
      <c r="A21" s="91"/>
      <c r="B21" s="91"/>
      <c r="C21" s="91"/>
      <c r="D21" s="110"/>
      <c r="E21" s="94"/>
      <c r="F21" s="94"/>
      <c r="G21" s="94"/>
      <c r="H21" s="97"/>
      <c r="I21" s="94"/>
      <c r="K21" s="99"/>
      <c r="L21" s="99"/>
      <c r="M21" s="99"/>
    </row>
    <row r="22" spans="1:13" x14ac:dyDescent="0.35">
      <c r="A22" s="91"/>
      <c r="B22" s="91"/>
      <c r="C22" s="91"/>
      <c r="D22" s="110"/>
      <c r="E22" s="94"/>
      <c r="F22" s="94"/>
      <c r="G22" s="94"/>
      <c r="H22" s="97"/>
      <c r="I22" s="94"/>
      <c r="K22" s="99"/>
      <c r="L22" s="99"/>
      <c r="M22" s="99"/>
    </row>
    <row r="23" spans="1:13" x14ac:dyDescent="0.35">
      <c r="A23" s="91"/>
      <c r="B23" s="91"/>
      <c r="C23" s="91"/>
      <c r="D23" s="110"/>
      <c r="E23" s="94"/>
      <c r="F23" s="94"/>
      <c r="G23" s="94"/>
      <c r="H23" s="109"/>
      <c r="I23" s="94"/>
      <c r="K23" s="99"/>
      <c r="L23" s="99"/>
      <c r="M23" s="99"/>
    </row>
    <row r="24" spans="1:13" x14ac:dyDescent="0.35">
      <c r="A24" s="91"/>
      <c r="B24" s="91"/>
      <c r="C24" s="91"/>
      <c r="D24" s="110"/>
      <c r="E24" s="94"/>
      <c r="F24" s="94"/>
      <c r="G24" s="94"/>
      <c r="H24" s="109"/>
      <c r="I24" s="94"/>
      <c r="K24" s="99"/>
      <c r="L24" s="99"/>
      <c r="M24" s="99"/>
    </row>
    <row r="25" spans="1:13" x14ac:dyDescent="0.35">
      <c r="A25" s="91">
        <v>16</v>
      </c>
      <c r="B25" s="91">
        <v>16</v>
      </c>
      <c r="C25" s="91">
        <v>16</v>
      </c>
      <c r="D25" s="116" t="s">
        <v>101</v>
      </c>
      <c r="E25" s="95"/>
      <c r="F25" s="95"/>
      <c r="G25" s="95"/>
      <c r="H25" s="109"/>
      <c r="I25" s="94"/>
      <c r="K25" s="99">
        <f>'List x'!J19</f>
        <v>165902.37575757573</v>
      </c>
      <c r="L25" s="99">
        <f>'List x'!K19</f>
        <v>202769.57037037035</v>
      </c>
      <c r="M25" s="99">
        <f>'List x'!L19</f>
        <v>144073.11578947367</v>
      </c>
    </row>
    <row r="26" spans="1:13" x14ac:dyDescent="0.35">
      <c r="D26" s="112"/>
      <c r="E26" s="112"/>
      <c r="F26" s="112"/>
      <c r="G26" s="112"/>
      <c r="H26" s="109"/>
      <c r="I26" s="109"/>
    </row>
    <row r="27" spans="1:13" x14ac:dyDescent="0.35">
      <c r="D27" s="109"/>
      <c r="E27" s="109"/>
      <c r="F27" s="109"/>
      <c r="G27" s="109"/>
      <c r="H27" s="109"/>
      <c r="I27" s="109"/>
    </row>
    <row r="28" spans="1:13" x14ac:dyDescent="0.35">
      <c r="D28" s="109"/>
      <c r="E28" s="109"/>
      <c r="F28" s="109"/>
      <c r="G28" s="109"/>
      <c r="H28" s="109"/>
      <c r="I28" s="109"/>
      <c r="M28" t="s">
        <v>108</v>
      </c>
    </row>
    <row r="29" spans="1:13" x14ac:dyDescent="0.35">
      <c r="D29" s="109"/>
      <c r="E29" s="109"/>
      <c r="F29" s="109"/>
      <c r="G29" s="109"/>
      <c r="H29" s="109"/>
      <c r="I29" s="109"/>
    </row>
    <row r="30" spans="1:13" x14ac:dyDescent="0.35">
      <c r="D30" s="109"/>
      <c r="E30" s="109"/>
      <c r="F30" s="109"/>
      <c r="G30" s="109"/>
      <c r="H30" s="109"/>
      <c r="I30" s="109"/>
    </row>
    <row r="35" spans="1:1" ht="12.75" customHeight="1" x14ac:dyDescent="0.35"/>
    <row r="36" spans="1:1" ht="15" customHeight="1" x14ac:dyDescent="0.35">
      <c r="A36" s="92" t="s">
        <v>65</v>
      </c>
    </row>
    <row r="37" spans="1:1" ht="12.75" customHeight="1" x14ac:dyDescent="0.35">
      <c r="A37" s="92" t="s">
        <v>75</v>
      </c>
    </row>
    <row r="38" spans="1:1" ht="12.75" customHeight="1" x14ac:dyDescent="0.35">
      <c r="A38" s="92" t="s">
        <v>76</v>
      </c>
    </row>
    <row r="39" spans="1:1" ht="12" customHeight="1" x14ac:dyDescent="0.35">
      <c r="A39" s="92" t="s">
        <v>77</v>
      </c>
    </row>
  </sheetData>
  <mergeCells count="1">
    <mergeCell ref="D1:M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0"/>
  <sheetViews>
    <sheetView topLeftCell="C1" zoomScale="80" zoomScaleNormal="80" workbookViewId="0">
      <selection activeCell="W10" sqref="W10"/>
    </sheetView>
  </sheetViews>
  <sheetFormatPr defaultColWidth="9.1796875" defaultRowHeight="12.5" x14ac:dyDescent="0.25"/>
  <cols>
    <col min="1" max="1" width="36.54296875" style="44" customWidth="1"/>
    <col min="2" max="2" width="22.1796875" style="44" customWidth="1"/>
    <col min="3" max="3" width="12.26953125" style="44" customWidth="1"/>
    <col min="4" max="16384" width="9.1796875" style="44"/>
  </cols>
  <sheetData>
    <row r="1" spans="1:6" ht="53.25" customHeight="1" thickTop="1" thickBot="1" x14ac:dyDescent="0.3">
      <c r="A1" s="43" t="s">
        <v>41</v>
      </c>
      <c r="B1" s="37" t="s">
        <v>122</v>
      </c>
      <c r="C1" s="25" t="s">
        <v>121</v>
      </c>
    </row>
    <row r="2" spans="1:6" ht="27.75" customHeight="1" thickTop="1" x14ac:dyDescent="0.25">
      <c r="A2" s="85" t="s">
        <v>43</v>
      </c>
      <c r="B2" s="45"/>
      <c r="C2" s="46"/>
    </row>
    <row r="3" spans="1:6" ht="29.25" customHeight="1" x14ac:dyDescent="0.25">
      <c r="A3" s="85" t="s">
        <v>51</v>
      </c>
      <c r="B3" s="47"/>
      <c r="C3" s="48"/>
    </row>
    <row r="4" spans="1:6" ht="28.5" customHeight="1" x14ac:dyDescent="0.25">
      <c r="A4" s="85" t="s">
        <v>52</v>
      </c>
      <c r="B4" s="47"/>
      <c r="C4" s="48"/>
    </row>
    <row r="5" spans="1:6" ht="27" customHeight="1" x14ac:dyDescent="0.25">
      <c r="A5" s="85" t="s">
        <v>53</v>
      </c>
      <c r="B5" s="47"/>
      <c r="C5" s="48"/>
    </row>
    <row r="6" spans="1:6" ht="30.75" customHeight="1" x14ac:dyDescent="0.25">
      <c r="A6" s="85" t="s">
        <v>54</v>
      </c>
      <c r="B6" s="47"/>
      <c r="C6" s="49"/>
    </row>
    <row r="7" spans="1:6" ht="29.25" customHeight="1" x14ac:dyDescent="0.25">
      <c r="A7" s="85" t="s">
        <v>55</v>
      </c>
      <c r="B7" s="47"/>
      <c r="C7" s="49"/>
    </row>
    <row r="8" spans="1:6" ht="28.5" customHeight="1" x14ac:dyDescent="0.25">
      <c r="A8" s="86" t="s">
        <v>56</v>
      </c>
      <c r="B8" s="47"/>
      <c r="C8" s="49"/>
    </row>
    <row r="9" spans="1:6" ht="24" customHeight="1" thickBot="1" x14ac:dyDescent="0.3">
      <c r="A9" s="88" t="s">
        <v>42</v>
      </c>
      <c r="B9" s="50"/>
      <c r="C9" s="51"/>
    </row>
    <row r="10" spans="1:6" ht="30.75" customHeight="1" thickTop="1" x14ac:dyDescent="0.25">
      <c r="A10" s="84" t="s">
        <v>57</v>
      </c>
      <c r="B10" s="52">
        <v>65.2</v>
      </c>
      <c r="C10" s="90">
        <f>BIA!G7</f>
        <v>270843.86000000004</v>
      </c>
    </row>
    <row r="11" spans="1:6" ht="27.75" customHeight="1" x14ac:dyDescent="0.25">
      <c r="A11" s="84" t="s">
        <v>58</v>
      </c>
      <c r="B11" s="53"/>
      <c r="C11" s="54">
        <f>BIA!G8</f>
        <v>200449.81357142853</v>
      </c>
    </row>
    <row r="12" spans="1:6" ht="35.25" customHeight="1" x14ac:dyDescent="0.25">
      <c r="A12" s="84" t="s">
        <v>59</v>
      </c>
      <c r="B12" s="53"/>
      <c r="C12" s="54">
        <f>BIA!G9</f>
        <v>100224.90678571427</v>
      </c>
    </row>
    <row r="13" spans="1:6" ht="30.75" customHeight="1" x14ac:dyDescent="0.25">
      <c r="A13" s="84" t="s">
        <v>60</v>
      </c>
      <c r="B13" s="53">
        <v>84.6</v>
      </c>
      <c r="C13" s="54">
        <f>BIA!G10</f>
        <v>360542.08367346937</v>
      </c>
      <c r="F13" s="55"/>
    </row>
    <row r="14" spans="1:6" ht="30.75" customHeight="1" x14ac:dyDescent="0.25">
      <c r="A14" s="84" t="s">
        <v>61</v>
      </c>
      <c r="B14" s="53">
        <v>80.599999999999994</v>
      </c>
      <c r="C14" s="56">
        <f>BIA!G12</f>
        <v>180271.04183673469</v>
      </c>
      <c r="F14" s="55"/>
    </row>
    <row r="15" spans="1:6" ht="30.75" customHeight="1" x14ac:dyDescent="0.25">
      <c r="A15" s="84" t="s">
        <v>123</v>
      </c>
      <c r="B15" s="53">
        <v>71</v>
      </c>
      <c r="C15" s="56">
        <f>BIA!G13</f>
        <v>202359.06600000002</v>
      </c>
      <c r="F15" s="55"/>
    </row>
    <row r="16" spans="1:6" ht="30.75" customHeight="1" x14ac:dyDescent="0.25">
      <c r="A16" s="87" t="s">
        <v>124</v>
      </c>
      <c r="B16" s="53">
        <v>69</v>
      </c>
      <c r="C16" s="56">
        <f>BIA!G14</f>
        <v>178419.11749999999</v>
      </c>
    </row>
    <row r="17" spans="1:3" ht="24.75" customHeight="1" thickBot="1" x14ac:dyDescent="0.3">
      <c r="A17" s="89" t="s">
        <v>64</v>
      </c>
      <c r="B17" s="57">
        <v>21.6</v>
      </c>
      <c r="C17" s="58">
        <v>0</v>
      </c>
    </row>
    <row r="18" spans="1:3" ht="7.5" customHeight="1" thickTop="1" x14ac:dyDescent="0.25"/>
    <row r="19" spans="1:3" ht="12.75" customHeight="1" x14ac:dyDescent="0.25">
      <c r="A19" s="59"/>
    </row>
    <row r="20" spans="1:3" x14ac:dyDescent="0.25">
      <c r="A20" s="6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H1" zoomScale="90" zoomScaleNormal="90" workbookViewId="0">
      <selection activeCell="AB10" sqref="AB10"/>
    </sheetView>
  </sheetViews>
  <sheetFormatPr defaultRowHeight="14.5" x14ac:dyDescent="0.35"/>
  <sheetData/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" zoomScale="90" zoomScaleNormal="90" workbookViewId="0">
      <selection activeCell="J36" sqref="J36"/>
    </sheetView>
  </sheetViews>
  <sheetFormatPr defaultRowHeight="14.5" x14ac:dyDescent="0.35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zoomScale="70" zoomScaleNormal="70" workbookViewId="0">
      <selection activeCell="AE26" sqref="AE26"/>
    </sheetView>
  </sheetViews>
  <sheetFormatPr defaultRowHeight="14.5" x14ac:dyDescent="0.3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14</vt:i4>
      </vt:variant>
    </vt:vector>
  </HeadingPairs>
  <TitlesOfParts>
    <vt:vector size="14" baseType="lpstr">
      <vt:lpstr>Seznam přípravků</vt:lpstr>
      <vt:lpstr>BIA</vt:lpstr>
      <vt:lpstr>CEA - eff.frontier 16 týd.</vt:lpstr>
      <vt:lpstr>List x</vt:lpstr>
      <vt:lpstr>CEA ICER 16 týdnů</vt:lpstr>
      <vt:lpstr>CEA - eff.frontier 1 rok</vt:lpstr>
      <vt:lpstr>obrázky1</vt:lpstr>
      <vt:lpstr>obrázky2</vt:lpstr>
      <vt:lpstr>obrázky3</vt:lpstr>
      <vt:lpstr>obrázky4</vt:lpstr>
      <vt:lpstr>obrázky 5</vt:lpstr>
      <vt:lpstr>obrázky6</vt:lpstr>
      <vt:lpstr>obrázky7</vt:lpstr>
      <vt:lpstr>obrázky8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dcterms:created xsi:type="dcterms:W3CDTF">2023-05-03T18:48:29Z</dcterms:created>
  <dcterms:modified xsi:type="dcterms:W3CDTF">2023-10-06T17:04:57Z</dcterms:modified>
</cp:coreProperties>
</file>