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16950" windowHeight="9600" tabRatio="587" activeTab="1"/>
  </bookViews>
  <sheets>
    <sheet name="Ceny za léčbu DME" sheetId="1" r:id="rId1"/>
    <sheet name="Ceny za léčbu uveitida" sheetId="16" r:id="rId2"/>
    <sheet name="Obrázky1" sheetId="11" r:id="rId3"/>
    <sheet name="Obrázky2" sheetId="8" r:id="rId4"/>
    <sheet name="Obrázky3" sheetId="12" r:id="rId5"/>
    <sheet name="Obrázky4" sheetId="13" r:id="rId6"/>
    <sheet name="Obrázky5" sheetId="14" r:id="rId7"/>
    <sheet name="obrázky6" sheetId="15" r:id="rId8"/>
    <sheet name="obrázky7" sheetId="17" r:id="rId9"/>
    <sheet name="obrázky8" sheetId="18" r:id="rId10"/>
    <sheet name="obrázky9" sheetId="19" r:id="rId11"/>
    <sheet name="obrázky10" sheetId="20" r:id="rId12"/>
    <sheet name="obrázky11" sheetId="21" r:id="rId13"/>
    <sheet name="obrázky12" sheetId="22" r:id="rId14"/>
    <sheet name="obrázky13" sheetId="24" r:id="rId15"/>
    <sheet name="obrázky14" sheetId="25" r:id="rId16"/>
  </sheets>
  <definedNames>
    <definedName name="_xlnm._FilterDatabase" localSheetId="0" hidden="1">'Ceny za léčbu DME'!$B$3:$AB$11</definedName>
    <definedName name="_xlnm._FilterDatabase" localSheetId="1" hidden="1">'Ceny za léčbu uveitida'!$B$3:$T$9</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0" i="1" l="1"/>
  <c r="O9" i="1"/>
  <c r="O8" i="1"/>
  <c r="O7" i="1"/>
  <c r="O6" i="1"/>
  <c r="O5" i="1"/>
  <c r="O4" i="1"/>
  <c r="Z9" i="1"/>
  <c r="Z8" i="1"/>
  <c r="Z7" i="1"/>
  <c r="P9" i="16" l="1"/>
  <c r="M9" i="16"/>
  <c r="P8" i="16"/>
  <c r="M8" i="16"/>
  <c r="P7" i="16"/>
  <c r="P6" i="16"/>
  <c r="P5" i="16"/>
  <c r="P4" i="16"/>
  <c r="K9" i="16"/>
  <c r="U9" i="16"/>
  <c r="U8" i="16"/>
  <c r="O8" i="16" s="1"/>
  <c r="U7" i="16"/>
  <c r="O7" i="16" s="1"/>
  <c r="U6" i="16"/>
  <c r="O6" i="16" s="1"/>
  <c r="U5" i="16"/>
  <c r="O5" i="16" s="1"/>
  <c r="U4" i="16"/>
  <c r="O4" i="16" s="1"/>
  <c r="N8" i="16"/>
  <c r="N7" i="16"/>
  <c r="N6" i="16"/>
  <c r="N5" i="16"/>
  <c r="N4" i="16"/>
  <c r="K6" i="16"/>
  <c r="K8" i="16"/>
  <c r="K7" i="16"/>
  <c r="K5" i="16"/>
  <c r="K4" i="16"/>
  <c r="M7" i="16"/>
  <c r="M6" i="16"/>
  <c r="M5" i="16"/>
  <c r="M4" i="16"/>
  <c r="O9" i="16" l="1"/>
  <c r="N9" i="16"/>
  <c r="R9" i="16"/>
  <c r="I9" i="16" l="1"/>
  <c r="L9" i="16" s="1"/>
  <c r="R5" i="16"/>
  <c r="R8" i="16"/>
  <c r="I8" i="16" s="1"/>
  <c r="L8" i="16" s="1"/>
  <c r="R7" i="16" l="1"/>
  <c r="I7" i="16" s="1"/>
  <c r="L7" i="16" s="1"/>
  <c r="R6" i="16"/>
  <c r="I6" i="16" s="1"/>
  <c r="R4" i="16"/>
  <c r="L6" i="16" l="1"/>
  <c r="J6" i="16"/>
  <c r="T7" i="16"/>
  <c r="T6" i="16" l="1"/>
  <c r="T4" i="16"/>
  <c r="Z10" i="1"/>
  <c r="K10" i="1" s="1"/>
  <c r="Z6" i="1"/>
  <c r="L10" i="1" l="1"/>
  <c r="N10" i="1" s="1"/>
  <c r="R10" i="1"/>
  <c r="AD9" i="1" l="1"/>
  <c r="AD8" i="1"/>
  <c r="AD7" i="1"/>
  <c r="AD6" i="1"/>
  <c r="AD5" i="1"/>
  <c r="AD4" i="1"/>
  <c r="AD10" i="1"/>
  <c r="T10" i="1"/>
  <c r="W10" i="1" s="1"/>
  <c r="V10" i="1"/>
  <c r="Q10" i="1"/>
  <c r="Z11" i="1"/>
  <c r="K11" i="1" s="1"/>
  <c r="L11" i="1" s="1"/>
  <c r="N7" i="1" s="1"/>
  <c r="Z5" i="1"/>
  <c r="K5" i="1" s="1"/>
  <c r="Z4" i="1"/>
  <c r="K4" i="1" s="1"/>
  <c r="L8" i="1" l="1"/>
  <c r="N6" i="1"/>
  <c r="N8" i="1"/>
  <c r="P8" i="1" s="1"/>
  <c r="L6" i="1"/>
  <c r="Q6" i="1" s="1"/>
  <c r="P7" i="1"/>
  <c r="L7" i="1"/>
  <c r="M7" i="1" s="1"/>
  <c r="L9" i="1"/>
  <c r="X10" i="1"/>
  <c r="Q8" i="1"/>
  <c r="R8" i="1"/>
  <c r="T8" i="1" s="1"/>
  <c r="R7" i="1"/>
  <c r="T7" i="1" s="1"/>
  <c r="X7" i="1" s="1"/>
  <c r="R6" i="1"/>
  <c r="R9" i="1"/>
  <c r="T9" i="1" s="1"/>
  <c r="N9" i="1"/>
  <c r="L4" i="1"/>
  <c r="R4" i="1"/>
  <c r="R11" i="1"/>
  <c r="L5" i="1"/>
  <c r="R5" i="1"/>
  <c r="X8" i="1" l="1"/>
  <c r="Q7" i="1"/>
  <c r="X9" i="1"/>
  <c r="P9" i="1"/>
  <c r="Q9" i="1"/>
  <c r="T6" i="1"/>
  <c r="V6" i="1" s="1"/>
  <c r="T5" i="1"/>
  <c r="T4" i="1"/>
  <c r="V4" i="1"/>
  <c r="N5" i="1"/>
  <c r="AB4" i="1"/>
  <c r="M4" i="1" s="1"/>
  <c r="N4" i="1"/>
  <c r="AB6" i="1"/>
  <c r="M6" i="1" s="1"/>
  <c r="AB10" i="1"/>
  <c r="M10" i="1" s="1"/>
  <c r="AF10" i="1"/>
  <c r="AF6" i="1"/>
  <c r="AF5" i="1"/>
  <c r="S5" i="1" s="1"/>
  <c r="AF4" i="1"/>
  <c r="S4" i="1" s="1"/>
  <c r="AF11" i="1"/>
  <c r="AB11" i="1"/>
  <c r="AB5" i="1"/>
  <c r="M5" i="1" s="1"/>
  <c r="W6" i="1" l="1"/>
  <c r="X6" i="1"/>
  <c r="W4" i="1"/>
  <c r="W5" i="1"/>
  <c r="V5" i="1"/>
  <c r="Q5" i="1"/>
  <c r="X5" i="1"/>
  <c r="Q4" i="1"/>
  <c r="X4" i="1"/>
  <c r="AD11" i="1"/>
  <c r="AH5" i="1"/>
  <c r="U5" i="1" s="1"/>
  <c r="AH11" i="1"/>
  <c r="AH4" i="1"/>
  <c r="U4" i="1" s="1"/>
  <c r="AH10" i="1"/>
  <c r="U10" i="1" s="1"/>
  <c r="AH6" i="1"/>
  <c r="U6" i="1" s="1"/>
  <c r="P5" i="1"/>
  <c r="P6" i="1"/>
  <c r="P10" i="1"/>
  <c r="P4" i="1"/>
</calcChain>
</file>

<file path=xl/comments1.xml><?xml version="1.0" encoding="utf-8"?>
<comments xmlns="http://schemas.openxmlformats.org/spreadsheetml/2006/main">
  <authors>
    <author>Uživatel systému Windows</author>
  </authors>
  <commentList>
    <comment ref="L6" authorId="0">
      <text/>
    </comment>
    <comment ref="N6" authorId="0">
      <text>
        <r>
          <rPr>
            <sz val="9"/>
            <color indexed="81"/>
            <rFont val="Tahoma"/>
            <family val="2"/>
            <charset val="238"/>
          </rPr>
          <t xml:space="preserve">Počítány trvalé kontroly: každé 2 měsíce 2x a pak každé 3 měsíce  (tady už vždy navíc s kontrolou IOP! - viz Příloha č. 12
</t>
        </r>
      </text>
    </comment>
    <comment ref="T6" authorId="0">
      <text>
        <r>
          <rPr>
            <sz val="9"/>
            <color indexed="81"/>
            <rFont val="Tahoma"/>
            <family val="2"/>
            <charset val="238"/>
          </rPr>
          <t xml:space="preserve">Počítány trvalé kontroly: každé 3 měsíce! - viz Příloha č. 12
</t>
        </r>
      </text>
    </comment>
    <comment ref="L7" authorId="0">
      <text/>
    </comment>
    <comment ref="N7" authorId="0">
      <text>
        <r>
          <rPr>
            <sz val="9"/>
            <color indexed="81"/>
            <rFont val="Tahoma"/>
            <family val="2"/>
            <charset val="238"/>
          </rPr>
          <t xml:space="preserve">Počítány trvalé kontroly: každé 2 měsíce 2x a pak každé 3 měsíce  (tady už vždy navíc s kontrolou IOP! - viz Příloha č. 12
</t>
        </r>
      </text>
    </comment>
    <comment ref="T7" authorId="0">
      <text>
        <r>
          <rPr>
            <sz val="9"/>
            <color indexed="81"/>
            <rFont val="Tahoma"/>
            <family val="2"/>
            <charset val="238"/>
          </rPr>
          <t xml:space="preserve">Počítány trvalé kontroly: každé 3 měsíce! - viz Příloha č. 12
</t>
        </r>
      </text>
    </comment>
    <comment ref="R8" authorId="0">
      <text>
        <r>
          <rPr>
            <sz val="9"/>
            <color indexed="81"/>
            <rFont val="Tahoma"/>
            <family val="2"/>
            <charset val="238"/>
          </rPr>
          <t xml:space="preserve">zde uveden 2. rok, 3 rok bude: 2x52.209 Kč
</t>
        </r>
      </text>
    </comment>
    <comment ref="T8" authorId="0">
      <text>
        <r>
          <rPr>
            <sz val="9"/>
            <color indexed="81"/>
            <rFont val="Tahoma"/>
            <family val="2"/>
            <charset val="238"/>
          </rPr>
          <t xml:space="preserve">zde uveden 2. rok, 3 rok bude: 110.047 Kč
</t>
        </r>
      </text>
    </comment>
    <comment ref="R9" authorId="0">
      <text>
        <r>
          <rPr>
            <sz val="9"/>
            <color indexed="81"/>
            <rFont val="Tahoma"/>
            <family val="2"/>
            <charset val="238"/>
          </rPr>
          <t xml:space="preserve">zde uveden 2. rok, 3 rok bude: 2x52.209 Kč
</t>
        </r>
      </text>
    </comment>
    <comment ref="T9" authorId="0">
      <text>
        <r>
          <rPr>
            <sz val="9"/>
            <color indexed="81"/>
            <rFont val="Tahoma"/>
            <family val="2"/>
            <charset val="238"/>
          </rPr>
          <t xml:space="preserve">zde uveden 2. rok, 3 rok bude: 110.047 Kč
</t>
        </r>
      </text>
    </comment>
    <comment ref="J10" authorId="0">
      <text>
        <r>
          <rPr>
            <sz val="9"/>
            <color indexed="81"/>
            <rFont val="Tahoma"/>
            <family val="2"/>
            <charset val="238"/>
          </rPr>
          <t>3. balení pro téhož pacienta (v 1 roce! ) je jen za 1 Kč, ale pouze na DME, nikoliv na NIU - dle e-mailové korespondence z 4.8.2023</t>
        </r>
      </text>
    </comment>
    <comment ref="N10" authorId="0">
      <text>
        <r>
          <rPr>
            <sz val="9"/>
            <color indexed="81"/>
            <rFont val="Tahoma"/>
            <family val="2"/>
            <charset val="238"/>
          </rPr>
          <t xml:space="preserve">Počítány trvalé kontroly: každé 2 měsíce 2x a pak každé 3 měsíce  (tady už vždy navíc s kontrolou IOP! - viz Příloha č. 12
</t>
        </r>
      </text>
    </comment>
    <comment ref="T10" authorId="0">
      <text>
        <r>
          <rPr>
            <sz val="9"/>
            <color indexed="81"/>
            <rFont val="Tahoma"/>
            <family val="2"/>
            <charset val="238"/>
          </rPr>
          <t xml:space="preserve">Počítány trvalé kontroly: každé 2 měsíce 2 a pak každé 3 měsíce! - viz Příloha č. 12
</t>
        </r>
      </text>
    </comment>
    <comment ref="J11" authorId="0">
      <text>
        <r>
          <rPr>
            <sz val="9"/>
            <color indexed="81"/>
            <rFont val="Tahoma"/>
            <family val="2"/>
            <charset val="238"/>
          </rPr>
          <t>dle žádosti OK FNOL o schválení LP ILUVIEN</t>
        </r>
      </text>
    </comment>
    <comment ref="N11" authorId="0">
      <text>
        <r>
          <rPr>
            <sz val="9"/>
            <color indexed="81"/>
            <rFont val="Tahoma"/>
            <family val="2"/>
            <charset val="238"/>
          </rPr>
          <t xml:space="preserve">Počítány trvalé kontroly: každé 2 měsíce 2x a pak každé 3 měsíce  (tady už vždy navíc s kontrolou IOP! - viz Příloha č. 12
</t>
        </r>
      </text>
    </comment>
  </commentList>
</comments>
</file>

<file path=xl/comments2.xml><?xml version="1.0" encoding="utf-8"?>
<comments xmlns="http://schemas.openxmlformats.org/spreadsheetml/2006/main">
  <authors>
    <author>Uživatel systému Windows</author>
  </authors>
  <commentList>
    <comment ref="H6" authorId="0">
      <text>
        <r>
          <rPr>
            <sz val="9"/>
            <color indexed="81"/>
            <rFont val="Tahoma"/>
            <charset val="1"/>
          </rPr>
          <t xml:space="preserve">Dle e-mailové komunikace lékárny z 4.8.2023 je cena 13.733,64 bez DPH
</t>
        </r>
      </text>
    </comment>
    <comment ref="K6" authorId="0">
      <text>
        <r>
          <rPr>
            <u/>
            <sz val="9"/>
            <color indexed="81"/>
            <rFont val="Tahoma"/>
            <family val="2"/>
            <charset val="238"/>
          </rPr>
          <t>uvedená cena je za první 1/2 léčby včetně úvodní dávky</t>
        </r>
        <r>
          <rPr>
            <sz val="9"/>
            <color indexed="81"/>
            <rFont val="Tahoma"/>
            <family val="2"/>
            <charset val="238"/>
          </rPr>
          <t xml:space="preserve">, za 1/2 roku jen udrž.léčby je to 32.732 Kč
</t>
        </r>
      </text>
    </comment>
    <comment ref="H7" authorId="0">
      <text>
        <r>
          <rPr>
            <sz val="9"/>
            <color indexed="81"/>
            <rFont val="Tahoma"/>
            <family val="2"/>
            <charset val="238"/>
          </rPr>
          <t>3. balení pro téhož pacienta (v 1 roce! ) je jen za 1 Kč, ale pouze na DME, nikoliv na NIU - dle e-mailové korespondence z 4.8.2023</t>
        </r>
      </text>
    </comment>
    <comment ref="H8" authorId="0">
      <text>
        <r>
          <rPr>
            <sz val="9"/>
            <color indexed="81"/>
            <rFont val="Tahoma"/>
            <family val="2"/>
            <charset val="238"/>
          </rPr>
          <t>3. balení pro téhož pacienta je již jen za 1 Kč, ale pouze na DME, nikoliv na NIU - dle e-mailové korespondence z 4.8.2023</t>
        </r>
      </text>
    </comment>
    <comment ref="H9" authorId="0">
      <text>
        <r>
          <rPr>
            <sz val="9"/>
            <color indexed="81"/>
            <rFont val="Tahoma"/>
            <family val="2"/>
            <charset val="238"/>
          </rPr>
          <t>dle žádosti OK FNOL o schválení LP ILUVIEN</t>
        </r>
      </text>
    </comment>
    <comment ref="L9" authorId="0">
      <text>
        <r>
          <rPr>
            <sz val="9"/>
            <color indexed="81"/>
            <rFont val="Tahoma"/>
            <family val="2"/>
            <charset val="238"/>
          </rPr>
          <t>Počítána cena za 1 ks Ozurdexu a 1 ks Iluvienu</t>
        </r>
      </text>
    </comment>
  </commentList>
</comments>
</file>

<file path=xl/sharedStrings.xml><?xml version="1.0" encoding="utf-8"?>
<sst xmlns="http://schemas.openxmlformats.org/spreadsheetml/2006/main" count="133" uniqueCount="105">
  <si>
    <t>látka</t>
  </si>
  <si>
    <t>bonus</t>
  </si>
  <si>
    <t>držitel registrace</t>
  </si>
  <si>
    <t>Novartis</t>
  </si>
  <si>
    <r>
      <t xml:space="preserve">počet dávek za 2. a další rok léčby                                          </t>
    </r>
    <r>
      <rPr>
        <sz val="9"/>
        <color theme="1"/>
        <rFont val="Calibri"/>
        <family val="2"/>
        <charset val="238"/>
        <scheme val="minor"/>
      </rPr>
      <t xml:space="preserve"> </t>
    </r>
  </si>
  <si>
    <t xml:space="preserve">LUCENTIS 10mg/ml inj. 1x0,165ml                                          (pro dávku 0,5mg)     </t>
  </si>
  <si>
    <r>
      <t xml:space="preserve">počet dávek za 1. rok léčby                                  </t>
    </r>
    <r>
      <rPr>
        <sz val="9"/>
        <color theme="1"/>
        <rFont val="Calibri"/>
        <family val="2"/>
        <charset val="238"/>
        <scheme val="minor"/>
      </rPr>
      <t xml:space="preserve"> (pro účely přepočtu: 1 měsíc = 30,42 dne)          </t>
    </r>
    <r>
      <rPr>
        <b/>
        <sz val="11"/>
        <color theme="1"/>
        <rFont val="Calibri"/>
        <family val="2"/>
        <charset val="238"/>
        <scheme val="minor"/>
      </rPr>
      <t xml:space="preserve">            </t>
    </r>
    <r>
      <rPr>
        <sz val="9"/>
        <color theme="1"/>
        <rFont val="Calibri"/>
        <family val="2"/>
        <charset val="238"/>
        <scheme val="minor"/>
      </rPr>
      <t xml:space="preserve"> </t>
    </r>
  </si>
  <si>
    <t xml:space="preserve">nejlevnější u nVPMD za 1. rok </t>
  </si>
  <si>
    <t>násobek ceny za léčbu vůči nejlevnějšímu</t>
  </si>
  <si>
    <t xml:space="preserve">nejlevnější u DME za 1. rok </t>
  </si>
  <si>
    <r>
      <t xml:space="preserve">cena za léčbu (jen LP) 1 pac. při </t>
    </r>
    <r>
      <rPr>
        <b/>
        <u/>
        <sz val="10"/>
        <color theme="1"/>
        <rFont val="Calibri"/>
        <family val="2"/>
        <charset val="238"/>
        <scheme val="minor"/>
      </rPr>
      <t>dávk. ve sl. "dávk.</t>
    </r>
    <r>
      <rPr>
        <b/>
        <sz val="10"/>
        <color theme="1"/>
        <rFont val="Calibri"/>
        <family val="2"/>
        <charset val="238"/>
        <scheme val="minor"/>
      </rPr>
      <t xml:space="preserve">" za 1. rok                                      </t>
    </r>
  </si>
  <si>
    <t>nejlevnější u DME za 1. rok (vč. dalších nákladů)</t>
  </si>
  <si>
    <t>nejlevnější u DME za 2. rok (vč. dalších nákladů)</t>
  </si>
  <si>
    <r>
      <t xml:space="preserve">cena za léčbu (jen LP) 1 pac. při </t>
    </r>
    <r>
      <rPr>
        <b/>
        <u/>
        <sz val="10"/>
        <color theme="1"/>
        <rFont val="Calibri"/>
        <family val="2"/>
        <charset val="238"/>
        <scheme val="minor"/>
      </rPr>
      <t>dávk. ve sl. "dávkování</t>
    </r>
    <r>
      <rPr>
        <b/>
        <sz val="10"/>
        <color theme="1"/>
        <rFont val="Calibri"/>
        <family val="2"/>
        <charset val="238"/>
        <scheme val="minor"/>
      </rPr>
      <t xml:space="preserve">"  za 2. a další rok                           </t>
    </r>
  </si>
  <si>
    <t>Alimera</t>
  </si>
  <si>
    <t>AbbVie</t>
  </si>
  <si>
    <r>
      <rPr>
        <b/>
        <u/>
        <sz val="10"/>
        <color theme="1"/>
        <rFont val="Calibri"/>
        <family val="2"/>
        <charset val="238"/>
        <scheme val="minor"/>
      </rPr>
      <t>DME:</t>
    </r>
    <r>
      <rPr>
        <sz val="9"/>
        <color theme="1"/>
        <rFont val="Calibri"/>
        <family val="2"/>
        <charset val="238"/>
        <scheme val="minor"/>
      </rPr>
      <t xml:space="preserve"> 1 impl. (na cca 6 měs., obvykle max. 7x, tj. na cca 3,5 roku</t>
    </r>
    <r>
      <rPr>
        <vertAlign val="superscript"/>
        <sz val="9"/>
        <color theme="1"/>
        <rFont val="Calibri"/>
        <family val="2"/>
        <charset val="238"/>
        <scheme val="minor"/>
      </rPr>
      <t>2</t>
    </r>
    <r>
      <rPr>
        <sz val="9"/>
        <color theme="1"/>
        <rFont val="Calibri"/>
        <family val="2"/>
        <charset val="238"/>
        <scheme val="minor"/>
      </rPr>
      <t xml:space="preserve">)                                                                                                </t>
    </r>
    <r>
      <rPr>
        <b/>
        <sz val="10"/>
        <color theme="1"/>
        <rFont val="Calibri"/>
        <family val="2"/>
        <charset val="238"/>
        <scheme val="minor"/>
      </rPr>
      <t xml:space="preserve">Za celý rok - </t>
    </r>
    <r>
      <rPr>
        <b/>
        <u/>
        <sz val="10"/>
        <color theme="1"/>
        <rFont val="Calibri"/>
        <family val="2"/>
        <charset val="238"/>
        <scheme val="minor"/>
      </rPr>
      <t>celk. 2 implantáty</t>
    </r>
  </si>
  <si>
    <t xml:space="preserve">nejlevnější u nVPMD za 2. a další rok </t>
  </si>
  <si>
    <t xml:space="preserve">nejlevnější u DME za 2. a další rok </t>
  </si>
  <si>
    <t>procenta LP z ceny za léčbu</t>
  </si>
  <si>
    <t>dexa-methason (kortikoid)</t>
  </si>
  <si>
    <r>
      <rPr>
        <b/>
        <u/>
        <sz val="9"/>
        <color theme="1"/>
        <rFont val="Calibri"/>
        <family val="2"/>
        <charset val="238"/>
        <scheme val="minor"/>
      </rPr>
      <t>rozdíl</t>
    </r>
    <r>
      <rPr>
        <b/>
        <sz val="9"/>
        <color theme="1"/>
        <rFont val="Calibri"/>
        <family val="2"/>
        <charset val="238"/>
        <scheme val="minor"/>
      </rPr>
      <t xml:space="preserve"> nákladů (LP + další nákl.</t>
    </r>
    <r>
      <rPr>
        <b/>
        <vertAlign val="superscript"/>
        <sz val="9"/>
        <color theme="1"/>
        <rFont val="Calibri"/>
        <family val="2"/>
        <charset val="238"/>
        <scheme val="minor"/>
      </rPr>
      <t>123</t>
    </r>
    <r>
      <rPr>
        <b/>
        <sz val="9"/>
        <color theme="1"/>
        <rFont val="Calibri"/>
        <family val="2"/>
        <charset val="238"/>
        <scheme val="minor"/>
      </rPr>
      <t xml:space="preserve">) </t>
    </r>
    <r>
      <rPr>
        <b/>
        <u/>
        <sz val="9"/>
        <color theme="1"/>
        <rFont val="Calibri"/>
        <family val="2"/>
        <charset val="238"/>
        <scheme val="minor"/>
      </rPr>
      <t>v 2.a dalším roce na 125 pac. s nVPMD, resp. 25 pac. s DME VABYSMA od daného LP</t>
    </r>
  </si>
  <si>
    <t>fluocinolon acetonid (kortikoid)</t>
  </si>
  <si>
    <t>adalimumab (anti-TNF)</t>
  </si>
  <si>
    <t>cyklosporin</t>
  </si>
  <si>
    <t>bez podmínek</t>
  </si>
  <si>
    <t>v ČR má indikaci uveitidy jen cyklosporin, ostatní imunosupresiva jsou off-label</t>
  </si>
  <si>
    <t>* cyklosporin a azathioprin nemají stanoveny úhradové indikační podmínky,                                                                                                                 * mykofenolát a takrolimus nemají uveitidy mezi hrazenými indikacemi uvedeny,                                                                                                                                 * methotrexát má úhradové podmínky na předepisující odbornost (oftalmologie tam není uvedena!)</t>
  </si>
  <si>
    <t xml:space="preserve"> viz detaily v Příloze č. 27</t>
  </si>
  <si>
    <r>
      <rPr>
        <u/>
        <sz val="9"/>
        <color theme="1"/>
        <rFont val="Calibri"/>
        <family val="2"/>
        <charset val="238"/>
        <scheme val="minor"/>
      </rPr>
      <t>k léčbě</t>
    </r>
    <r>
      <rPr>
        <sz val="9"/>
        <color theme="1"/>
        <rFont val="Calibri"/>
        <family val="2"/>
        <charset val="238"/>
        <scheme val="minor"/>
      </rPr>
      <t xml:space="preserve"> pacientů se zánětem zadního segmentu oka, který se projevuje jako NIU</t>
    </r>
  </si>
  <si>
    <r>
      <rPr>
        <u/>
        <sz val="9"/>
        <color theme="1"/>
        <rFont val="Calibri"/>
        <family val="2"/>
        <charset val="238"/>
        <scheme val="minor"/>
      </rPr>
      <t xml:space="preserve">pro prevenci relapsu u recidivující </t>
    </r>
    <r>
      <rPr>
        <sz val="9"/>
        <color theme="1"/>
        <rFont val="Calibri"/>
        <family val="2"/>
        <charset val="238"/>
        <scheme val="minor"/>
      </rPr>
      <t>NIU postihující zadní segment oka</t>
    </r>
  </si>
  <si>
    <r>
      <t>v prevenci relapsu u recidivující NIU postihující zadní segment oka</t>
    </r>
    <r>
      <rPr>
        <u/>
        <sz val="9"/>
        <color theme="1"/>
        <rFont val="Calibri"/>
        <family val="2"/>
        <charset val="238"/>
        <scheme val="minor"/>
      </rPr>
      <t xml:space="preserve"> trvající po dobu nejméně 1 roku, kteří prodělali alespoň 2 oddělené exacerbace uveitidy vyžadující systém. léčbu kortikoidy, imunosupresivy nebo nitrooční či periokulární injekce kortikoidů, nebo kteří byli v předchozích 12 měs. léčeni systém. terapií (kortikoidy nebo jinou systém. léčbou) po dobu min. 3 měsíců nebo nejméně 2 nitroočními či periokulárními injekcemi kortikoidů - přípravek je hrazen výhradně u pac., u kterých předchozí léčba (lokální či systémová) neměla dostatečnou účinnost a relapsu nezabránila, zvyšování jejích dávek nebylo vhodné nebo pokračovat v jejím podávání nebylo možné, opakované podání přípravku do téhož oka není hrazeno! </t>
    </r>
  </si>
  <si>
    <r>
      <rPr>
        <u/>
        <sz val="9"/>
        <color theme="1"/>
        <rFont val="Calibri"/>
        <family val="2"/>
        <charset val="238"/>
        <scheme val="minor"/>
      </rPr>
      <t xml:space="preserve">p.o. aplikace </t>
    </r>
    <r>
      <rPr>
        <sz val="9"/>
        <color theme="1"/>
        <rFont val="Calibri"/>
        <family val="2"/>
        <charset val="238"/>
        <scheme val="minor"/>
      </rPr>
      <t>- viz detaily v Příloze č. 27</t>
    </r>
  </si>
  <si>
    <r>
      <rPr>
        <u/>
        <sz val="9"/>
        <color theme="1"/>
        <rFont val="Calibri"/>
        <family val="2"/>
        <charset val="238"/>
        <scheme val="minor"/>
      </rPr>
      <t>1 implantát podaný intravitreálně do postiženého oka (současné podání do obou očí se nedoporučuje)</t>
    </r>
    <r>
      <rPr>
        <sz val="9"/>
        <color theme="1"/>
        <rFont val="Calibri"/>
        <family val="2"/>
        <charset val="238"/>
        <scheme val="minor"/>
      </rPr>
      <t xml:space="preserve">, pokud pacient reaguje na léčbu, ale následně se jeho zraková ostrost zhorší a dle názoru lékaře by další léčba byla přínosem bez toho, že by byl pacient vystaven významnému riziku, je třeba zvážit opakování dávky - </t>
    </r>
    <r>
      <rPr>
        <u/>
        <sz val="9"/>
        <color theme="1"/>
        <rFont val="Calibri"/>
        <family val="2"/>
        <charset val="238"/>
        <scheme val="minor"/>
      </rPr>
      <t>existují pouze velmi omezené informace o opakovaném podání v intervalu kratším než 6 měsíců</t>
    </r>
  </si>
  <si>
    <r>
      <rPr>
        <u/>
        <sz val="9"/>
        <color theme="1"/>
        <rFont val="Calibri"/>
        <family val="2"/>
        <charset val="238"/>
        <scheme val="minor"/>
      </rPr>
      <t>1 implantát do postiženého oka (podání do obou očí současně se nedoporučuje, jeden implantát uvolňuje fluocinolon-acetonid po dobu až 36 měsíců)</t>
    </r>
    <r>
      <rPr>
        <sz val="9"/>
        <color theme="1"/>
        <rFont val="Calibri"/>
        <family val="2"/>
        <charset val="238"/>
        <scheme val="minor"/>
      </rPr>
      <t xml:space="preserve"> - </t>
    </r>
    <r>
      <rPr>
        <u/>
        <sz val="9"/>
        <color theme="1"/>
        <rFont val="Calibri"/>
        <family val="2"/>
        <charset val="238"/>
        <scheme val="minor"/>
      </rPr>
      <t>nejsou k dispozici žádné údaje podporující opakovanou léčbu</t>
    </r>
    <r>
      <rPr>
        <sz val="9"/>
        <color theme="1"/>
        <rFont val="Calibri"/>
        <family val="2"/>
        <charset val="238"/>
        <scheme val="minor"/>
      </rPr>
      <t xml:space="preserve"> pacientů dalším implantátem, pokud se použije pro prevenci relapsu u recidivující neinfekční uveitidy postihující zadní segment oka.</t>
    </r>
  </si>
  <si>
    <r>
      <t>k navození remise se doporučuje</t>
    </r>
    <r>
      <rPr>
        <u/>
        <sz val="9"/>
        <color theme="1"/>
        <rFont val="Calibri"/>
        <family val="2"/>
        <charset val="238"/>
        <scheme val="minor"/>
      </rPr>
      <t xml:space="preserve"> p.o.</t>
    </r>
    <r>
      <rPr>
        <sz val="9"/>
        <color theme="1"/>
        <rFont val="Calibri"/>
        <family val="2"/>
        <charset val="238"/>
        <scheme val="minor"/>
      </rPr>
      <t xml:space="preserve"> </t>
    </r>
    <r>
      <rPr>
        <u/>
        <sz val="9"/>
        <color theme="1"/>
        <rFont val="Calibri"/>
        <family val="2"/>
        <charset val="238"/>
        <scheme val="minor"/>
      </rPr>
      <t>5 mg/kg/den rozdělenou do 2 dávek</t>
    </r>
    <r>
      <rPr>
        <sz val="9"/>
        <color theme="1"/>
        <rFont val="Calibri"/>
        <family val="2"/>
        <charset val="238"/>
        <scheme val="minor"/>
      </rPr>
      <t xml:space="preserve">, a to až do dosažení remise aktivního uveálního zánětu a zlepšení ostrosti zraku (u refrakt. případů může být dávka po omezenou dobu zvýšena až na 7 mg/kg/den), může se event. přidat systém. kortikoid v denních dávkách 0,2-0,6 mg/kg prednisonu nebo jeho ekvivalentu (po 3 měs. snížit kortikoid na nejnižší účinnou dávku), </t>
    </r>
    <r>
      <rPr>
        <u/>
        <sz val="9"/>
        <color theme="1"/>
        <rFont val="Calibri"/>
        <family val="2"/>
        <charset val="238"/>
        <scheme val="minor"/>
      </rPr>
      <t>při udrž. léčbě cyklosporinem postupně snižovat na nejnižší účinné množství, které v období remise nesmí přesáhnout 5 mg/kg/den</t>
    </r>
  </si>
  <si>
    <r>
      <t>dávkování pro neinfekční uveitidu dle SPC</t>
    </r>
    <r>
      <rPr>
        <b/>
        <vertAlign val="superscript"/>
        <sz val="11"/>
        <color theme="1"/>
        <rFont val="Calibri"/>
        <family val="2"/>
        <charset val="238"/>
        <scheme val="minor"/>
      </rPr>
      <t>2,5</t>
    </r>
    <r>
      <rPr>
        <b/>
        <sz val="11"/>
        <color theme="1"/>
        <rFont val="Calibri"/>
        <family val="2"/>
        <charset val="238"/>
        <scheme val="minor"/>
      </rPr>
      <t xml:space="preserve">                                     </t>
    </r>
    <r>
      <rPr>
        <sz val="9"/>
        <color theme="1"/>
        <rFont val="Calibri"/>
        <family val="2"/>
        <charset val="238"/>
        <scheme val="minor"/>
      </rPr>
      <t xml:space="preserve"> (podtržením jsou zvýrazněny cesty aplikace, velikost a interval dávek)</t>
    </r>
  </si>
  <si>
    <r>
      <rPr>
        <u/>
        <sz val="9"/>
        <color theme="1"/>
        <rFont val="Calibri"/>
        <family val="2"/>
        <charset val="238"/>
        <scheme val="minor"/>
      </rPr>
      <t>k léčbě</t>
    </r>
    <r>
      <rPr>
        <sz val="9"/>
        <color theme="1"/>
        <rFont val="Calibri"/>
        <family val="2"/>
        <charset val="238"/>
        <scheme val="minor"/>
      </rPr>
      <t xml:space="preserve"> NIU intermediální, zadní uveitidy a panuveitidy u dospělých pacientů, u kterých reakce na terapii kortikosteroidy nebyla dostatečná, u pacientů vyžadujících kortikosteroidy šetřící terapii, nebo u pacientů, pro něž terapie kortikosteroidy není  vhodná</t>
    </r>
  </si>
  <si>
    <r>
      <t>*</t>
    </r>
    <r>
      <rPr>
        <u/>
        <sz val="9"/>
        <color theme="1"/>
        <rFont val="Calibri"/>
        <family val="2"/>
        <charset val="238"/>
        <scheme val="minor"/>
      </rPr>
      <t xml:space="preserve"> léčba </t>
    </r>
    <r>
      <rPr>
        <sz val="9"/>
        <color theme="1"/>
        <rFont val="Calibri"/>
        <family val="2"/>
        <charset val="238"/>
        <scheme val="minor"/>
      </rPr>
      <t xml:space="preserve">ohrožení zraku způsobeného střední nebo zadní NIU, když konvenční léčba nestačí nebo má nepřijatelné nežádoucí účinky, * </t>
    </r>
    <r>
      <rPr>
        <u/>
        <sz val="9"/>
        <color theme="1"/>
        <rFont val="Calibri"/>
        <family val="2"/>
        <charset val="238"/>
        <scheme val="minor"/>
      </rPr>
      <t>léčba</t>
    </r>
    <r>
      <rPr>
        <sz val="9"/>
        <color theme="1"/>
        <rFont val="Calibri"/>
        <family val="2"/>
        <charset val="238"/>
        <scheme val="minor"/>
      </rPr>
      <t xml:space="preserve"> </t>
    </r>
    <r>
      <rPr>
        <u/>
        <sz val="9"/>
        <color theme="1"/>
        <rFont val="Calibri"/>
        <family val="2"/>
        <charset val="238"/>
        <scheme val="minor"/>
      </rPr>
      <t>Behçetovy uveitidy</t>
    </r>
    <r>
      <rPr>
        <sz val="9"/>
        <color theme="1"/>
        <rFont val="Calibri"/>
        <family val="2"/>
        <charset val="238"/>
        <scheme val="minor"/>
      </rPr>
      <t xml:space="preserve"> s opakovanými zánětlivými atakami postihujícími sítnici u pacientů bez neurologických manifestací</t>
    </r>
  </si>
  <si>
    <t>cena s DPH (NCSD) k 7.8.2023</t>
  </si>
  <si>
    <t>cena s DPH (NCSD) k 7.8.2023 vč. bonusu</t>
  </si>
  <si>
    <r>
      <t xml:space="preserve">cena za léčbu (jen LP) 1 pac. při </t>
    </r>
    <r>
      <rPr>
        <b/>
        <u/>
        <sz val="10"/>
        <color theme="1"/>
        <rFont val="Calibri"/>
        <family val="2"/>
        <charset val="238"/>
        <scheme val="minor"/>
      </rPr>
      <t>dávk. ve sl. "LP</t>
    </r>
    <r>
      <rPr>
        <b/>
        <sz val="10"/>
        <color theme="1"/>
        <rFont val="Calibri"/>
        <family val="2"/>
        <charset val="238"/>
        <scheme val="minor"/>
      </rPr>
      <t xml:space="preserve">" za 1. rok                                      </t>
    </r>
  </si>
  <si>
    <r>
      <t xml:space="preserve">HUMIRA 40mg inj.                          6x0,4ml                                      </t>
    </r>
    <r>
      <rPr>
        <sz val="9"/>
        <color theme="1"/>
        <rFont val="Calibri"/>
        <family val="2"/>
        <charset val="238"/>
        <scheme val="minor"/>
      </rPr>
      <t>(</t>
    </r>
    <r>
      <rPr>
        <u/>
        <sz val="9"/>
        <color theme="1"/>
        <rFont val="Calibri"/>
        <family val="2"/>
        <charset val="238"/>
        <scheme val="minor"/>
      </rPr>
      <t>při dávk.dle sl."dávkování…"</t>
    </r>
    <r>
      <rPr>
        <sz val="9"/>
        <color theme="1"/>
        <rFont val="Calibri"/>
        <family val="2"/>
        <charset val="238"/>
        <scheme val="minor"/>
      </rPr>
      <t xml:space="preserve">)  </t>
    </r>
    <r>
      <rPr>
        <u/>
        <sz val="10"/>
        <color theme="1"/>
        <rFont val="Calibri"/>
        <family val="2"/>
        <charset val="238"/>
        <scheme val="minor"/>
      </rPr>
      <t xml:space="preserve">   </t>
    </r>
    <r>
      <rPr>
        <b/>
        <sz val="10"/>
        <color theme="1"/>
        <rFont val="Calibri"/>
        <family val="2"/>
        <charset val="238"/>
        <scheme val="minor"/>
      </rPr>
      <t xml:space="preserve">                     </t>
    </r>
  </si>
  <si>
    <r>
      <t xml:space="preserve">OZURDEX 700 mcg intravitrální implantát 1ks  </t>
    </r>
    <r>
      <rPr>
        <sz val="10"/>
        <color theme="1"/>
        <rFont val="Calibri"/>
        <family val="2"/>
        <charset val="238"/>
        <scheme val="minor"/>
      </rPr>
      <t xml:space="preserve"> </t>
    </r>
    <r>
      <rPr>
        <sz val="9"/>
        <color theme="1"/>
        <rFont val="Calibri"/>
        <family val="2"/>
        <charset val="238"/>
        <scheme val="minor"/>
      </rPr>
      <t>(</t>
    </r>
    <r>
      <rPr>
        <u/>
        <sz val="9"/>
        <color theme="1"/>
        <rFont val="Calibri"/>
        <family val="2"/>
        <charset val="238"/>
        <scheme val="minor"/>
      </rPr>
      <t xml:space="preserve">při dávkování 1 impl. </t>
    </r>
    <r>
      <rPr>
        <u/>
        <sz val="9"/>
        <color theme="1"/>
        <rFont val="Calibri"/>
        <family val="2"/>
        <charset val="238"/>
      </rPr>
      <t>ā 6 měsíců</t>
    </r>
    <r>
      <rPr>
        <sz val="9"/>
        <color theme="1"/>
        <rFont val="Calibri"/>
        <family val="2"/>
        <charset val="238"/>
      </rPr>
      <t>)</t>
    </r>
  </si>
  <si>
    <r>
      <t xml:space="preserve">OZURDEX 700 mcg intravitrální implantát 1ks  </t>
    </r>
    <r>
      <rPr>
        <sz val="10"/>
        <color theme="1"/>
        <rFont val="Calibri"/>
        <family val="2"/>
        <charset val="238"/>
        <scheme val="minor"/>
      </rPr>
      <t xml:space="preserve"> </t>
    </r>
    <r>
      <rPr>
        <sz val="9"/>
        <color theme="1"/>
        <rFont val="Calibri"/>
        <family val="2"/>
        <charset val="238"/>
        <scheme val="minor"/>
      </rPr>
      <t>(</t>
    </r>
    <r>
      <rPr>
        <u/>
        <sz val="9"/>
        <color theme="1"/>
        <rFont val="Calibri"/>
        <family val="2"/>
        <charset val="238"/>
        <scheme val="minor"/>
      </rPr>
      <t>při 7 impl. za 3 roky,  průměr. interval - 5,1 měs. dle</t>
    </r>
    <r>
      <rPr>
        <u/>
        <vertAlign val="superscript"/>
        <sz val="9"/>
        <color theme="1"/>
        <rFont val="Calibri"/>
        <family val="2"/>
        <charset val="238"/>
        <scheme val="minor"/>
      </rPr>
      <t>38</t>
    </r>
    <r>
      <rPr>
        <sz val="9"/>
        <color theme="1"/>
        <rFont val="Calibri"/>
        <family val="2"/>
        <charset val="238"/>
      </rPr>
      <t>)</t>
    </r>
  </si>
  <si>
    <r>
      <rPr>
        <u/>
        <sz val="10"/>
        <color theme="1"/>
        <rFont val="Calibri"/>
        <family val="2"/>
        <charset val="238"/>
        <scheme val="minor"/>
      </rPr>
      <t xml:space="preserve">úvodní dávka je 80 mg subkutánní injekcí (aplikovaná samotným pacientem), </t>
    </r>
    <r>
      <rPr>
        <sz val="10"/>
        <color theme="1"/>
        <rFont val="Calibri"/>
        <family val="2"/>
        <charset val="238"/>
        <scheme val="minor"/>
      </rPr>
      <t xml:space="preserve">následovaná </t>
    </r>
    <r>
      <rPr>
        <u/>
        <sz val="10"/>
        <color theme="1"/>
        <rFont val="Calibri"/>
        <family val="2"/>
        <charset val="238"/>
        <scheme val="minor"/>
      </rPr>
      <t>jeden týden po úvodní dávce dávkou 40 mg podávanou subkutánní injekcí 1x za dva týdny</t>
    </r>
  </si>
  <si>
    <r>
      <t xml:space="preserve">léčba </t>
    </r>
    <r>
      <rPr>
        <u/>
        <sz val="9"/>
        <color theme="1"/>
        <rFont val="Calibri"/>
        <family val="2"/>
        <charset val="238"/>
        <scheme val="minor"/>
      </rPr>
      <t>aktivní</t>
    </r>
    <r>
      <rPr>
        <sz val="9"/>
        <color theme="1"/>
        <rFont val="Calibri"/>
        <family val="2"/>
        <charset val="238"/>
        <scheme val="minor"/>
      </rPr>
      <t xml:space="preserve"> NIU intermediální, zadní a difúzní uveitidy u dospělých pac., u kterých reakce na kortikoidy </t>
    </r>
    <r>
      <rPr>
        <u/>
        <sz val="9"/>
        <color theme="1"/>
        <rFont val="Calibri"/>
        <family val="2"/>
        <charset val="238"/>
        <scheme val="minor"/>
      </rPr>
      <t xml:space="preserve">a alespoň jedno konvenční imunosupresivum (dále jen "KIMS") </t>
    </r>
    <r>
      <rPr>
        <sz val="9"/>
        <color theme="1"/>
        <rFont val="Calibri"/>
        <family val="2"/>
        <charset val="238"/>
        <scheme val="minor"/>
      </rPr>
      <t>nebyla dostatečná, u pac. vyžadujících kortikoidy/ KIMS šetřící terapii, nebo u pac., pro něž terapie kortikoidy/</t>
    </r>
    <r>
      <rPr>
        <u/>
        <sz val="9"/>
        <color theme="1"/>
        <rFont val="Calibri"/>
        <family val="2"/>
        <charset val="238"/>
        <scheme val="minor"/>
      </rPr>
      <t>KIMS není vhodn</t>
    </r>
    <r>
      <rPr>
        <sz val="9"/>
        <color theme="1"/>
        <rFont val="Calibri"/>
        <family val="2"/>
        <charset val="238"/>
        <scheme val="minor"/>
      </rPr>
      <t xml:space="preserve">á </t>
    </r>
    <r>
      <rPr>
        <u/>
        <sz val="9"/>
        <color theme="1"/>
        <rFont val="Calibri"/>
        <family val="2"/>
        <charset val="238"/>
        <scheme val="minor"/>
      </rPr>
      <t>+ řada dalších podmínek! (viz níže pozn. 132)</t>
    </r>
  </si>
  <si>
    <r>
      <rPr>
        <b/>
        <sz val="9"/>
        <color theme="1"/>
        <rFont val="Calibri"/>
        <family val="2"/>
        <charset val="238"/>
        <scheme val="minor"/>
      </rPr>
      <t>Žádost o úhradu byla na SUKL poslána v květnu 2023 - správní řízení aktuálně tedy probíhá.</t>
    </r>
    <r>
      <rPr>
        <sz val="9"/>
        <color theme="1"/>
        <rFont val="Calibri"/>
        <family val="2"/>
        <charset val="238"/>
        <scheme val="minor"/>
      </rPr>
      <t xml:space="preserve">                                                        Návrh úhrad. podmínek dle</t>
    </r>
    <r>
      <rPr>
        <vertAlign val="superscript"/>
        <sz val="9"/>
        <color theme="1"/>
        <rFont val="Calibri"/>
        <family val="2"/>
        <charset val="238"/>
        <scheme val="minor"/>
      </rPr>
      <t>38</t>
    </r>
    <r>
      <rPr>
        <sz val="9"/>
        <color theme="1"/>
        <rFont val="Calibri"/>
        <family val="2"/>
        <charset val="238"/>
        <scheme val="minor"/>
      </rPr>
      <t>: "</t>
    </r>
    <r>
      <rPr>
        <i/>
        <sz val="9"/>
        <color theme="1"/>
        <rFont val="Calibri"/>
        <family val="2"/>
        <charset val="238"/>
        <scheme val="minor"/>
      </rPr>
      <t>v léčbě NIU s projevy na zadním segmentu oka u dosp. pac., u kterých předchozí léčba (lokální či syst.) nebyla dostatečně účinná nebo zvyšování jejich dávek není vhodné nebo jejich podání není možné</t>
    </r>
    <r>
      <rPr>
        <sz val="9"/>
        <color theme="1"/>
        <rFont val="Calibri"/>
        <family val="2"/>
        <charset val="238"/>
        <scheme val="minor"/>
      </rPr>
      <t>" + řada dalších navrhovaných podmínek! (viz níže pozn. 133). Dle návrhu</t>
    </r>
    <r>
      <rPr>
        <vertAlign val="superscript"/>
        <sz val="9"/>
        <color theme="1"/>
        <rFont val="Calibri"/>
        <family val="2"/>
        <charset val="238"/>
        <scheme val="minor"/>
      </rPr>
      <t>38</t>
    </r>
    <r>
      <rPr>
        <sz val="9"/>
        <color theme="1"/>
        <rFont val="Calibri"/>
        <family val="2"/>
        <charset val="238"/>
        <scheme val="minor"/>
      </rPr>
      <t>: "</t>
    </r>
    <r>
      <rPr>
        <i/>
        <sz val="9"/>
        <color theme="1"/>
        <rFont val="Calibri"/>
        <family val="2"/>
        <charset val="238"/>
        <scheme val="minor"/>
      </rPr>
      <t>je opakované podání možné v případě, že pacient reagoval na léčbu a došlo k následnému zhoršení zrakové ostrosti</t>
    </r>
    <r>
      <rPr>
        <sz val="9"/>
        <color theme="1"/>
        <rFont val="Calibri"/>
        <family val="2"/>
        <charset val="238"/>
        <scheme val="minor"/>
      </rPr>
      <t>".</t>
    </r>
  </si>
  <si>
    <r>
      <rPr>
        <b/>
        <sz val="11"/>
        <color theme="1"/>
        <rFont val="Calibri"/>
        <family val="2"/>
        <charset val="238"/>
        <scheme val="minor"/>
      </rPr>
      <t xml:space="preserve">konvenční imunosupresivum        </t>
    </r>
    <r>
      <rPr>
        <b/>
        <sz val="10"/>
        <color theme="1"/>
        <rFont val="Calibri"/>
        <family val="2"/>
        <charset val="238"/>
        <scheme val="minor"/>
      </rPr>
      <t xml:space="preserve">                     </t>
    </r>
    <r>
      <rPr>
        <sz val="10"/>
        <color theme="1"/>
        <rFont val="Calibri"/>
        <family val="2"/>
        <charset val="238"/>
        <scheme val="minor"/>
      </rPr>
      <t xml:space="preserve"> </t>
    </r>
    <r>
      <rPr>
        <sz val="9"/>
        <color theme="1"/>
        <rFont val="Calibri"/>
        <family val="2"/>
        <charset val="238"/>
        <scheme val="minor"/>
      </rPr>
      <t>(</t>
    </r>
    <r>
      <rPr>
        <u/>
        <sz val="9"/>
        <color theme="1"/>
        <rFont val="Calibri"/>
        <family val="2"/>
        <charset val="238"/>
        <scheme val="minor"/>
      </rPr>
      <t>pacient s cyklosporinem</t>
    </r>
    <r>
      <rPr>
        <sz val="9"/>
        <color theme="1"/>
        <rFont val="Calibri"/>
        <family val="2"/>
        <charset val="238"/>
        <scheme val="minor"/>
      </rPr>
      <t xml:space="preserve"> -                    viz Přílohu č. 27 pro výpočet nákladů)</t>
    </r>
  </si>
  <si>
    <r>
      <t>cena za prvních 6 týdnů léčby jen za LP</t>
    </r>
    <r>
      <rPr>
        <sz val="9"/>
        <color theme="1"/>
        <rFont val="Calibri"/>
        <family val="2"/>
        <charset val="238"/>
        <scheme val="minor"/>
      </rPr>
      <t xml:space="preserve">                                  (dle úhrad. podmínek HUMIRY pro zhodnocení účinku!</t>
    </r>
    <r>
      <rPr>
        <vertAlign val="superscript"/>
        <sz val="9"/>
        <color theme="1"/>
        <rFont val="Calibri"/>
        <family val="2"/>
        <charset val="238"/>
        <scheme val="minor"/>
      </rPr>
      <t>132</t>
    </r>
    <r>
      <rPr>
        <sz val="9"/>
        <color theme="1"/>
        <rFont val="Calibri"/>
        <family val="2"/>
        <charset val="238"/>
        <scheme val="minor"/>
      </rPr>
      <t>)</t>
    </r>
  </si>
  <si>
    <r>
      <t xml:space="preserve">cena za léčbu (vč. dalších nákladů *) 1 pac. při </t>
    </r>
    <r>
      <rPr>
        <b/>
        <i/>
        <u/>
        <sz val="10"/>
        <color theme="1"/>
        <rFont val="Calibri"/>
        <family val="2"/>
        <charset val="238"/>
        <scheme val="minor"/>
      </rPr>
      <t>dávk. ve sl. "LP</t>
    </r>
    <r>
      <rPr>
        <b/>
        <i/>
        <sz val="10"/>
        <color theme="1"/>
        <rFont val="Calibri"/>
        <family val="2"/>
        <charset val="238"/>
        <scheme val="minor"/>
      </rPr>
      <t xml:space="preserve">" za 1. rok                                      </t>
    </r>
  </si>
  <si>
    <r>
      <t xml:space="preserve">cena za léčbu (vč. dalších nákladů *) 1 pac. při </t>
    </r>
    <r>
      <rPr>
        <b/>
        <i/>
        <u/>
        <sz val="10"/>
        <color theme="1"/>
        <rFont val="Calibri"/>
        <family val="2"/>
        <charset val="238"/>
        <scheme val="minor"/>
      </rPr>
      <t>dávk. ve sl. "LP</t>
    </r>
    <r>
      <rPr>
        <b/>
        <i/>
        <sz val="10"/>
        <color theme="1"/>
        <rFont val="Calibri"/>
        <family val="2"/>
        <charset val="238"/>
        <scheme val="minor"/>
      </rPr>
      <t xml:space="preserve">" za 1/2 roku                                      </t>
    </r>
  </si>
  <si>
    <r>
      <t xml:space="preserve">cena za léčbu (vč. dalších nákladů *) </t>
    </r>
    <r>
      <rPr>
        <b/>
        <i/>
        <u/>
        <sz val="10"/>
        <color theme="1"/>
        <rFont val="Calibri"/>
        <family val="2"/>
        <charset val="238"/>
        <scheme val="minor"/>
      </rPr>
      <t>10 pac.</t>
    </r>
    <r>
      <rPr>
        <b/>
        <i/>
        <sz val="10"/>
        <color theme="1"/>
        <rFont val="Calibri"/>
        <family val="2"/>
        <charset val="238"/>
        <scheme val="minor"/>
      </rPr>
      <t xml:space="preserve"> při </t>
    </r>
    <r>
      <rPr>
        <b/>
        <i/>
        <u/>
        <sz val="10"/>
        <color theme="1"/>
        <rFont val="Calibri"/>
        <family val="2"/>
        <charset val="238"/>
        <scheme val="minor"/>
      </rPr>
      <t>dávk. ve sl. "LP</t>
    </r>
    <r>
      <rPr>
        <b/>
        <i/>
        <sz val="10"/>
        <color theme="1"/>
        <rFont val="Calibri"/>
        <family val="2"/>
        <charset val="238"/>
        <scheme val="minor"/>
      </rPr>
      <t xml:space="preserve">" za 1. rok                                      </t>
    </r>
  </si>
  <si>
    <t>nejlevnější u NIU za 1. rok (vč. dalších nákladů *)</t>
  </si>
  <si>
    <t xml:space="preserve"> </t>
  </si>
  <si>
    <t xml:space="preserve">  </t>
  </si>
  <si>
    <r>
      <rPr>
        <b/>
        <sz val="11"/>
        <color theme="1"/>
        <rFont val="Calibri"/>
        <family val="2"/>
        <charset val="238"/>
        <scheme val="minor"/>
      </rPr>
      <t xml:space="preserve">konvenční imunosupresivum   </t>
    </r>
    <r>
      <rPr>
        <b/>
        <sz val="10"/>
        <color theme="1"/>
        <rFont val="Calibri"/>
        <family val="2"/>
        <charset val="238"/>
        <scheme val="minor"/>
      </rPr>
      <t xml:space="preserve">                         </t>
    </r>
    <r>
      <rPr>
        <sz val="9"/>
        <color theme="1"/>
        <rFont val="Calibri"/>
        <family val="2"/>
        <charset val="238"/>
        <scheme val="minor"/>
      </rPr>
      <t xml:space="preserve">  (</t>
    </r>
    <r>
      <rPr>
        <u/>
        <sz val="9"/>
        <color theme="1"/>
        <rFont val="Calibri"/>
        <family val="2"/>
        <charset val="238"/>
        <scheme val="minor"/>
      </rPr>
      <t>průměr na 1 pacienta při mixu imunosupresiv</t>
    </r>
    <r>
      <rPr>
        <sz val="9"/>
        <color theme="1"/>
        <rFont val="Calibri"/>
        <family val="2"/>
        <charset val="238"/>
        <scheme val="minor"/>
      </rPr>
      <t xml:space="preserve"> -                                         viz detaily v Příloze č. 27)</t>
    </r>
  </si>
  <si>
    <r>
      <t xml:space="preserve">ILUVIEN 190 mcg intravitrální implantát 1 ks                            </t>
    </r>
    <r>
      <rPr>
        <u/>
        <sz val="9"/>
        <color theme="1"/>
        <rFont val="Calibri"/>
        <family val="2"/>
        <charset val="238"/>
        <scheme val="minor"/>
      </rPr>
      <t xml:space="preserve"> </t>
    </r>
    <r>
      <rPr>
        <sz val="9"/>
        <color theme="1"/>
        <rFont val="Calibri"/>
        <family val="2"/>
        <charset val="238"/>
        <scheme val="minor"/>
      </rPr>
      <t>(</t>
    </r>
    <r>
      <rPr>
        <u/>
        <sz val="9"/>
        <color theme="1"/>
        <rFont val="Calibri"/>
        <family val="2"/>
        <charset val="238"/>
        <scheme val="minor"/>
      </rPr>
      <t>1 aplikace na 3 roky - cena za LP je na 1 rok zprůměrována!)</t>
    </r>
  </si>
  <si>
    <t>násobek ceny za léčbu vůči nejlevněj. (vč. dalších nákladů *) za 1. rok</t>
  </si>
  <si>
    <r>
      <t xml:space="preserve">cena za léčbu  (vč. dalších nákladů *) 1 pac. při </t>
    </r>
    <r>
      <rPr>
        <b/>
        <i/>
        <u/>
        <sz val="10"/>
        <color theme="1"/>
        <rFont val="Calibri"/>
        <family val="2"/>
        <charset val="238"/>
        <scheme val="minor"/>
      </rPr>
      <t>dávk. ve sl. "LP</t>
    </r>
    <r>
      <rPr>
        <b/>
        <i/>
        <sz val="10"/>
        <color theme="1"/>
        <rFont val="Calibri"/>
        <family val="2"/>
        <charset val="238"/>
        <scheme val="minor"/>
      </rPr>
      <t xml:space="preserve">" za 3 roky            </t>
    </r>
    <r>
      <rPr>
        <i/>
        <sz val="9"/>
        <color theme="1"/>
        <rFont val="Calibri"/>
        <family val="2"/>
        <charset val="238"/>
        <scheme val="minor"/>
      </rPr>
      <t xml:space="preserve">(bez diskont.) </t>
    </r>
    <r>
      <rPr>
        <b/>
        <i/>
        <sz val="10"/>
        <color theme="1"/>
        <rFont val="Calibri"/>
        <family val="2"/>
        <charset val="238"/>
        <scheme val="minor"/>
      </rPr>
      <t xml:space="preserve">                                     </t>
    </r>
  </si>
  <si>
    <r>
      <t xml:space="preserve">látka </t>
    </r>
    <r>
      <rPr>
        <sz val="11"/>
        <color theme="1"/>
        <rFont val="Calibri"/>
        <family val="2"/>
        <charset val="238"/>
        <scheme val="minor"/>
      </rPr>
      <t xml:space="preserve"> (skupina)</t>
    </r>
  </si>
  <si>
    <r>
      <t xml:space="preserve">LP                                                                                        </t>
    </r>
    <r>
      <rPr>
        <b/>
        <sz val="10"/>
        <color theme="1"/>
        <rFont val="Calibri"/>
        <family val="2"/>
        <charset val="238"/>
        <scheme val="minor"/>
      </rPr>
      <t xml:space="preserve">    </t>
    </r>
    <r>
      <rPr>
        <sz val="10"/>
        <color theme="1"/>
        <rFont val="Calibri"/>
        <family val="2"/>
        <charset val="238"/>
        <scheme val="minor"/>
      </rPr>
      <t xml:space="preserve"> (posuz. LP je zvýrazněn modřým podbarvením, barevně jsou vyznačeny oční implantáty)</t>
    </r>
  </si>
  <si>
    <t xml:space="preserve">                                                                 </t>
  </si>
  <si>
    <r>
      <t>indikace pro neinfekční uveitidu (NIU) dle SPC</t>
    </r>
    <r>
      <rPr>
        <b/>
        <vertAlign val="superscript"/>
        <sz val="11"/>
        <color theme="1"/>
        <rFont val="Calibri"/>
        <family val="2"/>
        <charset val="238"/>
        <scheme val="minor"/>
      </rPr>
      <t>2,5</t>
    </r>
    <r>
      <rPr>
        <b/>
        <sz val="11"/>
        <color theme="1"/>
        <rFont val="Calibri"/>
        <family val="2"/>
        <charset val="238"/>
        <scheme val="minor"/>
      </rPr>
      <t xml:space="preserve"> k datu 2.8.2023                                                                </t>
    </r>
    <r>
      <rPr>
        <sz val="9"/>
        <color theme="1"/>
        <rFont val="Calibri"/>
        <family val="2"/>
        <charset val="238"/>
        <scheme val="minor"/>
      </rPr>
      <t xml:space="preserve">(podtržením jsou zvýrazněny konkrétní způsoby léčebné intervence)               </t>
    </r>
    <r>
      <rPr>
        <b/>
        <sz val="11"/>
        <color theme="1"/>
        <rFont val="Calibri"/>
        <family val="2"/>
        <charset val="238"/>
        <scheme val="minor"/>
      </rPr>
      <t xml:space="preserve">             </t>
    </r>
  </si>
  <si>
    <r>
      <t>úhradové podmínky pro neinfekční uveitidu (NIU) dle údajů SUKLu</t>
    </r>
    <r>
      <rPr>
        <b/>
        <vertAlign val="superscript"/>
        <sz val="11"/>
        <color theme="1"/>
        <rFont val="Calibri"/>
        <family val="2"/>
        <charset val="238"/>
        <scheme val="minor"/>
      </rPr>
      <t>5</t>
    </r>
    <r>
      <rPr>
        <b/>
        <sz val="11"/>
        <color theme="1"/>
        <rFont val="Calibri"/>
        <family val="2"/>
        <charset val="238"/>
        <scheme val="minor"/>
      </rPr>
      <t xml:space="preserve">  k datu 2.8.2023                                                                                                         </t>
    </r>
    <r>
      <rPr>
        <sz val="11"/>
        <color theme="1"/>
        <rFont val="Calibri"/>
        <family val="2"/>
        <charset val="238"/>
        <scheme val="minor"/>
      </rPr>
      <t xml:space="preserve"> </t>
    </r>
    <r>
      <rPr>
        <sz val="10"/>
        <color theme="1"/>
        <rFont val="Calibri"/>
        <family val="2"/>
        <charset val="238"/>
        <scheme val="minor"/>
      </rPr>
      <t>(</t>
    </r>
    <r>
      <rPr>
        <sz val="9"/>
        <color theme="1"/>
        <rFont val="Calibri"/>
        <family val="2"/>
        <charset val="238"/>
        <scheme val="minor"/>
      </rPr>
      <t xml:space="preserve">podtržením jsou zvýrazněny podmínky úhrady nad rámec indikace, žluté podbarvení znamená, že na uveitidu není úhrada)                    </t>
    </r>
    <r>
      <rPr>
        <b/>
        <sz val="11"/>
        <color theme="1"/>
        <rFont val="Calibri"/>
        <family val="2"/>
        <charset val="238"/>
        <scheme val="minor"/>
      </rPr>
      <t xml:space="preserve">                      </t>
    </r>
  </si>
  <si>
    <t>cena s DPH (NCSD) k 18.8.2023</t>
  </si>
  <si>
    <t>cena s DPH (NCSD) k 18.8.2023 vč. bonusu</t>
  </si>
  <si>
    <t xml:space="preserve">OZURDEX 700 mcg intravitrální implantát 1ks </t>
  </si>
  <si>
    <t>ranibizumab (anti-VEGF)</t>
  </si>
  <si>
    <t>(kortikoid)</t>
  </si>
  <si>
    <r>
      <t xml:space="preserve"> 0,5mg 1x měsíčně - celkem</t>
    </r>
    <r>
      <rPr>
        <u/>
        <sz val="10"/>
        <color theme="1"/>
        <rFont val="Calibri"/>
        <family val="2"/>
        <charset val="238"/>
        <scheme val="minor"/>
      </rPr>
      <t xml:space="preserve"> </t>
    </r>
    <r>
      <rPr>
        <b/>
        <u/>
        <sz val="10"/>
        <color theme="1"/>
        <rFont val="Calibri"/>
        <family val="2"/>
        <charset val="238"/>
        <scheme val="minor"/>
      </rPr>
      <t xml:space="preserve">3 </t>
    </r>
    <r>
      <rPr>
        <sz val="10"/>
        <color theme="1"/>
        <rFont val="Calibri"/>
        <family val="2"/>
        <charset val="238"/>
        <scheme val="minor"/>
      </rPr>
      <t>dávky</t>
    </r>
  </si>
  <si>
    <r>
      <t>dávkování (u anti-VEGF iniciální dávk. - tzv. "LD") dle SPC</t>
    </r>
    <r>
      <rPr>
        <b/>
        <vertAlign val="superscript"/>
        <sz val="11"/>
        <color theme="1"/>
        <rFont val="Calibri"/>
        <family val="2"/>
        <charset val="238"/>
        <scheme val="minor"/>
      </rPr>
      <t>5</t>
    </r>
    <r>
      <rPr>
        <b/>
        <sz val="11"/>
        <color theme="1"/>
        <rFont val="Calibri"/>
        <family val="2"/>
        <charset val="238"/>
        <scheme val="minor"/>
      </rPr>
      <t xml:space="preserve"> či jiného zdroje   </t>
    </r>
    <r>
      <rPr>
        <sz val="9"/>
        <color theme="1"/>
        <rFont val="Calibri"/>
        <family val="2"/>
        <charset val="238"/>
        <scheme val="minor"/>
      </rPr>
      <t xml:space="preserve">(podtržením jsou zvýrazněny důležité informace!)     </t>
    </r>
    <r>
      <rPr>
        <b/>
        <sz val="11"/>
        <color theme="1"/>
        <rFont val="Calibri"/>
        <family val="2"/>
        <charset val="238"/>
        <scheme val="minor"/>
      </rPr>
      <t xml:space="preserve">                           </t>
    </r>
  </si>
  <si>
    <r>
      <t>indikace pro diabetický makulární edém (DME) dle SPC</t>
    </r>
    <r>
      <rPr>
        <b/>
        <vertAlign val="superscript"/>
        <sz val="11"/>
        <color theme="1"/>
        <rFont val="Calibri"/>
        <family val="2"/>
        <charset val="238"/>
        <scheme val="minor"/>
      </rPr>
      <t>2,5</t>
    </r>
    <r>
      <rPr>
        <b/>
        <sz val="11"/>
        <color theme="1"/>
        <rFont val="Calibri"/>
        <family val="2"/>
        <charset val="238"/>
        <scheme val="minor"/>
      </rPr>
      <t xml:space="preserve"> k datu 18.8.2023                               </t>
    </r>
    <r>
      <rPr>
        <sz val="9"/>
        <color theme="1"/>
        <rFont val="Calibri"/>
        <family val="2"/>
        <charset val="238"/>
        <scheme val="minor"/>
      </rPr>
      <t xml:space="preserve"> (podtržením jsou zvýrazněny důležité informace!)           </t>
    </r>
    <r>
      <rPr>
        <b/>
        <sz val="11"/>
        <color theme="1"/>
        <rFont val="Calibri"/>
        <family val="2"/>
        <charset val="238"/>
        <scheme val="minor"/>
      </rPr>
      <t xml:space="preserve">                       </t>
    </r>
    <r>
      <rPr>
        <sz val="9"/>
        <color theme="1"/>
        <rFont val="Calibri"/>
        <family val="2"/>
        <charset val="238"/>
        <scheme val="minor"/>
      </rPr>
      <t xml:space="preserve">    </t>
    </r>
    <r>
      <rPr>
        <b/>
        <sz val="11"/>
        <color theme="1"/>
        <rFont val="Calibri"/>
        <family val="2"/>
        <charset val="238"/>
        <scheme val="minor"/>
      </rPr>
      <t xml:space="preserve">             </t>
    </r>
  </si>
  <si>
    <r>
      <t>1 implantát (na cca 6 měs.),</t>
    </r>
    <r>
      <rPr>
        <u/>
        <sz val="10"/>
        <color theme="1"/>
        <rFont val="Calibri"/>
        <family val="2"/>
        <charset val="238"/>
        <scheme val="minor"/>
      </rPr>
      <t xml:space="preserve"> </t>
    </r>
    <r>
      <rPr>
        <u/>
        <sz val="9"/>
        <color theme="1"/>
        <rFont val="Calibri"/>
        <family val="2"/>
        <charset val="238"/>
        <scheme val="minor"/>
      </rPr>
      <t>v současné době nejsou k dispozici žádné zkušenosti s účinností ani bezpeč. opak. podání více než 7 implantátů při DME, současné podání do obou očí se nedoporučuje</t>
    </r>
    <r>
      <rPr>
        <sz val="9"/>
        <color theme="1"/>
        <rFont val="Calibri"/>
        <family val="2"/>
        <charset val="238"/>
        <scheme val="minor"/>
      </rPr>
      <t xml:space="preserve"> -</t>
    </r>
    <r>
      <rPr>
        <sz val="10"/>
        <color theme="1"/>
        <rFont val="Calibri"/>
        <family val="2"/>
        <charset val="238"/>
        <scheme val="minor"/>
      </rPr>
      <t xml:space="preserve"> </t>
    </r>
    <r>
      <rPr>
        <sz val="9"/>
        <color theme="1"/>
        <rFont val="Calibri"/>
        <family val="2"/>
        <charset val="238"/>
        <scheme val="minor"/>
      </rPr>
      <t>viz také Přílohu č. 12, pozn. 100 a 101</t>
    </r>
  </si>
  <si>
    <r>
      <t>1 impl. (na cca 6 měs., obvykle max.7x, tj.na cca 3,5 roku</t>
    </r>
    <r>
      <rPr>
        <vertAlign val="superscript"/>
        <sz val="10"/>
        <color theme="1"/>
        <rFont val="Calibri"/>
        <family val="2"/>
        <charset val="238"/>
        <scheme val="minor"/>
      </rPr>
      <t>2</t>
    </r>
    <r>
      <rPr>
        <sz val="10"/>
        <color theme="1"/>
        <rFont val="Calibri"/>
        <family val="2"/>
        <charset val="238"/>
        <scheme val="minor"/>
      </rPr>
      <t xml:space="preserve">) - </t>
    </r>
    <r>
      <rPr>
        <sz val="9"/>
        <color theme="1"/>
        <rFont val="Calibri"/>
        <family val="2"/>
        <charset val="238"/>
        <scheme val="minor"/>
      </rPr>
      <t xml:space="preserve">viz podrobněji Přílohu č. 12,pozn. 100 a 101                                                                                                                 </t>
    </r>
    <r>
      <rPr>
        <b/>
        <sz val="10"/>
        <color theme="1"/>
        <rFont val="Calibri"/>
        <family val="2"/>
        <charset val="238"/>
        <scheme val="minor"/>
      </rPr>
      <t xml:space="preserve">Za celý 1. rok - </t>
    </r>
    <r>
      <rPr>
        <b/>
        <u/>
        <sz val="10"/>
        <color theme="1"/>
        <rFont val="Calibri"/>
        <family val="2"/>
        <charset val="238"/>
        <scheme val="minor"/>
      </rPr>
      <t>celk. 3 implantáty</t>
    </r>
  </si>
  <si>
    <r>
      <t>1 implantát uvolňuje léč. látku až 36 měs -</t>
    </r>
    <r>
      <rPr>
        <u/>
        <sz val="9"/>
        <color theme="1"/>
        <rFont val="Calibri"/>
        <family val="2"/>
        <charset val="238"/>
        <scheme val="minor"/>
      </rPr>
      <t xml:space="preserve"> podání do obou očí současně se nedoporučuje!,</t>
    </r>
    <r>
      <rPr>
        <sz val="9"/>
        <color theme="1"/>
        <rFont val="Calibri"/>
        <family val="2"/>
        <charset val="238"/>
        <scheme val="minor"/>
      </rPr>
      <t xml:space="preserve"> </t>
    </r>
    <r>
      <rPr>
        <u/>
        <sz val="9"/>
        <color theme="1"/>
        <rFont val="Calibri"/>
        <family val="2"/>
        <charset val="238"/>
        <scheme val="minor"/>
      </rPr>
      <t>další implantát je možné zavést po 12 měs., pokud se u pac. objeví zhoršení zraku nebo větší tloušťka sítnice v důsledku rekurence nebo zhoršení DME</t>
    </r>
  </si>
  <si>
    <r>
      <rPr>
        <b/>
        <sz val="11"/>
        <color theme="1"/>
        <rFont val="Calibri"/>
        <family val="2"/>
        <charset val="238"/>
        <scheme val="minor"/>
      </rPr>
      <t>NEHRAZEN!</t>
    </r>
    <r>
      <rPr>
        <sz val="9"/>
        <color theme="1"/>
        <rFont val="Calibri"/>
        <family val="2"/>
        <charset val="238"/>
        <scheme val="minor"/>
      </rPr>
      <t xml:space="preserve">                                                                                                                                                             </t>
    </r>
    <r>
      <rPr>
        <b/>
        <sz val="9"/>
        <color theme="1"/>
        <rFont val="Calibri"/>
        <family val="2"/>
        <charset val="238"/>
        <scheme val="minor"/>
      </rPr>
      <t xml:space="preserve">  - žádost o úhradu pro indikaci DME nebyla žadatelem, k datu 18. 8. 2023, na SUKL ani podána</t>
    </r>
    <r>
      <rPr>
        <b/>
        <vertAlign val="superscript"/>
        <sz val="9"/>
        <color theme="1"/>
        <rFont val="Calibri"/>
        <family val="2"/>
        <charset val="238"/>
        <scheme val="minor"/>
      </rPr>
      <t>3</t>
    </r>
    <r>
      <rPr>
        <b/>
        <sz val="9"/>
        <color theme="1"/>
        <rFont val="Calibri"/>
        <family val="2"/>
        <charset val="238"/>
        <scheme val="minor"/>
      </rPr>
      <t>!</t>
    </r>
  </si>
  <si>
    <r>
      <t xml:space="preserve">k léčbě poškození zraku souvisejícím s chron. DME, který nereaguje dostatečně na dostupnou léčbu - </t>
    </r>
    <r>
      <rPr>
        <u/>
        <sz val="9"/>
        <color theme="1"/>
        <rFont val="Calibri"/>
        <family val="2"/>
        <charset val="238"/>
        <scheme val="minor"/>
      </rPr>
      <t>pouze pac., kteří nedostatečně reagovali na předch. léčbu laserovou fotokoagulací (viz pozn. 90) nebo jinou dostupnou terapii DME, nemají být tímto LP léčeni!</t>
    </r>
  </si>
  <si>
    <r>
      <t xml:space="preserve">V léčbě poškození zraku způsobeného DME u pseudofakických pacientů a u pac., u kterých je nekortikosteroidní léčba nevhodná. </t>
    </r>
    <r>
      <rPr>
        <u/>
        <sz val="9"/>
        <color theme="1"/>
        <rFont val="Calibri"/>
        <family val="2"/>
        <charset val="238"/>
        <scheme val="minor"/>
      </rPr>
      <t>Aktuální hodnota glyk. hemoglobinu při zahájení léčby dexameth. je nižší než 80 mmol/mol. Předpokladem léčby je dobrá compliance pac. a odpovídající diabetol. zázemí.</t>
    </r>
    <r>
      <rPr>
        <sz val="9"/>
        <color theme="1"/>
        <rFont val="Calibri"/>
        <family val="2"/>
        <charset val="238"/>
        <scheme val="minor"/>
      </rPr>
      <t xml:space="preserve"> </t>
    </r>
    <r>
      <rPr>
        <u/>
        <sz val="9"/>
        <color theme="1"/>
        <rFont val="Calibri"/>
        <family val="2"/>
        <charset val="238"/>
        <scheme val="minor"/>
      </rPr>
      <t>Léčba je zahájena, pokud je zraková ostrost v rozmezí 6/15 až 6/60, centrální tloušťka sítnice dle OCT 300 mikrometrů a více, změny v makule nejsou ireverzibil. charakteru a nejsou známky konkomitujícího onemocnění makuly + řada dalších podmínek! (viz níže pozn. 160).</t>
    </r>
  </si>
  <si>
    <r>
      <t>úhradové podmínky pro diabetický makulární edém (DME) dle údajů SUKLu</t>
    </r>
    <r>
      <rPr>
        <b/>
        <vertAlign val="superscript"/>
        <sz val="11"/>
        <color theme="1"/>
        <rFont val="Calibri"/>
        <family val="2"/>
        <charset val="238"/>
        <scheme val="minor"/>
      </rPr>
      <t>5</t>
    </r>
    <r>
      <rPr>
        <b/>
        <sz val="11"/>
        <color theme="1"/>
        <rFont val="Calibri"/>
        <family val="2"/>
        <charset val="238"/>
        <scheme val="minor"/>
      </rPr>
      <t xml:space="preserve">  k datu 18.8.2023                                                                                                         </t>
    </r>
    <r>
      <rPr>
        <sz val="11"/>
        <color theme="1"/>
        <rFont val="Calibri"/>
        <family val="2"/>
        <charset val="238"/>
        <scheme val="minor"/>
      </rPr>
      <t xml:space="preserve"> </t>
    </r>
    <r>
      <rPr>
        <sz val="10"/>
        <color theme="1"/>
        <rFont val="Calibri"/>
        <family val="2"/>
        <charset val="238"/>
        <scheme val="minor"/>
      </rPr>
      <t>(</t>
    </r>
    <r>
      <rPr>
        <sz val="9"/>
        <color theme="1"/>
        <rFont val="Calibri"/>
        <family val="2"/>
        <charset val="238"/>
        <scheme val="minor"/>
      </rPr>
      <t xml:space="preserve">podtržením jsou zvýrazněny podmínky úhrady nad rámec indikace, žluté podbarvení znamená, že na DME není úhrada)                    </t>
    </r>
    <r>
      <rPr>
        <b/>
        <sz val="11"/>
        <color theme="1"/>
        <rFont val="Calibri"/>
        <family val="2"/>
        <charset val="238"/>
        <scheme val="minor"/>
      </rPr>
      <t xml:space="preserve">                      </t>
    </r>
  </si>
  <si>
    <r>
      <t>0,5mg</t>
    </r>
    <r>
      <rPr>
        <vertAlign val="superscript"/>
        <sz val="10"/>
        <color theme="1"/>
        <rFont val="Calibri"/>
        <family val="2"/>
        <charset val="238"/>
        <scheme val="minor"/>
      </rPr>
      <t>107</t>
    </r>
    <r>
      <rPr>
        <sz val="10"/>
        <color theme="1"/>
        <rFont val="Calibri"/>
        <family val="2"/>
        <charset val="238"/>
        <scheme val="minor"/>
      </rPr>
      <t xml:space="preserve"> 1x za 4 týdny - celkem</t>
    </r>
    <r>
      <rPr>
        <u/>
        <sz val="10"/>
        <color theme="1"/>
        <rFont val="Calibri"/>
        <family val="2"/>
        <charset val="238"/>
        <scheme val="minor"/>
      </rPr>
      <t xml:space="preserve"> </t>
    </r>
    <r>
      <rPr>
        <b/>
        <u/>
        <sz val="10"/>
        <color theme="1"/>
        <rFont val="Calibri"/>
        <family val="2"/>
        <charset val="238"/>
        <scheme val="minor"/>
      </rPr>
      <t>4</t>
    </r>
    <r>
      <rPr>
        <u/>
        <sz val="10"/>
        <color theme="1"/>
        <rFont val="Calibri"/>
        <family val="2"/>
        <charset val="238"/>
        <scheme val="minor"/>
      </rPr>
      <t xml:space="preserve"> </t>
    </r>
    <r>
      <rPr>
        <sz val="10"/>
        <color theme="1"/>
        <rFont val="Calibri"/>
        <family val="2"/>
        <charset val="238"/>
        <scheme val="minor"/>
      </rPr>
      <t xml:space="preserve">dávky                                    </t>
    </r>
    <r>
      <rPr>
        <sz val="8"/>
        <color theme="1"/>
        <rFont val="Calibri"/>
        <family val="2"/>
        <charset val="238"/>
        <scheme val="minor"/>
      </rPr>
      <t xml:space="preserve"> (dle Přílohy č. 25 pozn. e))</t>
    </r>
  </si>
  <si>
    <r>
      <rPr>
        <b/>
        <u/>
        <sz val="10"/>
        <color theme="1"/>
        <rFont val="Calibri"/>
        <family val="2"/>
        <charset val="238"/>
        <scheme val="minor"/>
      </rPr>
      <t>DME s režim. dle DRCRnet stud.</t>
    </r>
    <r>
      <rPr>
        <b/>
        <u/>
        <vertAlign val="superscript"/>
        <sz val="10"/>
        <color theme="1"/>
        <rFont val="Calibri"/>
        <family val="2"/>
        <charset val="238"/>
        <scheme val="minor"/>
      </rPr>
      <t>107</t>
    </r>
    <r>
      <rPr>
        <b/>
        <u/>
        <sz val="10"/>
        <color theme="1"/>
        <rFont val="Calibri"/>
        <family val="2"/>
        <charset val="238"/>
        <scheme val="minor"/>
      </rPr>
      <t xml:space="preserve"> </t>
    </r>
    <r>
      <rPr>
        <b/>
        <u/>
        <sz val="8"/>
        <color theme="1"/>
        <rFont val="Calibri"/>
        <family val="2"/>
        <charset val="238"/>
        <scheme val="minor"/>
      </rPr>
      <t>(viz Příl. č. 25)</t>
    </r>
    <r>
      <rPr>
        <sz val="10"/>
        <color theme="1"/>
        <rFont val="Calibri"/>
        <family val="2"/>
        <charset val="238"/>
        <scheme val="minor"/>
      </rPr>
      <t xml:space="preserve">: </t>
    </r>
    <r>
      <rPr>
        <sz val="9"/>
        <color theme="1"/>
        <rFont val="Calibri"/>
        <family val="2"/>
        <charset val="238"/>
        <scheme val="minor"/>
      </rPr>
      <t>dle SPC</t>
    </r>
    <r>
      <rPr>
        <vertAlign val="superscript"/>
        <sz val="9"/>
        <color theme="1"/>
        <rFont val="Calibri"/>
        <family val="2"/>
        <charset val="238"/>
        <scheme val="minor"/>
      </rPr>
      <t>2</t>
    </r>
    <r>
      <rPr>
        <sz val="9"/>
        <color theme="1"/>
        <rFont val="Calibri"/>
        <family val="2"/>
        <charset val="238"/>
        <scheme val="minor"/>
      </rPr>
      <t xml:space="preserve"> možno najednou prodl. max. o 1 měs.               </t>
    </r>
    <r>
      <rPr>
        <sz val="10"/>
        <color theme="1"/>
        <rFont val="Calibri"/>
        <family val="2"/>
        <charset val="238"/>
        <scheme val="minor"/>
      </rPr>
      <t xml:space="preserve">                                          </t>
    </r>
    <r>
      <rPr>
        <b/>
        <sz val="10"/>
        <color theme="1"/>
        <rFont val="Calibri"/>
        <family val="2"/>
        <charset val="238"/>
        <scheme val="minor"/>
      </rPr>
      <t xml:space="preserve">Za celý 1. rok -  </t>
    </r>
    <r>
      <rPr>
        <b/>
        <u/>
        <sz val="10"/>
        <color theme="1"/>
        <rFont val="Calibri"/>
        <family val="2"/>
        <charset val="238"/>
        <scheme val="minor"/>
      </rPr>
      <t>celk. 7 dávek</t>
    </r>
    <r>
      <rPr>
        <b/>
        <sz val="10"/>
        <color theme="1"/>
        <rFont val="Calibri"/>
        <family val="2"/>
        <charset val="238"/>
        <scheme val="minor"/>
      </rPr>
      <t xml:space="preserve"> (dle</t>
    </r>
    <r>
      <rPr>
        <b/>
        <vertAlign val="superscript"/>
        <sz val="10"/>
        <color theme="1"/>
        <rFont val="Calibri"/>
        <family val="2"/>
        <charset val="238"/>
        <scheme val="minor"/>
      </rPr>
      <t>92</t>
    </r>
    <r>
      <rPr>
        <b/>
        <sz val="10"/>
        <color theme="1"/>
        <rFont val="Calibri"/>
        <family val="2"/>
        <charset val="238"/>
        <scheme val="minor"/>
      </rPr>
      <t>)</t>
    </r>
  </si>
  <si>
    <r>
      <rPr>
        <b/>
        <u/>
        <sz val="10"/>
        <color theme="1"/>
        <rFont val="Calibri"/>
        <family val="2"/>
        <charset val="238"/>
        <scheme val="minor"/>
      </rPr>
      <t>DME s režim. dle DRCRnet stud.</t>
    </r>
    <r>
      <rPr>
        <b/>
        <u/>
        <vertAlign val="superscript"/>
        <sz val="10"/>
        <color theme="1"/>
        <rFont val="Calibri"/>
        <family val="2"/>
        <charset val="238"/>
        <scheme val="minor"/>
      </rPr>
      <t>107</t>
    </r>
    <r>
      <rPr>
        <b/>
        <u/>
        <sz val="10"/>
        <color theme="1"/>
        <rFont val="Calibri"/>
        <family val="2"/>
        <charset val="238"/>
        <scheme val="minor"/>
      </rPr>
      <t xml:space="preserve"> </t>
    </r>
    <r>
      <rPr>
        <b/>
        <u/>
        <sz val="8"/>
        <color theme="1"/>
        <rFont val="Calibri"/>
        <family val="2"/>
        <charset val="238"/>
        <scheme val="minor"/>
      </rPr>
      <t>(viz Příl. č. 25)</t>
    </r>
    <r>
      <rPr>
        <sz val="10"/>
        <color theme="1"/>
        <rFont val="Calibri"/>
        <family val="2"/>
        <charset val="238"/>
        <scheme val="minor"/>
      </rPr>
      <t xml:space="preserve">: </t>
    </r>
    <r>
      <rPr>
        <sz val="9"/>
        <color theme="1"/>
        <rFont val="Calibri"/>
        <family val="2"/>
        <charset val="238"/>
        <scheme val="minor"/>
      </rPr>
      <t>dle SPC</t>
    </r>
    <r>
      <rPr>
        <vertAlign val="superscript"/>
        <sz val="9"/>
        <color theme="1"/>
        <rFont val="Calibri"/>
        <family val="2"/>
        <charset val="238"/>
        <scheme val="minor"/>
      </rPr>
      <t>2</t>
    </r>
    <r>
      <rPr>
        <sz val="9"/>
        <color theme="1"/>
        <rFont val="Calibri"/>
        <family val="2"/>
        <charset val="238"/>
        <scheme val="minor"/>
      </rPr>
      <t xml:space="preserve"> možno najednou prodl. max. o 1 měs.               </t>
    </r>
    <r>
      <rPr>
        <sz val="10"/>
        <color theme="1"/>
        <rFont val="Calibri"/>
        <family val="2"/>
        <charset val="238"/>
        <scheme val="minor"/>
      </rPr>
      <t xml:space="preserve">                                          </t>
    </r>
    <r>
      <rPr>
        <b/>
        <sz val="10"/>
        <color theme="1"/>
        <rFont val="Calibri"/>
        <family val="2"/>
        <charset val="238"/>
        <scheme val="minor"/>
      </rPr>
      <t xml:space="preserve">Za celý 1. rok -  </t>
    </r>
    <r>
      <rPr>
        <b/>
        <u/>
        <sz val="10"/>
        <color theme="1"/>
        <rFont val="Calibri"/>
        <family val="2"/>
        <charset val="238"/>
        <scheme val="minor"/>
      </rPr>
      <t>celk. 12 dávek</t>
    </r>
    <r>
      <rPr>
        <b/>
        <sz val="10"/>
        <color theme="1"/>
        <rFont val="Calibri"/>
        <family val="2"/>
        <charset val="238"/>
        <scheme val="minor"/>
      </rPr>
      <t xml:space="preserve"> (dle</t>
    </r>
    <r>
      <rPr>
        <b/>
        <vertAlign val="superscript"/>
        <sz val="10"/>
        <color theme="1"/>
        <rFont val="Calibri"/>
        <family val="2"/>
        <charset val="238"/>
        <scheme val="minor"/>
      </rPr>
      <t>107</t>
    </r>
    <r>
      <rPr>
        <b/>
        <sz val="10"/>
        <color theme="1"/>
        <rFont val="Calibri"/>
        <family val="2"/>
        <charset val="238"/>
        <scheme val="minor"/>
      </rPr>
      <t>)</t>
    </r>
  </si>
  <si>
    <t>k léčbě poškození zraku způsobeného diabetickým makulárním edémem</t>
  </si>
  <si>
    <t>u dospělých k léčbě dosp. pacientů s poškozením zraku způsobeným diabetickým makulárním edémem (DME), kteří jsou pseudofakičtí nebo je jejich odpověď na jinou než kortikoidovou léčbu nedostatečná nebo pro ně není vhodná</t>
  </si>
  <si>
    <r>
      <t xml:space="preserve">V léčbě poškození zraku způsobeného DME </t>
    </r>
    <r>
      <rPr>
        <u/>
        <sz val="9"/>
        <color theme="1"/>
        <rFont val="Calibri"/>
        <family val="2"/>
        <charset val="238"/>
        <scheme val="minor"/>
      </rPr>
      <t>u nemocných s DM 1. typu nebo 2. typu, u nichž je hodnota glyk. hemoglobinu při zahájení léčby ranibizumabem nižší než 70 mmol/mol. Předpokladem léčby je dobrá compliance pac. a odpovídající diabetol. zázemí. Léčba je zahájena u pac. s DME, který je příčinou zhoršení vízu v rozmezí 6/12 - 6/48. Doba trvání DME je max. 2 roky, centrální tloušťka sítnice dle OCT 300 mikrometrů a více. Léčba je zahájena v případě, že změny v makule nejsou ireverzibil. charakteru a nejsou známky konkomitujícího onem. makuly a pokud je terapie samotným laserem neúčinná za předpokladu splnění výše uvedených kritérií + řada dalších podmínek! (viz níže pozn. 161 + vysvětl. pozn. 116).</t>
    </r>
    <r>
      <rPr>
        <b/>
        <u/>
        <sz val="9"/>
        <color theme="1"/>
        <rFont val="Calibri"/>
        <family val="2"/>
        <charset val="238"/>
        <scheme val="minor"/>
      </rPr>
      <t xml:space="preserve"> CAVE! u celé anti-VEGF skupiny aktuálně probíhá hloub. revize kde je návrh nových podmínek - viz pozn. 162!</t>
    </r>
  </si>
  <si>
    <r>
      <rPr>
        <b/>
        <u/>
        <sz val="10"/>
        <color theme="1"/>
        <rFont val="Calibri"/>
        <family val="2"/>
        <charset val="238"/>
        <scheme val="minor"/>
      </rPr>
      <t>DME s režim. dle DRCRnet studie</t>
    </r>
    <r>
      <rPr>
        <b/>
        <u/>
        <vertAlign val="superscript"/>
        <sz val="10"/>
        <color theme="1"/>
        <rFont val="Calibri"/>
        <family val="2"/>
        <charset val="238"/>
        <scheme val="minor"/>
      </rPr>
      <t>107</t>
    </r>
    <r>
      <rPr>
        <b/>
        <u/>
        <sz val="10"/>
        <color theme="1"/>
        <rFont val="Calibri"/>
        <family val="2"/>
        <charset val="238"/>
        <scheme val="minor"/>
      </rPr>
      <t xml:space="preserve"> </t>
    </r>
    <r>
      <rPr>
        <b/>
        <u/>
        <sz val="8"/>
        <color theme="1"/>
        <rFont val="Calibri"/>
        <family val="2"/>
        <charset val="238"/>
        <scheme val="minor"/>
      </rPr>
      <t>(viz Příl. č. 25)</t>
    </r>
    <r>
      <rPr>
        <sz val="10"/>
        <color theme="1"/>
        <rFont val="Calibri"/>
        <family val="2"/>
        <charset val="238"/>
        <scheme val="minor"/>
      </rPr>
      <t xml:space="preserve">:                                                        </t>
    </r>
    <r>
      <rPr>
        <sz val="9"/>
        <color theme="1"/>
        <rFont val="Calibri"/>
        <family val="2"/>
        <charset val="238"/>
        <scheme val="minor"/>
      </rPr>
      <t xml:space="preserve"> </t>
    </r>
    <r>
      <rPr>
        <b/>
        <sz val="10"/>
        <color theme="1"/>
        <rFont val="Calibri"/>
        <family val="2"/>
        <charset val="238"/>
        <scheme val="minor"/>
      </rPr>
      <t xml:space="preserve">za celý rok -  </t>
    </r>
    <r>
      <rPr>
        <b/>
        <u/>
        <sz val="10"/>
        <color theme="1"/>
        <rFont val="Calibri"/>
        <family val="2"/>
        <charset val="238"/>
        <scheme val="minor"/>
      </rPr>
      <t>celk. 2 dávky</t>
    </r>
    <r>
      <rPr>
        <b/>
        <sz val="10"/>
        <color theme="1"/>
        <rFont val="Calibri"/>
        <family val="2"/>
        <charset val="238"/>
        <scheme val="minor"/>
      </rPr>
      <t xml:space="preserve"> (dle</t>
    </r>
    <r>
      <rPr>
        <b/>
        <vertAlign val="superscript"/>
        <sz val="10"/>
        <color theme="1"/>
        <rFont val="Calibri"/>
        <family val="2"/>
        <charset val="238"/>
        <scheme val="minor"/>
      </rPr>
      <t>93</t>
    </r>
    <r>
      <rPr>
        <b/>
        <sz val="10"/>
        <color theme="1"/>
        <rFont val="Calibri"/>
        <family val="2"/>
        <charset val="238"/>
        <scheme val="minor"/>
      </rPr>
      <t>)</t>
    </r>
  </si>
  <si>
    <r>
      <rPr>
        <b/>
        <u/>
        <sz val="10"/>
        <color theme="1"/>
        <rFont val="Calibri"/>
        <family val="2"/>
        <charset val="238"/>
        <scheme val="minor"/>
      </rPr>
      <t>DME s režim. dle DRCRnet studie</t>
    </r>
    <r>
      <rPr>
        <b/>
        <u/>
        <vertAlign val="superscript"/>
        <sz val="10"/>
        <color theme="1"/>
        <rFont val="Calibri"/>
        <family val="2"/>
        <charset val="238"/>
        <scheme val="minor"/>
      </rPr>
      <t>107</t>
    </r>
    <r>
      <rPr>
        <b/>
        <u/>
        <sz val="10"/>
        <color theme="1"/>
        <rFont val="Calibri"/>
        <family val="2"/>
        <charset val="238"/>
        <scheme val="minor"/>
      </rPr>
      <t xml:space="preserve">  </t>
    </r>
    <r>
      <rPr>
        <b/>
        <u/>
        <sz val="8"/>
        <color theme="1"/>
        <rFont val="Calibri"/>
        <family val="2"/>
        <charset val="238"/>
        <scheme val="minor"/>
      </rPr>
      <t>(viz Příl. č. 25)</t>
    </r>
    <r>
      <rPr>
        <sz val="10"/>
        <color theme="1"/>
        <rFont val="Calibri"/>
        <family val="2"/>
        <charset val="238"/>
        <scheme val="minor"/>
      </rPr>
      <t xml:space="preserve">:                                                        </t>
    </r>
    <r>
      <rPr>
        <sz val="9"/>
        <color theme="1"/>
        <rFont val="Calibri"/>
        <family val="2"/>
        <charset val="238"/>
        <scheme val="minor"/>
      </rPr>
      <t xml:space="preserve"> </t>
    </r>
    <r>
      <rPr>
        <b/>
        <sz val="10"/>
        <color theme="1"/>
        <rFont val="Calibri"/>
        <family val="2"/>
        <charset val="238"/>
        <scheme val="minor"/>
      </rPr>
      <t xml:space="preserve">za celý rok -  </t>
    </r>
    <r>
      <rPr>
        <b/>
        <u/>
        <sz val="10"/>
        <color theme="1"/>
        <rFont val="Calibri"/>
        <family val="2"/>
        <charset val="238"/>
        <scheme val="minor"/>
      </rPr>
      <t>celk. 9 dávek</t>
    </r>
    <r>
      <rPr>
        <b/>
        <sz val="10"/>
        <color theme="1"/>
        <rFont val="Calibri"/>
        <family val="2"/>
        <charset val="238"/>
        <scheme val="minor"/>
      </rPr>
      <t xml:space="preserve"> (dle</t>
    </r>
    <r>
      <rPr>
        <b/>
        <vertAlign val="superscript"/>
        <sz val="10"/>
        <color theme="1"/>
        <rFont val="Calibri"/>
        <family val="2"/>
        <charset val="238"/>
        <scheme val="minor"/>
      </rPr>
      <t>93</t>
    </r>
    <r>
      <rPr>
        <b/>
        <sz val="10"/>
        <color theme="1"/>
        <rFont val="Calibri"/>
        <family val="2"/>
        <charset val="238"/>
        <scheme val="minor"/>
      </rPr>
      <t>)</t>
    </r>
  </si>
  <si>
    <r>
      <t>1 implantát uvolňuje léč. látku až 36 měs -</t>
    </r>
    <r>
      <rPr>
        <u/>
        <sz val="9"/>
        <color theme="1"/>
        <rFont val="Calibri"/>
        <family val="2"/>
        <charset val="238"/>
        <scheme val="minor"/>
      </rPr>
      <t xml:space="preserve"> podání do obou očí současně se nedoporučuje!,</t>
    </r>
    <r>
      <rPr>
        <sz val="9"/>
        <color theme="1"/>
        <rFont val="Calibri"/>
        <family val="2"/>
        <charset val="238"/>
        <scheme val="minor"/>
      </rPr>
      <t xml:space="preserve"> </t>
    </r>
    <r>
      <rPr>
        <u/>
        <sz val="9"/>
        <color theme="1"/>
        <rFont val="Calibri"/>
        <family val="2"/>
        <charset val="238"/>
        <scheme val="minor"/>
      </rPr>
      <t xml:space="preserve">další implantát je možné zavést po 12 měs., pokud se u pac. objeví zhoršení zraku nebo větší tloušťka sítnice v důsledku rekurence nebo zhoršení DME (viz podrobněji pozn. 168!) - </t>
    </r>
    <r>
      <rPr>
        <b/>
        <u/>
        <sz val="9"/>
        <color theme="1"/>
        <rFont val="Calibri"/>
        <family val="2"/>
        <charset val="238"/>
        <scheme val="minor"/>
      </rPr>
      <t>přetrvává 1. implantát</t>
    </r>
  </si>
  <si>
    <r>
      <t>2. rok - přetrvává 1. implantát</t>
    </r>
    <r>
      <rPr>
        <b/>
        <sz val="9"/>
        <color theme="1"/>
        <rFont val="Calibri"/>
        <family val="2"/>
        <charset val="238"/>
        <scheme val="minor"/>
      </rPr>
      <t xml:space="preserve">,                           </t>
    </r>
    <r>
      <rPr>
        <b/>
        <u/>
        <sz val="9"/>
        <color theme="1"/>
        <rFont val="Calibri"/>
        <family val="2"/>
        <charset val="238"/>
        <scheme val="minor"/>
      </rPr>
      <t>3. rok jsou možné 2 scénáře: * buď přetrvává 1. implantát, * nebo je po 24 měs. implantován 2. ILUVIEN (viz pozn. 168)</t>
    </r>
  </si>
  <si>
    <r>
      <t xml:space="preserve">LP  či režim u ILUVIENU                                                                                       </t>
    </r>
    <r>
      <rPr>
        <b/>
        <sz val="10"/>
        <color theme="1"/>
        <rFont val="Calibri"/>
        <family val="2"/>
        <charset val="238"/>
        <scheme val="minor"/>
      </rPr>
      <t xml:space="preserve">  </t>
    </r>
    <r>
      <rPr>
        <sz val="10"/>
        <color theme="1"/>
        <rFont val="Calibri"/>
        <family val="2"/>
        <charset val="238"/>
        <scheme val="minor"/>
      </rPr>
      <t xml:space="preserve"> (posuz. LP je zvýrazněn modře)</t>
    </r>
  </si>
  <si>
    <r>
      <rPr>
        <b/>
        <u/>
        <sz val="10"/>
        <color theme="1"/>
        <rFont val="Calibri"/>
        <family val="2"/>
        <charset val="238"/>
        <scheme val="minor"/>
      </rPr>
      <t>dle dopor. v Příloze č. 12:</t>
    </r>
    <r>
      <rPr>
        <sz val="10"/>
        <color theme="1"/>
        <rFont val="Calibri"/>
        <family val="2"/>
        <charset val="238"/>
        <scheme val="minor"/>
      </rPr>
      <t xml:space="preserve">  </t>
    </r>
    <r>
      <rPr>
        <sz val="9"/>
        <color theme="1"/>
        <rFont val="Calibri"/>
        <family val="2"/>
        <charset val="238"/>
        <scheme val="minor"/>
      </rPr>
      <t xml:space="preserve">po 2 měs. po aplik. OZURDEXU zhodnotit léč. odpověď, v pozit. případě aplik. </t>
    </r>
    <r>
      <rPr>
        <b/>
        <u/>
        <sz val="9"/>
        <color theme="1"/>
        <rFont val="Calibri"/>
        <family val="2"/>
        <charset val="238"/>
        <scheme val="minor"/>
      </rPr>
      <t>ILUVIEN  (obvykle 1 impl. až na cca 3 roky</t>
    </r>
    <r>
      <rPr>
        <b/>
        <u/>
        <vertAlign val="superscript"/>
        <sz val="9"/>
        <color theme="1"/>
        <rFont val="Calibri"/>
        <family val="2"/>
        <charset val="238"/>
        <scheme val="minor"/>
      </rPr>
      <t>2</t>
    </r>
    <r>
      <rPr>
        <sz val="9"/>
        <color theme="1"/>
        <rFont val="Calibri"/>
        <family val="2"/>
        <charset val="238"/>
        <scheme val="minor"/>
      </rPr>
      <t xml:space="preserve">) </t>
    </r>
    <r>
      <rPr>
        <sz val="10"/>
        <color theme="1"/>
        <rFont val="Calibri"/>
        <family val="2"/>
        <charset val="238"/>
        <scheme val="minor"/>
      </rPr>
      <t xml:space="preserve">- </t>
    </r>
    <r>
      <rPr>
        <sz val="9"/>
        <color theme="1"/>
        <rFont val="Calibri"/>
        <family val="2"/>
        <charset val="238"/>
        <scheme val="minor"/>
      </rPr>
      <t xml:space="preserve">viz pozn. 100 a 101 .                                                                                                  </t>
    </r>
    <r>
      <rPr>
        <b/>
        <sz val="9"/>
        <color theme="1"/>
        <rFont val="Calibri"/>
        <family val="2"/>
        <charset val="238"/>
        <scheme val="minor"/>
      </rPr>
      <t>Za celý 1. rok</t>
    </r>
    <r>
      <rPr>
        <sz val="9"/>
        <color theme="1"/>
        <rFont val="Calibri"/>
        <family val="2"/>
        <charset val="238"/>
        <scheme val="minor"/>
      </rPr>
      <t xml:space="preserve"> - </t>
    </r>
    <r>
      <rPr>
        <b/>
        <u/>
        <sz val="9"/>
        <color theme="1"/>
        <rFont val="Calibri"/>
        <family val="2"/>
        <charset val="238"/>
        <scheme val="minor"/>
      </rPr>
      <t>1x OZURDEX + 1x ILUVIE</t>
    </r>
    <r>
      <rPr>
        <b/>
        <sz val="9"/>
        <color theme="1"/>
        <rFont val="Calibri"/>
        <family val="2"/>
        <charset val="238"/>
        <scheme val="minor"/>
      </rPr>
      <t xml:space="preserve">N    </t>
    </r>
    <r>
      <rPr>
        <sz val="9"/>
        <color theme="1"/>
        <rFont val="Calibri"/>
        <family val="2"/>
        <charset val="238"/>
        <scheme val="minor"/>
      </rPr>
      <t xml:space="preserve">                                                                                            </t>
    </r>
    <r>
      <rPr>
        <b/>
        <sz val="10"/>
        <color theme="1"/>
        <rFont val="Calibri"/>
        <family val="2"/>
        <charset val="238"/>
        <scheme val="minor"/>
      </rPr>
      <t/>
    </r>
  </si>
  <si>
    <r>
      <rPr>
        <b/>
        <u/>
        <sz val="10"/>
        <color theme="1"/>
        <rFont val="Calibri"/>
        <family val="2"/>
        <charset val="238"/>
        <scheme val="minor"/>
      </rPr>
      <t>dle dopor. v Příloze č. 12:</t>
    </r>
    <r>
      <rPr>
        <sz val="10"/>
        <color theme="1"/>
        <rFont val="Calibri"/>
        <family val="2"/>
        <charset val="238"/>
        <scheme val="minor"/>
      </rPr>
      <t xml:space="preserve">  </t>
    </r>
    <r>
      <rPr>
        <sz val="9"/>
        <color theme="1"/>
        <rFont val="Calibri"/>
        <family val="2"/>
        <charset val="238"/>
        <scheme val="minor"/>
      </rPr>
      <t xml:space="preserve">po 2 měs. po aplik. OZURDEXU zhodnotit léč. odpověď, v pozit. případě aplik. </t>
    </r>
    <r>
      <rPr>
        <b/>
        <u/>
        <sz val="9"/>
        <color theme="1"/>
        <rFont val="Calibri"/>
        <family val="2"/>
        <charset val="238"/>
        <scheme val="minor"/>
      </rPr>
      <t>ILUVIEN  (obvykle 1 impl. až na cca 3 roky</t>
    </r>
    <r>
      <rPr>
        <b/>
        <u/>
        <vertAlign val="superscript"/>
        <sz val="9"/>
        <color theme="1"/>
        <rFont val="Calibri"/>
        <family val="2"/>
        <charset val="238"/>
        <scheme val="minor"/>
      </rPr>
      <t>2</t>
    </r>
    <r>
      <rPr>
        <sz val="9"/>
        <color theme="1"/>
        <rFont val="Calibri"/>
        <family val="2"/>
        <charset val="238"/>
        <scheme val="minor"/>
      </rPr>
      <t xml:space="preserve">)+ nutný 2. OZURDEX (viz pozn. 168)                                                                                                  </t>
    </r>
    <r>
      <rPr>
        <b/>
        <sz val="9"/>
        <color theme="1"/>
        <rFont val="Calibri"/>
        <family val="2"/>
        <charset val="238"/>
        <scheme val="minor"/>
      </rPr>
      <t>Za celý 1. rok</t>
    </r>
    <r>
      <rPr>
        <sz val="9"/>
        <color theme="1"/>
        <rFont val="Calibri"/>
        <family val="2"/>
        <charset val="238"/>
        <scheme val="minor"/>
      </rPr>
      <t xml:space="preserve"> - </t>
    </r>
    <r>
      <rPr>
        <b/>
        <u/>
        <sz val="9"/>
        <color theme="1"/>
        <rFont val="Calibri"/>
        <family val="2"/>
        <charset val="238"/>
        <scheme val="minor"/>
      </rPr>
      <t>2x OZURDEX + 1x ILUVIE</t>
    </r>
    <r>
      <rPr>
        <b/>
        <sz val="9"/>
        <color theme="1"/>
        <rFont val="Calibri"/>
        <family val="2"/>
        <charset val="238"/>
        <scheme val="minor"/>
      </rPr>
      <t xml:space="preserve">N    </t>
    </r>
    <r>
      <rPr>
        <sz val="9"/>
        <color theme="1"/>
        <rFont val="Calibri"/>
        <family val="2"/>
        <charset val="238"/>
        <scheme val="minor"/>
      </rPr>
      <t xml:space="preserve">                                                                                            </t>
    </r>
    <r>
      <rPr>
        <b/>
        <sz val="10"/>
        <color theme="1"/>
        <rFont val="Calibri"/>
        <family val="2"/>
        <charset val="238"/>
        <scheme val="minor"/>
      </rPr>
      <t/>
    </r>
  </si>
  <si>
    <r>
      <rPr>
        <b/>
        <u/>
        <sz val="10"/>
        <color theme="1"/>
        <rFont val="Calibri"/>
        <family val="2"/>
        <charset val="238"/>
        <scheme val="minor"/>
      </rPr>
      <t xml:space="preserve">režim: </t>
    </r>
    <r>
      <rPr>
        <b/>
        <sz val="10"/>
        <color theme="1"/>
        <rFont val="Calibri"/>
        <family val="2"/>
        <charset val="238"/>
        <scheme val="minor"/>
      </rPr>
      <t xml:space="preserve">1. OZURDEX, pak po 2. měs.  ILUVIEN 190 mcg </t>
    </r>
    <r>
      <rPr>
        <sz val="9"/>
        <color theme="1"/>
        <rFont val="Calibri"/>
        <family val="2"/>
        <charset val="238"/>
        <scheme val="minor"/>
      </rPr>
      <t>(</t>
    </r>
    <r>
      <rPr>
        <u/>
        <sz val="9"/>
        <color theme="1"/>
        <rFont val="Calibri"/>
        <family val="2"/>
        <charset val="238"/>
        <scheme val="minor"/>
      </rPr>
      <t xml:space="preserve">bez dalších implantací </t>
    </r>
    <r>
      <rPr>
        <sz val="9"/>
        <color theme="1"/>
        <rFont val="Calibri"/>
        <family val="2"/>
        <charset val="238"/>
        <scheme val="minor"/>
      </rPr>
      <t>- viz pozn. 168, cena za ILUVIEN je na 1 rok zprůměrována!)</t>
    </r>
  </si>
  <si>
    <r>
      <rPr>
        <b/>
        <u/>
        <sz val="10"/>
        <color theme="1"/>
        <rFont val="Calibri"/>
        <family val="2"/>
        <charset val="238"/>
        <scheme val="minor"/>
      </rPr>
      <t xml:space="preserve">režim: </t>
    </r>
    <r>
      <rPr>
        <b/>
        <sz val="10"/>
        <color theme="1"/>
        <rFont val="Calibri"/>
        <family val="2"/>
        <charset val="238"/>
        <scheme val="minor"/>
      </rPr>
      <t xml:space="preserve">1. OZURDEX, pak po 2. měs.  ILUVIEN 190 mcg </t>
    </r>
    <r>
      <rPr>
        <sz val="9"/>
        <color theme="1"/>
        <rFont val="Calibri"/>
        <family val="2"/>
        <charset val="238"/>
        <scheme val="minor"/>
      </rPr>
      <t>(</t>
    </r>
    <r>
      <rPr>
        <u/>
        <sz val="9"/>
        <color theme="1"/>
        <rFont val="Calibri"/>
        <family val="2"/>
        <charset val="238"/>
        <scheme val="minor"/>
      </rPr>
      <t>s dalšími implantacemi!</t>
    </r>
    <r>
      <rPr>
        <sz val="9"/>
        <color theme="1"/>
        <rFont val="Calibri"/>
        <family val="2"/>
        <charset val="238"/>
        <scheme val="minor"/>
      </rPr>
      <t xml:space="preserve"> - viz pozn. 168, cena za ILUVIEN je na 1 rok zprůměrována!)</t>
    </r>
  </si>
  <si>
    <r>
      <rPr>
        <b/>
        <u/>
        <sz val="10"/>
        <color theme="1"/>
        <rFont val="Calibri"/>
        <family val="2"/>
        <charset val="238"/>
        <scheme val="minor"/>
      </rPr>
      <t xml:space="preserve">režim: </t>
    </r>
    <r>
      <rPr>
        <b/>
        <sz val="10"/>
        <color theme="1"/>
        <rFont val="Calibri"/>
        <family val="2"/>
        <charset val="238"/>
        <scheme val="minor"/>
      </rPr>
      <t xml:space="preserve">1. OZURDEX, pak po 2. měs.  ILUVIEN 190 mcg </t>
    </r>
    <r>
      <rPr>
        <sz val="9"/>
        <color theme="1"/>
        <rFont val="Calibri"/>
        <family val="2"/>
        <charset val="238"/>
        <scheme val="minor"/>
      </rPr>
      <t>(</t>
    </r>
    <r>
      <rPr>
        <u/>
        <sz val="9"/>
        <color theme="1"/>
        <rFont val="Calibri"/>
        <family val="2"/>
        <charset val="238"/>
        <scheme val="minor"/>
      </rPr>
      <t xml:space="preserve">s dalšími implantacemi! </t>
    </r>
    <r>
      <rPr>
        <sz val="9"/>
        <color theme="1"/>
        <rFont val="Calibri"/>
        <family val="2"/>
        <charset val="238"/>
        <scheme val="minor"/>
      </rPr>
      <t>- viz pozn. 168, cena za ILUVIEN je na 1 rok zprůměrována!)</t>
    </r>
  </si>
  <si>
    <t>2. rok - přetrvává 1. implantát ILUVIENU                                                                              3. rok - přetrvává 1. implantát ILUVIENU</t>
  </si>
  <si>
    <r>
      <rPr>
        <b/>
        <sz val="9"/>
        <color theme="1"/>
        <rFont val="Calibri"/>
        <family val="2"/>
        <charset val="238"/>
        <scheme val="minor"/>
      </rPr>
      <t>2. rok - přetrvává 1. implantát ILUVIENU                                                                              3. rok - přetrvává 1. implantát ILUVIENU</t>
    </r>
    <r>
      <rPr>
        <b/>
        <u/>
        <sz val="9"/>
        <color theme="1"/>
        <rFont val="Calibri"/>
        <family val="2"/>
        <charset val="238"/>
        <scheme val="minor"/>
      </rPr>
      <t xml:space="preserve"> + nutný 2. ILUVIEN (viz pozn. 168)</t>
    </r>
  </si>
  <si>
    <t>násobek ceny za léčbu vůči nejlevněj. za 1. rok</t>
  </si>
  <si>
    <r>
      <t>cena za léčbu (vč. dalších nákl.</t>
    </r>
    <r>
      <rPr>
        <b/>
        <i/>
        <vertAlign val="superscript"/>
        <sz val="10"/>
        <color theme="1"/>
        <rFont val="Calibri"/>
        <family val="2"/>
        <charset val="238"/>
        <scheme val="minor"/>
      </rPr>
      <t>123</t>
    </r>
    <r>
      <rPr>
        <b/>
        <i/>
        <sz val="10"/>
        <color theme="1"/>
        <rFont val="Calibri"/>
        <family val="2"/>
        <charset val="238"/>
        <scheme val="minor"/>
      </rPr>
      <t xml:space="preserve">) 1 pac. při </t>
    </r>
    <r>
      <rPr>
        <b/>
        <i/>
        <u/>
        <sz val="10"/>
        <color theme="1"/>
        <rFont val="Calibri"/>
        <family val="2"/>
        <charset val="238"/>
        <scheme val="minor"/>
      </rPr>
      <t>dávk. ve sl. "dávk.</t>
    </r>
    <r>
      <rPr>
        <b/>
        <i/>
        <sz val="10"/>
        <color theme="1"/>
        <rFont val="Calibri"/>
        <family val="2"/>
        <charset val="238"/>
        <scheme val="minor"/>
      </rPr>
      <t xml:space="preserve">" za 1. rok                                      </t>
    </r>
  </si>
  <si>
    <r>
      <t>náklady (LP + další nákl.</t>
    </r>
    <r>
      <rPr>
        <b/>
        <i/>
        <vertAlign val="superscript"/>
        <sz val="11"/>
        <color theme="1"/>
        <rFont val="Calibri"/>
        <family val="2"/>
        <charset val="238"/>
        <scheme val="minor"/>
      </rPr>
      <t>123</t>
    </r>
    <r>
      <rPr>
        <b/>
        <i/>
        <sz val="11"/>
        <color theme="1"/>
        <rFont val="Calibri"/>
        <family val="2"/>
        <charset val="238"/>
        <scheme val="minor"/>
      </rPr>
      <t xml:space="preserve">) na 1 pac. za 3 roky                  </t>
    </r>
    <r>
      <rPr>
        <i/>
        <sz val="11"/>
        <color theme="1"/>
        <rFont val="Calibri"/>
        <family val="2"/>
        <charset val="238"/>
        <scheme val="minor"/>
      </rPr>
      <t>(bez diskont.)</t>
    </r>
  </si>
  <si>
    <r>
      <t>cena za léčbu (vč. dalších nákladů</t>
    </r>
    <r>
      <rPr>
        <b/>
        <i/>
        <vertAlign val="superscript"/>
        <sz val="10"/>
        <color theme="1"/>
        <rFont val="Calibri"/>
        <family val="2"/>
        <charset val="238"/>
        <scheme val="minor"/>
      </rPr>
      <t>123</t>
    </r>
    <r>
      <rPr>
        <b/>
        <i/>
        <sz val="10"/>
        <color theme="1"/>
        <rFont val="Calibri"/>
        <family val="2"/>
        <charset val="238"/>
        <scheme val="minor"/>
      </rPr>
      <t xml:space="preserve">) </t>
    </r>
    <r>
      <rPr>
        <b/>
        <i/>
        <u/>
        <sz val="10"/>
        <color theme="1"/>
        <rFont val="Calibri"/>
        <family val="2"/>
        <charset val="238"/>
        <scheme val="minor"/>
      </rPr>
      <t>10 pac.</t>
    </r>
    <r>
      <rPr>
        <b/>
        <i/>
        <sz val="10"/>
        <color theme="1"/>
        <rFont val="Calibri"/>
        <family val="2"/>
        <charset val="238"/>
        <scheme val="minor"/>
      </rPr>
      <t xml:space="preserve"> při </t>
    </r>
    <r>
      <rPr>
        <b/>
        <i/>
        <u/>
        <sz val="10"/>
        <color theme="1"/>
        <rFont val="Calibri"/>
        <family val="2"/>
        <charset val="238"/>
        <scheme val="minor"/>
      </rPr>
      <t>dávk. ve sl. "LP</t>
    </r>
    <r>
      <rPr>
        <b/>
        <i/>
        <sz val="10"/>
        <color theme="1"/>
        <rFont val="Calibri"/>
        <family val="2"/>
        <charset val="238"/>
        <scheme val="minor"/>
      </rPr>
      <t xml:space="preserve">" za 1. rok                                      </t>
    </r>
  </si>
  <si>
    <r>
      <t>cena za léčbu (vč. dalších nákl.</t>
    </r>
    <r>
      <rPr>
        <b/>
        <i/>
        <vertAlign val="superscript"/>
        <sz val="10"/>
        <color theme="1"/>
        <rFont val="Calibri"/>
        <family val="2"/>
        <charset val="238"/>
        <scheme val="minor"/>
      </rPr>
      <t>123</t>
    </r>
    <r>
      <rPr>
        <b/>
        <i/>
        <sz val="10"/>
        <color theme="1"/>
        <rFont val="Calibri"/>
        <family val="2"/>
        <charset val="238"/>
        <scheme val="minor"/>
      </rPr>
      <t xml:space="preserve">) 1 pac. při </t>
    </r>
    <r>
      <rPr>
        <b/>
        <i/>
        <u/>
        <sz val="10"/>
        <color theme="1"/>
        <rFont val="Calibri"/>
        <family val="2"/>
        <charset val="238"/>
        <scheme val="minor"/>
      </rPr>
      <t>dávk. ve sl. "dávk.</t>
    </r>
    <r>
      <rPr>
        <b/>
        <i/>
        <sz val="10"/>
        <color theme="1"/>
        <rFont val="Calibri"/>
        <family val="2"/>
        <charset val="238"/>
        <scheme val="minor"/>
      </rPr>
      <t xml:space="preserve">" za 2. rok                                      </t>
    </r>
  </si>
  <si>
    <r>
      <t xml:space="preserve">                                                                                                                              </t>
    </r>
    <r>
      <rPr>
        <b/>
        <u/>
        <sz val="12"/>
        <color theme="1"/>
        <rFont val="Calibri"/>
        <family val="2"/>
        <charset val="238"/>
        <scheme val="minor"/>
      </rPr>
      <t xml:space="preserve">Diabetický makulární edém (DME) </t>
    </r>
    <r>
      <rPr>
        <b/>
        <sz val="12"/>
        <color theme="1"/>
        <rFont val="Calibri"/>
        <family val="2"/>
        <charset val="238"/>
        <scheme val="minor"/>
      </rPr>
      <t xml:space="preserve">u pac. s glyk. hemoglob. v době zahájení léčby nižším než 70 mmol/mol (při splnění dalších úhrad. podmínek - viz níže!) </t>
    </r>
  </si>
  <si>
    <t>cena za ILUVIEN 190 mcg intravitrální implantát 1 ks je:                     156.625,97 Kč</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</si>
</sst>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0\ &quot;Kč&quot;;[Red]\-#,##0\ &quot;Kč&quot;"/>
    <numFmt numFmtId="44" formatCode="_-* #,##0.00\ &quot;Kč&quot;_-;\-* #,##0.00\ &quot;Kč&quot;_-;_-* &quot;-&quot;??\ &quot;Kč&quot;_-;_-@_-"/>
    <numFmt numFmtId="164" formatCode="#,##0.00\ &quot;Kč&quot;"/>
    <numFmt numFmtId="165" formatCode="#,##0\ &quot;Kč&quot;"/>
    <numFmt numFmtId="166" formatCode="0.0"/>
    <numFmt numFmtId="167" formatCode="0.0%"/>
    <numFmt numFmtId="168" formatCode="_-* #,##0\ &quot;Kč&quot;_-;\-* #,##0\ &quot;Kč&quot;_-;_-* &quot;-&quot;??\ &quot;Kč&quot;_-;_-@_-"/>
  </numFmts>
  <fonts count="55"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color theme="1"/>
      <name val="Calibri"/>
      <family val="2"/>
      <charset val="238"/>
      <scheme val="minor"/>
    </font>
    <font>
      <b/>
      <sz val="10"/>
      <color theme="1"/>
      <name val="Calibri"/>
      <family val="2"/>
      <charset val="238"/>
      <scheme val="minor"/>
    </font>
    <font>
      <b/>
      <vertAlign val="superscript"/>
      <sz val="11"/>
      <color theme="1"/>
      <name val="Calibri"/>
      <family val="2"/>
      <charset val="238"/>
      <scheme val="minor"/>
    </font>
    <font>
      <sz val="9"/>
      <color theme="1"/>
      <name val="Calibri"/>
      <family val="2"/>
      <charset val="238"/>
      <scheme val="minor"/>
    </font>
    <font>
      <vertAlign val="superscript"/>
      <sz val="10"/>
      <color theme="1"/>
      <name val="Calibri"/>
      <family val="2"/>
      <charset val="238"/>
      <scheme val="minor"/>
    </font>
    <font>
      <u/>
      <sz val="10"/>
      <color theme="1"/>
      <name val="Calibri"/>
      <family val="2"/>
      <charset val="238"/>
      <scheme val="minor"/>
    </font>
    <font>
      <b/>
      <sz val="12"/>
      <color theme="1"/>
      <name val="Calibri"/>
      <family val="2"/>
      <charset val="238"/>
      <scheme val="minor"/>
    </font>
    <font>
      <sz val="8"/>
      <color theme="1"/>
      <name val="Calibri"/>
      <family val="2"/>
      <charset val="238"/>
      <scheme val="minor"/>
    </font>
    <font>
      <b/>
      <u/>
      <sz val="9"/>
      <color theme="1"/>
      <name val="Calibri"/>
      <family val="2"/>
      <charset val="238"/>
      <scheme val="minor"/>
    </font>
    <font>
      <sz val="14"/>
      <color theme="1"/>
      <name val="Calibri"/>
      <family val="2"/>
      <charset val="238"/>
      <scheme val="minor"/>
    </font>
    <font>
      <b/>
      <u/>
      <sz val="10"/>
      <color theme="1"/>
      <name val="Calibri"/>
      <family val="2"/>
      <charset val="238"/>
      <scheme val="minor"/>
    </font>
    <font>
      <sz val="9"/>
      <color indexed="81"/>
      <name val="Tahoma"/>
      <family val="2"/>
      <charset val="238"/>
    </font>
    <font>
      <sz val="10"/>
      <name val="Arial"/>
      <family val="2"/>
      <charset val="238"/>
    </font>
    <font>
      <sz val="11"/>
      <color indexed="8"/>
      <name val="Calibri"/>
      <family val="2"/>
      <charset val="238"/>
    </font>
    <font>
      <b/>
      <u/>
      <sz val="12"/>
      <color theme="1"/>
      <name val="Calibri"/>
      <family val="2"/>
      <charset val="238"/>
      <scheme val="minor"/>
    </font>
    <font>
      <b/>
      <u/>
      <vertAlign val="superscript"/>
      <sz val="10"/>
      <color theme="1"/>
      <name val="Calibri"/>
      <family val="2"/>
      <charset val="238"/>
      <scheme val="minor"/>
    </font>
    <font>
      <b/>
      <vertAlign val="superscript"/>
      <sz val="10"/>
      <color theme="1"/>
      <name val="Calibri"/>
      <family val="2"/>
      <charset val="238"/>
      <scheme val="minor"/>
    </font>
    <font>
      <b/>
      <u/>
      <sz val="8"/>
      <color theme="1"/>
      <name val="Calibri"/>
      <family val="2"/>
      <charset val="238"/>
      <scheme val="minor"/>
    </font>
    <font>
      <vertAlign val="superscript"/>
      <sz val="9"/>
      <color theme="1"/>
      <name val="Calibri"/>
      <family val="2"/>
      <charset val="238"/>
      <scheme val="minor"/>
    </font>
    <font>
      <b/>
      <sz val="18"/>
      <color theme="1"/>
      <name val="Calibri"/>
      <family val="2"/>
      <charset val="238"/>
      <scheme val="minor"/>
    </font>
    <font>
      <b/>
      <u/>
      <vertAlign val="superscript"/>
      <sz val="9"/>
      <color theme="1"/>
      <name val="Calibri"/>
      <family val="2"/>
      <charset val="238"/>
      <scheme val="minor"/>
    </font>
    <font>
      <b/>
      <sz val="9"/>
      <color theme="1"/>
      <name val="Calibri"/>
      <family val="2"/>
      <charset val="238"/>
      <scheme val="minor"/>
    </font>
    <font>
      <b/>
      <vertAlign val="superscript"/>
      <sz val="9"/>
      <color theme="1"/>
      <name val="Calibri"/>
      <family val="2"/>
      <charset val="238"/>
      <scheme val="minor"/>
    </font>
    <font>
      <sz val="13"/>
      <color theme="1"/>
      <name val="Calibri"/>
      <family val="2"/>
      <charset val="238"/>
      <scheme val="minor"/>
    </font>
    <font>
      <b/>
      <u/>
      <sz val="16"/>
      <color theme="1"/>
      <name val="Calibri"/>
      <family val="2"/>
      <charset val="238"/>
      <scheme val="minor"/>
    </font>
    <font>
      <sz val="12"/>
      <color rgb="FF212529"/>
      <name val="Segoe UI"/>
      <family val="2"/>
      <charset val="238"/>
    </font>
    <font>
      <sz val="10"/>
      <color rgb="FF000000"/>
      <name val="Calibri"/>
      <family val="2"/>
      <charset val="238"/>
      <scheme val="minor"/>
    </font>
    <font>
      <sz val="14"/>
      <color rgb="FF3C4043"/>
      <name val="Arial"/>
      <family val="2"/>
      <charset val="238"/>
    </font>
    <font>
      <sz val="10"/>
      <name val="Arial"/>
      <charset val="238"/>
    </font>
    <font>
      <b/>
      <sz val="14"/>
      <color theme="1"/>
      <name val="Calibri"/>
      <family val="2"/>
      <charset val="238"/>
      <scheme val="minor"/>
    </font>
    <font>
      <u/>
      <sz val="9"/>
      <color theme="1"/>
      <name val="Calibri"/>
      <family val="2"/>
      <charset val="238"/>
      <scheme val="minor"/>
    </font>
    <font>
      <u/>
      <vertAlign val="superscript"/>
      <sz val="9"/>
      <color theme="1"/>
      <name val="Calibri"/>
      <family val="2"/>
      <charset val="238"/>
      <scheme val="minor"/>
    </font>
    <font>
      <sz val="9"/>
      <color indexed="81"/>
      <name val="Tahoma"/>
      <charset val="1"/>
    </font>
    <font>
      <u/>
      <sz val="9"/>
      <color theme="1"/>
      <name val="Calibri"/>
      <family val="2"/>
      <charset val="238"/>
    </font>
    <font>
      <sz val="9"/>
      <color theme="1"/>
      <name val="Calibri"/>
      <family val="2"/>
      <charset val="238"/>
    </font>
    <font>
      <i/>
      <sz val="9"/>
      <color theme="1"/>
      <name val="Calibri"/>
      <family val="2"/>
      <charset val="238"/>
      <scheme val="minor"/>
    </font>
    <font>
      <u/>
      <sz val="9"/>
      <color indexed="81"/>
      <name val="Tahoma"/>
      <family val="2"/>
      <charset val="238"/>
    </font>
    <font>
      <i/>
      <sz val="14"/>
      <color theme="1"/>
      <name val="Calibri"/>
      <family val="2"/>
      <charset val="238"/>
      <scheme val="minor"/>
    </font>
    <font>
      <i/>
      <sz val="13"/>
      <color theme="1"/>
      <name val="Calibri"/>
      <family val="2"/>
      <charset val="238"/>
      <scheme val="minor"/>
    </font>
    <font>
      <b/>
      <i/>
      <sz val="10"/>
      <color theme="1"/>
      <name val="Calibri"/>
      <family val="2"/>
      <charset val="238"/>
      <scheme val="minor"/>
    </font>
    <font>
      <b/>
      <i/>
      <u/>
      <sz val="10"/>
      <color theme="1"/>
      <name val="Calibri"/>
      <family val="2"/>
      <charset val="238"/>
      <scheme val="minor"/>
    </font>
    <font>
      <i/>
      <sz val="12"/>
      <color theme="1"/>
      <name val="Calibri"/>
      <family val="2"/>
      <charset val="238"/>
      <scheme val="minor"/>
    </font>
    <font>
      <i/>
      <u/>
      <sz val="14"/>
      <color theme="1"/>
      <name val="Calibri"/>
      <family val="2"/>
      <charset val="238"/>
      <scheme val="minor"/>
    </font>
    <font>
      <b/>
      <i/>
      <sz val="18"/>
      <color theme="1"/>
      <name val="Calibri"/>
      <family val="2"/>
      <charset val="238"/>
      <scheme val="minor"/>
    </font>
    <font>
      <b/>
      <i/>
      <sz val="16"/>
      <color theme="1"/>
      <name val="Calibri"/>
      <family val="2"/>
      <charset val="238"/>
      <scheme val="minor"/>
    </font>
    <font>
      <sz val="9"/>
      <color rgb="FF000000"/>
      <name val="Arial"/>
      <family val="2"/>
      <charset val="238"/>
    </font>
    <font>
      <sz val="12"/>
      <color theme="1"/>
      <name val="Calibri"/>
      <family val="2"/>
      <charset val="238"/>
      <scheme val="minor"/>
    </font>
    <font>
      <i/>
      <sz val="11"/>
      <color theme="1"/>
      <name val="Calibri"/>
      <family val="2"/>
      <charset val="238"/>
      <scheme val="minor"/>
    </font>
    <font>
      <b/>
      <i/>
      <vertAlign val="superscript"/>
      <sz val="10"/>
      <color theme="1"/>
      <name val="Calibri"/>
      <family val="2"/>
      <charset val="238"/>
      <scheme val="minor"/>
    </font>
    <font>
      <b/>
      <i/>
      <sz val="11"/>
      <color theme="1"/>
      <name val="Calibri"/>
      <family val="2"/>
      <charset val="238"/>
      <scheme val="minor"/>
    </font>
    <font>
      <b/>
      <i/>
      <vertAlign val="superscript"/>
      <sz val="11"/>
      <color theme="1"/>
      <name val="Calibri"/>
      <family val="2"/>
      <charset val="238"/>
      <scheme val="minor"/>
    </font>
    <font>
      <i/>
      <u/>
      <sz val="16"/>
      <color theme="1"/>
      <name val="Calibri"/>
      <family val="2"/>
      <charset val="238"/>
      <scheme val="minor"/>
    </font>
  </fonts>
  <fills count="17">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9"/>
        <bgColor indexed="64"/>
      </patternFill>
    </fill>
    <fill>
      <patternFill patternType="solid">
        <fgColor theme="7" tint="0.39997558519241921"/>
        <bgColor indexed="64"/>
      </patternFill>
    </fill>
    <fill>
      <patternFill patternType="solid">
        <fgColor theme="8"/>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n">
        <color indexed="64"/>
      </top>
      <bottom style="thick">
        <color indexed="64"/>
      </bottom>
      <diagonal/>
    </border>
    <border>
      <left style="thick">
        <color indexed="64"/>
      </left>
      <right style="thin">
        <color indexed="64"/>
      </right>
      <top/>
      <bottom style="thin">
        <color indexed="64"/>
      </bottom>
      <diagonal/>
    </border>
    <border>
      <left style="thick">
        <color indexed="64"/>
      </left>
      <right style="thick">
        <color indexed="64"/>
      </right>
      <top style="thick">
        <color indexed="64"/>
      </top>
      <bottom style="double">
        <color indexed="64"/>
      </bottom>
      <diagonal/>
    </border>
    <border>
      <left style="thin">
        <color indexed="64"/>
      </left>
      <right style="thick">
        <color indexed="64"/>
      </right>
      <top style="thick">
        <color indexed="64"/>
      </top>
      <bottom style="thin">
        <color indexed="64"/>
      </bottom>
      <diagonal/>
    </border>
    <border>
      <left style="thin">
        <color indexed="64"/>
      </left>
      <right style="thin">
        <color indexed="64"/>
      </right>
      <top style="thick">
        <color indexed="64"/>
      </top>
      <bottom/>
      <diagonal/>
    </border>
    <border>
      <left style="thick">
        <color indexed="64"/>
      </left>
      <right style="thick">
        <color indexed="64"/>
      </right>
      <top style="thick">
        <color indexed="64"/>
      </top>
      <bottom style="thin">
        <color indexed="64"/>
      </bottom>
      <diagonal/>
    </border>
    <border>
      <left style="thin">
        <color indexed="64"/>
      </left>
      <right style="thin">
        <color indexed="64"/>
      </right>
      <top/>
      <bottom/>
      <diagonal/>
    </border>
    <border>
      <left style="thick">
        <color indexed="64"/>
      </left>
      <right style="thin">
        <color indexed="64"/>
      </right>
      <top style="thick">
        <color indexed="64"/>
      </top>
      <bottom/>
      <diagonal/>
    </border>
    <border>
      <left style="thick">
        <color indexed="64"/>
      </left>
      <right style="thick">
        <color indexed="64"/>
      </right>
      <top style="thick">
        <color indexed="64"/>
      </top>
      <bottom/>
      <diagonal/>
    </border>
    <border>
      <left style="thin">
        <color indexed="64"/>
      </left>
      <right style="thick">
        <color indexed="64"/>
      </right>
      <top/>
      <bottom/>
      <diagonal/>
    </border>
    <border>
      <left style="thick">
        <color indexed="64"/>
      </left>
      <right style="thick">
        <color indexed="64"/>
      </right>
      <top/>
      <bottom/>
      <diagonal/>
    </border>
    <border>
      <left style="thick">
        <color indexed="64"/>
      </left>
      <right style="thick">
        <color indexed="64"/>
      </right>
      <top style="thin">
        <color indexed="64"/>
      </top>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ck">
        <color indexed="64"/>
      </top>
      <bottom/>
      <diagonal/>
    </border>
    <border>
      <left style="thick">
        <color indexed="64"/>
      </left>
      <right style="thick">
        <color indexed="64"/>
      </right>
      <top style="thin">
        <color indexed="64"/>
      </top>
      <bottom style="thin">
        <color indexed="64"/>
      </bottom>
      <diagonal/>
    </border>
    <border>
      <left style="thin">
        <color indexed="64"/>
      </left>
      <right/>
      <top style="thick">
        <color indexed="64"/>
      </top>
      <bottom style="thick">
        <color indexed="64"/>
      </bottom>
      <diagonal/>
    </border>
    <border>
      <left/>
      <right/>
      <top/>
      <bottom style="thin">
        <color indexed="64"/>
      </bottom>
      <diagonal/>
    </border>
    <border>
      <left style="thick">
        <color indexed="64"/>
      </left>
      <right style="thick">
        <color indexed="64"/>
      </right>
      <top/>
      <bottom style="thick">
        <color indexed="64"/>
      </bottom>
      <diagonal/>
    </border>
    <border>
      <left style="thin">
        <color indexed="64"/>
      </left>
      <right/>
      <top style="thick">
        <color indexed="64"/>
      </top>
      <bottom style="thin">
        <color indexed="64"/>
      </bottom>
      <diagonal/>
    </border>
    <border>
      <left/>
      <right/>
      <top style="thick">
        <color indexed="64"/>
      </top>
      <bottom style="double">
        <color indexed="64"/>
      </bottom>
      <diagonal/>
    </border>
    <border>
      <left style="thin">
        <color indexed="64"/>
      </left>
      <right/>
      <top style="double">
        <color indexed="64"/>
      </top>
      <bottom style="thin">
        <color indexed="64"/>
      </bottom>
      <diagonal/>
    </border>
    <border>
      <left style="thin">
        <color indexed="64"/>
      </left>
      <right/>
      <top/>
      <bottom/>
      <diagonal/>
    </border>
    <border>
      <left style="thin">
        <color indexed="64"/>
      </left>
      <right style="thick">
        <color indexed="64"/>
      </right>
      <top style="thick">
        <color indexed="64"/>
      </top>
      <bottom style="double">
        <color indexed="64"/>
      </bottom>
      <diagonal/>
    </border>
    <border>
      <left style="thin">
        <color indexed="64"/>
      </left>
      <right style="thick">
        <color indexed="64"/>
      </right>
      <top/>
      <bottom style="thin">
        <color indexed="64"/>
      </bottom>
      <diagonal/>
    </border>
    <border>
      <left/>
      <right style="thin">
        <color indexed="64"/>
      </right>
      <top style="thick">
        <color indexed="64"/>
      </top>
      <bottom style="double">
        <color indexed="64"/>
      </bottom>
      <diagonal/>
    </border>
    <border>
      <left style="thin">
        <color indexed="64"/>
      </left>
      <right/>
      <top/>
      <bottom style="thin">
        <color indexed="64"/>
      </bottom>
      <diagonal/>
    </border>
    <border>
      <left style="thick">
        <color indexed="64"/>
      </left>
      <right style="thick">
        <color indexed="64"/>
      </right>
      <top style="double">
        <color indexed="64"/>
      </top>
      <bottom style="thin">
        <color indexed="64"/>
      </bottom>
      <diagonal/>
    </border>
    <border>
      <left style="thin">
        <color indexed="64"/>
      </left>
      <right style="thin">
        <color indexed="64"/>
      </right>
      <top style="thick">
        <color indexed="64"/>
      </top>
      <bottom style="double">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ck">
        <color indexed="64"/>
      </left>
      <right style="thick">
        <color indexed="64"/>
      </right>
      <top/>
      <bottom style="thin">
        <color indexed="64"/>
      </bottom>
      <diagonal/>
    </border>
    <border>
      <left style="thin">
        <color indexed="64"/>
      </left>
      <right style="thin">
        <color indexed="64"/>
      </right>
      <top/>
      <bottom style="thick">
        <color indexed="64"/>
      </bottom>
      <diagonal/>
    </border>
  </borders>
  <cellStyleXfs count="6">
    <xf numFmtId="0" fontId="0" fillId="0" borderId="0"/>
    <xf numFmtId="44" fontId="1" fillId="0" borderId="0" applyFont="0" applyFill="0" applyBorder="0" applyAlignment="0" applyProtection="0"/>
    <xf numFmtId="0" fontId="15" fillId="0" borderId="0"/>
    <xf numFmtId="0" fontId="16" fillId="0" borderId="0"/>
    <xf numFmtId="0" fontId="31" fillId="0" borderId="0"/>
    <xf numFmtId="9" fontId="15" fillId="0" borderId="0" applyFont="0" applyFill="0" applyBorder="0" applyAlignment="0" applyProtection="0"/>
  </cellStyleXfs>
  <cellXfs count="220">
    <xf numFmtId="0" fontId="0" fillId="0" borderId="0" xfId="0"/>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4" fillId="3" borderId="9" xfId="0" applyFont="1" applyFill="1" applyBorder="1" applyAlignment="1">
      <alignment horizontal="center" vertical="center" wrapText="1"/>
    </xf>
    <xf numFmtId="164" fontId="0" fillId="0" borderId="0" xfId="0" applyNumberFormat="1"/>
    <xf numFmtId="164" fontId="0" fillId="0" borderId="15" xfId="0" applyNumberFormat="1" applyBorder="1" applyAlignment="1">
      <alignment horizontal="center" vertical="center"/>
    </xf>
    <xf numFmtId="0" fontId="0" fillId="5" borderId="0" xfId="0" applyFill="1"/>
    <xf numFmtId="0" fontId="10" fillId="5" borderId="0" xfId="0" applyFont="1" applyFill="1"/>
    <xf numFmtId="0" fontId="3" fillId="0" borderId="4" xfId="0" applyFont="1" applyFill="1" applyBorder="1" applyAlignment="1">
      <alignment vertical="center" wrapText="1"/>
    </xf>
    <xf numFmtId="164" fontId="0" fillId="0" borderId="4" xfId="1" applyNumberFormat="1" applyFont="1" applyBorder="1" applyAlignment="1">
      <alignment horizontal="center" vertical="center"/>
    </xf>
    <xf numFmtId="164" fontId="0" fillId="0" borderId="6" xfId="1" applyNumberFormat="1" applyFont="1" applyBorder="1" applyAlignment="1">
      <alignment horizontal="center" vertical="center"/>
    </xf>
    <xf numFmtId="164" fontId="0" fillId="0" borderId="7" xfId="0" applyNumberFormat="1" applyBorder="1" applyAlignment="1">
      <alignment horizontal="center" vertical="center"/>
    </xf>
    <xf numFmtId="165" fontId="0" fillId="0" borderId="0" xfId="0" applyNumberFormat="1"/>
    <xf numFmtId="0" fontId="4" fillId="6" borderId="14"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13" xfId="0" applyFont="1" applyBorder="1" applyAlignment="1">
      <alignment horizontal="center" vertical="center" wrapText="1"/>
    </xf>
    <xf numFmtId="0" fontId="3" fillId="0" borderId="18" xfId="0" applyFont="1" applyFill="1" applyBorder="1" applyAlignment="1">
      <alignment vertical="center" wrapText="1"/>
    </xf>
    <xf numFmtId="0" fontId="0" fillId="0" borderId="0" xfId="0" applyFill="1"/>
    <xf numFmtId="0" fontId="4" fillId="0" borderId="19"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wrapText="1"/>
    </xf>
    <xf numFmtId="164" fontId="0" fillId="0" borderId="16" xfId="1" applyNumberFormat="1" applyFont="1" applyBorder="1" applyAlignment="1">
      <alignment horizontal="center" vertical="center"/>
    </xf>
    <xf numFmtId="0" fontId="2" fillId="6" borderId="9" xfId="0" applyFont="1" applyFill="1" applyBorder="1" applyAlignment="1">
      <alignment horizontal="center" vertical="center" wrapText="1"/>
    </xf>
    <xf numFmtId="0" fontId="0" fillId="0" borderId="0" xfId="0" applyAlignment="1">
      <alignment vertical="center" wrapText="1"/>
    </xf>
    <xf numFmtId="166" fontId="22" fillId="0" borderId="17" xfId="0" applyNumberFormat="1" applyFont="1" applyBorder="1" applyAlignment="1">
      <alignment horizontal="center" vertical="center"/>
    </xf>
    <xf numFmtId="166" fontId="22" fillId="0" borderId="12" xfId="0" applyNumberFormat="1" applyFont="1" applyBorder="1" applyAlignment="1">
      <alignment horizontal="center" vertical="center"/>
    </xf>
    <xf numFmtId="0" fontId="6" fillId="5" borderId="0" xfId="0" applyFont="1" applyFill="1"/>
    <xf numFmtId="0" fontId="11" fillId="5" borderId="0" xfId="0" applyFont="1" applyFill="1"/>
    <xf numFmtId="0" fontId="10" fillId="5" borderId="0" xfId="0" applyFont="1" applyFill="1" applyAlignment="1">
      <alignment horizontal="center" vertical="center"/>
    </xf>
    <xf numFmtId="0" fontId="10" fillId="5" borderId="0" xfId="0" applyFont="1" applyFill="1" applyAlignment="1">
      <alignment horizontal="center"/>
    </xf>
    <xf numFmtId="6" fontId="10" fillId="5" borderId="0" xfId="0" applyNumberFormat="1" applyFont="1" applyFill="1" applyAlignment="1">
      <alignment horizontal="center"/>
    </xf>
    <xf numFmtId="0" fontId="4" fillId="3" borderId="14"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3" fillId="0" borderId="0" xfId="0" applyFont="1" applyAlignment="1">
      <alignment vertical="center" wrapText="1"/>
    </xf>
    <xf numFmtId="0" fontId="4" fillId="10" borderId="14" xfId="0" applyFont="1" applyFill="1" applyBorder="1" applyAlignment="1">
      <alignment horizontal="center" vertical="center" wrapText="1"/>
    </xf>
    <xf numFmtId="166" fontId="22" fillId="7" borderId="17" xfId="0" applyNumberFormat="1" applyFont="1" applyFill="1" applyBorder="1" applyAlignment="1">
      <alignment horizontal="center" vertical="center"/>
    </xf>
    <xf numFmtId="166" fontId="22" fillId="7" borderId="12" xfId="0" applyNumberFormat="1" applyFont="1" applyFill="1" applyBorder="1" applyAlignment="1">
      <alignment horizontal="center" vertical="center"/>
    </xf>
    <xf numFmtId="165" fontId="12" fillId="7" borderId="17" xfId="0" applyNumberFormat="1" applyFont="1" applyFill="1" applyBorder="1" applyAlignment="1">
      <alignment horizontal="center" vertical="center"/>
    </xf>
    <xf numFmtId="165" fontId="12" fillId="7" borderId="12" xfId="0" applyNumberFormat="1" applyFont="1" applyFill="1" applyBorder="1" applyAlignment="1">
      <alignment horizontal="center" vertical="center"/>
    </xf>
    <xf numFmtId="165" fontId="12" fillId="7" borderId="11" xfId="0" applyNumberFormat="1" applyFont="1" applyFill="1" applyBorder="1" applyAlignment="1">
      <alignment horizontal="center" vertical="center"/>
    </xf>
    <xf numFmtId="166" fontId="22" fillId="7" borderId="11" xfId="0" applyNumberFormat="1" applyFont="1" applyFill="1" applyBorder="1" applyAlignment="1">
      <alignment horizontal="center" vertical="center"/>
    </xf>
    <xf numFmtId="0" fontId="4" fillId="12" borderId="8" xfId="0" applyFont="1" applyFill="1" applyBorder="1" applyAlignment="1">
      <alignment horizontal="center" vertical="center" wrapText="1"/>
    </xf>
    <xf numFmtId="0" fontId="6" fillId="12" borderId="9" xfId="0" applyFont="1" applyFill="1" applyBorder="1" applyAlignment="1">
      <alignment horizontal="center" vertical="center" wrapText="1"/>
    </xf>
    <xf numFmtId="0" fontId="3" fillId="12" borderId="9" xfId="0" applyFont="1" applyFill="1" applyBorder="1" applyAlignment="1">
      <alignment vertical="center" wrapText="1"/>
    </xf>
    <xf numFmtId="164" fontId="0" fillId="12" borderId="24" xfId="0" applyNumberFormat="1" applyFill="1" applyBorder="1" applyAlignment="1">
      <alignment horizontal="center" vertical="center"/>
    </xf>
    <xf numFmtId="166" fontId="22" fillId="12" borderId="11" xfId="0" applyNumberFormat="1" applyFont="1" applyFill="1" applyBorder="1" applyAlignment="1">
      <alignment horizontal="center" vertical="center"/>
    </xf>
    <xf numFmtId="44" fontId="1" fillId="12" borderId="9" xfId="1" applyFont="1" applyFill="1" applyBorder="1" applyAlignment="1">
      <alignment vertical="center"/>
    </xf>
    <xf numFmtId="9" fontId="9" fillId="8" borderId="17" xfId="0" applyNumberFormat="1" applyFont="1" applyFill="1" applyBorder="1" applyAlignment="1">
      <alignment horizontal="center" vertical="center"/>
    </xf>
    <xf numFmtId="9" fontId="9" fillId="8" borderId="12" xfId="0" applyNumberFormat="1" applyFont="1" applyFill="1" applyBorder="1" applyAlignment="1">
      <alignment horizontal="center" vertical="center"/>
    </xf>
    <xf numFmtId="0" fontId="24" fillId="9" borderId="14" xfId="0" applyFont="1" applyFill="1" applyBorder="1" applyAlignment="1">
      <alignment horizontal="center" vertical="center" wrapText="1"/>
    </xf>
    <xf numFmtId="9" fontId="9" fillId="12" borderId="17" xfId="0" applyNumberFormat="1" applyFont="1" applyFill="1" applyBorder="1" applyAlignment="1">
      <alignment horizontal="center" vertical="center"/>
    </xf>
    <xf numFmtId="9" fontId="9" fillId="7" borderId="17" xfId="0" applyNumberFormat="1" applyFont="1" applyFill="1" applyBorder="1" applyAlignment="1">
      <alignment horizontal="center" vertical="center"/>
    </xf>
    <xf numFmtId="9" fontId="9" fillId="7" borderId="12" xfId="0" applyNumberFormat="1" applyFont="1" applyFill="1" applyBorder="1" applyAlignment="1">
      <alignment horizontal="center" vertical="center"/>
    </xf>
    <xf numFmtId="9" fontId="9" fillId="7" borderId="11" xfId="0" applyNumberFormat="1" applyFont="1" applyFill="1" applyBorder="1" applyAlignment="1">
      <alignment horizontal="center" vertical="center"/>
    </xf>
    <xf numFmtId="0" fontId="24" fillId="14" borderId="14" xfId="0" applyFont="1" applyFill="1" applyBorder="1" applyAlignment="1">
      <alignment horizontal="center" vertical="center" wrapText="1"/>
    </xf>
    <xf numFmtId="165" fontId="27" fillId="7" borderId="12" xfId="0" applyNumberFormat="1" applyFont="1" applyFill="1" applyBorder="1" applyAlignment="1">
      <alignment horizontal="center" vertical="center"/>
    </xf>
    <xf numFmtId="165" fontId="27" fillId="7" borderId="17" xfId="0" applyNumberFormat="1" applyFont="1" applyFill="1" applyBorder="1" applyAlignment="1">
      <alignment horizontal="center" vertical="center"/>
    </xf>
    <xf numFmtId="0" fontId="6" fillId="4" borderId="1" xfId="0" applyFont="1" applyFill="1" applyBorder="1" applyAlignment="1">
      <alignment horizontal="center" vertical="center" wrapText="1"/>
    </xf>
    <xf numFmtId="0" fontId="28" fillId="0" borderId="0" xfId="0" applyFont="1"/>
    <xf numFmtId="0" fontId="29" fillId="0" borderId="0" xfId="0" applyFont="1" applyAlignment="1">
      <alignment horizontal="justify" vertical="center"/>
    </xf>
    <xf numFmtId="0" fontId="0" fillId="0" borderId="0" xfId="0" applyAlignment="1"/>
    <xf numFmtId="0" fontId="30" fillId="0" borderId="0" xfId="0" applyFont="1"/>
    <xf numFmtId="0" fontId="6" fillId="0" borderId="18" xfId="0" applyFont="1" applyBorder="1" applyAlignment="1">
      <alignment horizontal="center" vertical="center" wrapText="1"/>
    </xf>
    <xf numFmtId="164" fontId="0" fillId="0" borderId="18" xfId="1" applyNumberFormat="1" applyFont="1" applyBorder="1" applyAlignment="1">
      <alignment horizontal="center" vertical="center"/>
    </xf>
    <xf numFmtId="0" fontId="6" fillId="0" borderId="16" xfId="0" applyFont="1" applyBorder="1" applyAlignment="1">
      <alignment horizontal="left" vertical="center" wrapText="1"/>
    </xf>
    <xf numFmtId="0" fontId="6" fillId="0" borderId="4" xfId="0" applyFont="1" applyBorder="1" applyAlignment="1">
      <alignment horizontal="left" vertical="center" wrapText="1"/>
    </xf>
    <xf numFmtId="0" fontId="3" fillId="0" borderId="4" xfId="0" applyFont="1" applyBorder="1" applyAlignment="1">
      <alignment horizontal="center" vertical="center" wrapText="1"/>
    </xf>
    <xf numFmtId="0" fontId="4" fillId="0" borderId="18" xfId="0" applyFont="1" applyBorder="1" applyAlignment="1">
      <alignment horizontal="center" vertical="center" wrapText="1"/>
    </xf>
    <xf numFmtId="0" fontId="6" fillId="2" borderId="18" xfId="0" applyFont="1" applyFill="1" applyBorder="1" applyAlignment="1">
      <alignment horizontal="left" vertical="center" wrapText="1"/>
    </xf>
    <xf numFmtId="0" fontId="6" fillId="12" borderId="9" xfId="0" applyFont="1" applyFill="1" applyBorder="1" applyAlignment="1">
      <alignment horizontal="left" vertical="center" wrapText="1"/>
    </xf>
    <xf numFmtId="0" fontId="2" fillId="3" borderId="24" xfId="0" applyFont="1" applyFill="1" applyBorder="1" applyAlignment="1">
      <alignment horizontal="center" vertical="center" wrapText="1"/>
    </xf>
    <xf numFmtId="0" fontId="6" fillId="0" borderId="15" xfId="0" applyFont="1" applyFill="1" applyBorder="1" applyAlignment="1">
      <alignment vertical="center" wrapText="1"/>
    </xf>
    <xf numFmtId="0" fontId="6" fillId="0" borderId="21" xfId="0" applyFont="1" applyBorder="1" applyAlignment="1">
      <alignment horizontal="center" vertical="center" wrapText="1"/>
    </xf>
    <xf numFmtId="0" fontId="3" fillId="0" borderId="26" xfId="0" applyFont="1" applyFill="1" applyBorder="1" applyAlignment="1">
      <alignment vertical="center" wrapText="1"/>
    </xf>
    <xf numFmtId="0" fontId="6" fillId="12" borderId="24" xfId="0" applyFont="1" applyFill="1" applyBorder="1" applyAlignment="1">
      <alignment vertical="center" wrapText="1"/>
    </xf>
    <xf numFmtId="0" fontId="3" fillId="12" borderId="24" xfId="0" applyFont="1" applyFill="1" applyBorder="1" applyAlignment="1">
      <alignment vertical="center" wrapText="1"/>
    </xf>
    <xf numFmtId="0" fontId="6" fillId="2" borderId="9" xfId="0" applyFont="1" applyFill="1" applyBorder="1" applyAlignment="1">
      <alignment horizontal="left" vertical="center" wrapText="1"/>
    </xf>
    <xf numFmtId="0" fontId="0" fillId="0" borderId="0" xfId="0" applyAlignment="1">
      <alignment wrapText="1"/>
    </xf>
    <xf numFmtId="0" fontId="29" fillId="0" borderId="0" xfId="0" applyFont="1"/>
    <xf numFmtId="0" fontId="4" fillId="3" borderId="32" xfId="0" applyFont="1" applyFill="1" applyBorder="1" applyAlignment="1">
      <alignment horizontal="center" vertical="center" wrapText="1"/>
    </xf>
    <xf numFmtId="165" fontId="12" fillId="0" borderId="33" xfId="0" applyNumberFormat="1" applyFont="1" applyBorder="1" applyAlignment="1">
      <alignment horizontal="center" vertical="center"/>
    </xf>
    <xf numFmtId="165" fontId="12" fillId="0" borderId="34" xfId="0" applyNumberFormat="1" applyFont="1" applyBorder="1" applyAlignment="1">
      <alignment horizontal="center" vertical="center"/>
    </xf>
    <xf numFmtId="165" fontId="12" fillId="0" borderId="31" xfId="0" applyNumberFormat="1" applyFont="1" applyBorder="1" applyAlignment="1">
      <alignment horizontal="center" vertical="center"/>
    </xf>
    <xf numFmtId="164" fontId="0" fillId="12" borderId="28" xfId="0" applyNumberFormat="1" applyFill="1" applyBorder="1" applyAlignment="1">
      <alignment horizontal="center" vertical="center"/>
    </xf>
    <xf numFmtId="0" fontId="4" fillId="4" borderId="8"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9" xfId="0" applyFont="1" applyFill="1" applyBorder="1" applyAlignment="1">
      <alignment horizontal="left" vertical="center" wrapText="1"/>
    </xf>
    <xf numFmtId="0" fontId="6" fillId="4" borderId="24" xfId="0" applyFont="1" applyFill="1" applyBorder="1" applyAlignment="1">
      <alignment vertical="center" wrapText="1"/>
    </xf>
    <xf numFmtId="44" fontId="3" fillId="4" borderId="9" xfId="1" applyFont="1" applyFill="1" applyBorder="1" applyAlignment="1">
      <alignment vertical="center"/>
    </xf>
    <xf numFmtId="164" fontId="0" fillId="4" borderId="28" xfId="0" applyNumberFormat="1" applyFill="1" applyBorder="1" applyAlignment="1">
      <alignment horizontal="center" vertical="center"/>
    </xf>
    <xf numFmtId="164" fontId="0" fillId="0" borderId="39" xfId="0" applyNumberFormat="1" applyBorder="1" applyAlignment="1">
      <alignment horizontal="center" vertical="center"/>
    </xf>
    <xf numFmtId="164" fontId="0" fillId="0" borderId="30" xfId="0" applyNumberFormat="1" applyBorder="1" applyAlignment="1">
      <alignment horizontal="center" vertical="center"/>
    </xf>
    <xf numFmtId="164" fontId="0" fillId="0" borderId="11" xfId="0" applyNumberFormat="1" applyFill="1" applyBorder="1" applyAlignment="1">
      <alignment horizontal="center" vertical="center"/>
    </xf>
    <xf numFmtId="164" fontId="0" fillId="12" borderId="11" xfId="0" applyNumberFormat="1" applyFill="1" applyBorder="1" applyAlignment="1">
      <alignment horizontal="center" vertical="center"/>
    </xf>
    <xf numFmtId="164" fontId="0" fillId="4" borderId="11" xfId="0" applyNumberFormat="1" applyFill="1" applyBorder="1" applyAlignment="1">
      <alignment horizontal="center" vertical="center"/>
    </xf>
    <xf numFmtId="165" fontId="0" fillId="0" borderId="0" xfId="0" applyNumberFormat="1" applyFont="1"/>
    <xf numFmtId="165" fontId="40" fillId="0" borderId="38" xfId="0" applyNumberFormat="1" applyFont="1" applyBorder="1" applyAlignment="1">
      <alignment horizontal="center" vertical="center"/>
    </xf>
    <xf numFmtId="165" fontId="40" fillId="0" borderId="34" xfId="0" applyNumberFormat="1" applyFont="1" applyBorder="1" applyAlignment="1">
      <alignment horizontal="center" vertical="center"/>
    </xf>
    <xf numFmtId="165" fontId="40" fillId="0" borderId="9" xfId="0" applyNumberFormat="1" applyFont="1" applyBorder="1" applyAlignment="1">
      <alignment horizontal="center" vertical="center"/>
    </xf>
    <xf numFmtId="165" fontId="40" fillId="12" borderId="9" xfId="0" applyNumberFormat="1" applyFont="1" applyFill="1" applyBorder="1" applyAlignment="1">
      <alignment horizontal="center" vertical="center"/>
    </xf>
    <xf numFmtId="165" fontId="40" fillId="12" borderId="28" xfId="0" applyNumberFormat="1" applyFont="1" applyFill="1" applyBorder="1" applyAlignment="1">
      <alignment horizontal="center" vertical="center"/>
    </xf>
    <xf numFmtId="165" fontId="41" fillId="4" borderId="28" xfId="1" applyNumberFormat="1" applyFont="1" applyFill="1" applyBorder="1" applyAlignment="1">
      <alignment horizontal="center" vertical="center"/>
    </xf>
    <xf numFmtId="0" fontId="42" fillId="3" borderId="40" xfId="0" applyFont="1" applyFill="1" applyBorder="1" applyAlignment="1">
      <alignment horizontal="center" vertical="center" wrapText="1"/>
    </xf>
    <xf numFmtId="0" fontId="42" fillId="3" borderId="37" xfId="0" applyFont="1" applyFill="1" applyBorder="1" applyAlignment="1">
      <alignment horizontal="center" vertical="center" wrapText="1"/>
    </xf>
    <xf numFmtId="164" fontId="44" fillId="0" borderId="29" xfId="0" applyNumberFormat="1" applyFont="1" applyBorder="1" applyAlignment="1">
      <alignment horizontal="center" vertical="center"/>
    </xf>
    <xf numFmtId="164" fontId="44" fillId="0" borderId="10" xfId="0" applyNumberFormat="1" applyFont="1" applyBorder="1" applyAlignment="1">
      <alignment horizontal="center" vertical="center"/>
    </xf>
    <xf numFmtId="165" fontId="45" fillId="0" borderId="36" xfId="0" applyNumberFormat="1" applyFont="1" applyBorder="1" applyAlignment="1">
      <alignment horizontal="center" vertical="center"/>
    </xf>
    <xf numFmtId="0" fontId="42" fillId="3" borderId="35" xfId="0" applyFont="1" applyFill="1" applyBorder="1" applyAlignment="1">
      <alignment horizontal="center" vertical="center" wrapText="1"/>
    </xf>
    <xf numFmtId="165" fontId="45" fillId="0" borderId="21" xfId="0" applyNumberFormat="1" applyFont="1" applyBorder="1" applyAlignment="1">
      <alignment horizontal="center" vertical="center"/>
    </xf>
    <xf numFmtId="165" fontId="45" fillId="0" borderId="24" xfId="0" applyNumberFormat="1" applyFont="1" applyBorder="1" applyAlignment="1">
      <alignment horizontal="center" vertical="center"/>
    </xf>
    <xf numFmtId="165" fontId="45" fillId="12" borderId="24" xfId="0" applyNumberFormat="1" applyFont="1" applyFill="1" applyBorder="1" applyAlignment="1">
      <alignment horizontal="center" vertical="center"/>
    </xf>
    <xf numFmtId="165" fontId="45" fillId="4" borderId="24" xfId="0" applyNumberFormat="1" applyFont="1" applyFill="1" applyBorder="1" applyAlignment="1">
      <alignment horizontal="center" vertical="center"/>
    </xf>
    <xf numFmtId="0" fontId="42" fillId="3" borderId="14" xfId="0" applyFont="1" applyFill="1" applyBorder="1" applyAlignment="1">
      <alignment horizontal="center" vertical="center" wrapText="1"/>
    </xf>
    <xf numFmtId="166" fontId="46" fillId="0" borderId="27" xfId="0" applyNumberFormat="1" applyFont="1" applyBorder="1" applyAlignment="1">
      <alignment horizontal="center" vertical="center"/>
    </xf>
    <xf numFmtId="166" fontId="46" fillId="0" borderId="23" xfId="0" applyNumberFormat="1" applyFont="1" applyBorder="1" applyAlignment="1">
      <alignment horizontal="center" vertical="center"/>
    </xf>
    <xf numFmtId="166" fontId="46" fillId="0" borderId="11" xfId="0" applyNumberFormat="1" applyFont="1" applyBorder="1" applyAlignment="1">
      <alignment horizontal="center" vertical="center"/>
    </xf>
    <xf numFmtId="166" fontId="46" fillId="12" borderId="11" xfId="0" applyNumberFormat="1" applyFont="1" applyFill="1" applyBorder="1" applyAlignment="1">
      <alignment horizontal="center" vertical="center"/>
    </xf>
    <xf numFmtId="166" fontId="46" fillId="4" borderId="11" xfId="0" applyNumberFormat="1" applyFont="1" applyFill="1" applyBorder="1" applyAlignment="1">
      <alignment horizontal="center" vertical="center"/>
    </xf>
    <xf numFmtId="0" fontId="42" fillId="9" borderId="35" xfId="0" applyFont="1" applyFill="1" applyBorder="1" applyAlignment="1">
      <alignment horizontal="center" vertical="center" wrapText="1"/>
    </xf>
    <xf numFmtId="165" fontId="47" fillId="8" borderId="36" xfId="0" applyNumberFormat="1" applyFont="1" applyFill="1" applyBorder="1" applyAlignment="1">
      <alignment horizontal="center" vertical="center"/>
    </xf>
    <xf numFmtId="165" fontId="47" fillId="8" borderId="21" xfId="0" applyNumberFormat="1" applyFont="1" applyFill="1" applyBorder="1" applyAlignment="1">
      <alignment horizontal="center" vertical="center"/>
    </xf>
    <xf numFmtId="165" fontId="47" fillId="8" borderId="11" xfId="0" applyNumberFormat="1" applyFont="1" applyFill="1" applyBorder="1" applyAlignment="1">
      <alignment horizontal="center" vertical="center"/>
    </xf>
    <xf numFmtId="165" fontId="47" fillId="15" borderId="11" xfId="0" applyNumberFormat="1" applyFont="1" applyFill="1" applyBorder="1" applyAlignment="1">
      <alignment horizontal="center" vertical="center"/>
    </xf>
    <xf numFmtId="165" fontId="47" fillId="15" borderId="24" xfId="0" applyNumberFormat="1" applyFont="1" applyFill="1" applyBorder="1" applyAlignment="1">
      <alignment horizontal="center" vertical="center"/>
    </xf>
    <xf numFmtId="165" fontId="47" fillId="13" borderId="24" xfId="1" applyNumberFormat="1" applyFont="1" applyFill="1" applyBorder="1" applyAlignment="1">
      <alignment horizontal="center" vertical="center"/>
    </xf>
    <xf numFmtId="167" fontId="0" fillId="0" borderId="27" xfId="0" applyNumberFormat="1" applyBorder="1" applyAlignment="1">
      <alignment horizontal="center" vertical="center"/>
    </xf>
    <xf numFmtId="167" fontId="0" fillId="0" borderId="22" xfId="0" applyNumberFormat="1" applyBorder="1" applyAlignment="1">
      <alignment horizontal="center" vertical="center"/>
    </xf>
    <xf numFmtId="167" fontId="0" fillId="0" borderId="17" xfId="0" applyNumberFormat="1" applyBorder="1" applyAlignment="1">
      <alignment horizontal="center" vertical="center"/>
    </xf>
    <xf numFmtId="167" fontId="0" fillId="0" borderId="11" xfId="0" applyNumberFormat="1" applyBorder="1" applyAlignment="1">
      <alignment horizontal="center" vertical="center"/>
    </xf>
    <xf numFmtId="164" fontId="0" fillId="0" borderId="21" xfId="0" applyNumberFormat="1" applyBorder="1" applyAlignment="1">
      <alignment horizontal="center" vertical="center"/>
    </xf>
    <xf numFmtId="164" fontId="0" fillId="0" borderId="24" xfId="0" applyNumberFormat="1" applyFill="1" applyBorder="1" applyAlignment="1">
      <alignment horizontal="center" vertical="center"/>
    </xf>
    <xf numFmtId="0" fontId="4" fillId="3" borderId="24" xfId="0" applyFont="1" applyFill="1" applyBorder="1" applyAlignment="1">
      <alignment horizontal="center" vertical="center" wrapText="1"/>
    </xf>
    <xf numFmtId="164" fontId="44" fillId="12" borderId="41" xfId="0" applyNumberFormat="1" applyFont="1" applyFill="1" applyBorder="1" applyAlignment="1">
      <alignment horizontal="center" vertical="center"/>
    </xf>
    <xf numFmtId="164" fontId="44" fillId="4" borderId="41" xfId="0" applyNumberFormat="1" applyFont="1" applyFill="1" applyBorder="1" applyAlignment="1">
      <alignment horizontal="center" vertical="center"/>
    </xf>
    <xf numFmtId="165" fontId="12" fillId="12" borderId="8" xfId="0" applyNumberFormat="1" applyFont="1" applyFill="1" applyBorder="1" applyAlignment="1">
      <alignment horizontal="center" vertical="center"/>
    </xf>
    <xf numFmtId="165" fontId="26" fillId="4" borderId="8" xfId="1" applyNumberFormat="1" applyFont="1" applyFill="1" applyBorder="1" applyAlignment="1">
      <alignment horizontal="center" vertical="center"/>
    </xf>
    <xf numFmtId="0" fontId="32" fillId="2" borderId="0" xfId="0" applyFont="1" applyFill="1" applyAlignment="1">
      <alignment vertical="center"/>
    </xf>
    <xf numFmtId="0" fontId="3" fillId="4" borderId="9" xfId="0" applyFont="1" applyFill="1" applyBorder="1" applyAlignment="1">
      <alignment horizontal="left" vertical="center" wrapText="1"/>
    </xf>
    <xf numFmtId="0" fontId="6" fillId="2" borderId="9" xfId="0" applyFont="1" applyFill="1" applyBorder="1" applyAlignment="1">
      <alignment horizontal="center" vertical="center" wrapText="1"/>
    </xf>
    <xf numFmtId="166" fontId="22" fillId="4" borderId="11" xfId="0" applyNumberFormat="1" applyFont="1" applyFill="1" applyBorder="1" applyAlignment="1">
      <alignment horizontal="center" vertical="center"/>
    </xf>
    <xf numFmtId="9" fontId="9" fillId="4" borderId="11" xfId="0" applyNumberFormat="1" applyFont="1" applyFill="1" applyBorder="1" applyAlignment="1">
      <alignment horizontal="center" vertical="center"/>
    </xf>
    <xf numFmtId="165" fontId="12" fillId="6" borderId="11" xfId="0" applyNumberFormat="1" applyFont="1" applyFill="1" applyBorder="1" applyAlignment="1">
      <alignment horizontal="center" vertical="center"/>
    </xf>
    <xf numFmtId="166" fontId="22" fillId="6" borderId="11" xfId="0" applyNumberFormat="1" applyFont="1" applyFill="1" applyBorder="1" applyAlignment="1">
      <alignment horizontal="center" vertical="center"/>
    </xf>
    <xf numFmtId="165" fontId="12" fillId="14" borderId="11" xfId="0" applyNumberFormat="1" applyFont="1" applyFill="1" applyBorder="1" applyAlignment="1">
      <alignment horizontal="center" vertical="center"/>
    </xf>
    <xf numFmtId="9" fontId="9" fillId="14" borderId="11" xfId="0" applyNumberFormat="1" applyFont="1" applyFill="1" applyBorder="1" applyAlignment="1">
      <alignment horizontal="center" vertical="center"/>
    </xf>
    <xf numFmtId="165" fontId="27" fillId="14" borderId="11" xfId="0" applyNumberFormat="1" applyFont="1" applyFill="1" applyBorder="1" applyAlignment="1">
      <alignment horizontal="center" vertical="center"/>
    </xf>
    <xf numFmtId="165" fontId="22" fillId="4" borderId="11" xfId="0" applyNumberFormat="1" applyFont="1" applyFill="1" applyBorder="1" applyAlignment="1">
      <alignment horizontal="center" vertical="center"/>
    </xf>
    <xf numFmtId="0" fontId="48" fillId="0" borderId="0" xfId="0" applyFont="1"/>
    <xf numFmtId="0" fontId="9" fillId="2" borderId="0" xfId="0" applyFont="1" applyFill="1" applyAlignment="1">
      <alignment horizontal="left" vertical="center"/>
    </xf>
    <xf numFmtId="164" fontId="0" fillId="4" borderId="24" xfId="0" applyNumberFormat="1" applyFill="1" applyBorder="1" applyAlignment="1">
      <alignment horizontal="center" vertical="center"/>
    </xf>
    <xf numFmtId="0" fontId="11" fillId="4" borderId="9" xfId="0" applyFont="1" applyFill="1" applyBorder="1" applyAlignment="1">
      <alignment vertical="center" wrapText="1"/>
    </xf>
    <xf numFmtId="9" fontId="9" fillId="4" borderId="17" xfId="0" applyNumberFormat="1" applyFont="1" applyFill="1" applyBorder="1" applyAlignment="1">
      <alignment horizontal="center" vertical="center"/>
    </xf>
    <xf numFmtId="165" fontId="49" fillId="0" borderId="17" xfId="0" applyNumberFormat="1" applyFont="1" applyBorder="1" applyAlignment="1">
      <alignment horizontal="center" vertical="center"/>
    </xf>
    <xf numFmtId="165" fontId="49" fillId="0" borderId="12" xfId="0" applyNumberFormat="1" applyFont="1" applyBorder="1" applyAlignment="1">
      <alignment horizontal="center" vertical="center"/>
    </xf>
    <xf numFmtId="165" fontId="49" fillId="12" borderId="11" xfId="0" applyNumberFormat="1" applyFont="1" applyFill="1" applyBorder="1" applyAlignment="1">
      <alignment horizontal="center" vertical="center"/>
    </xf>
    <xf numFmtId="165" fontId="49" fillId="4" borderId="11" xfId="0" applyNumberFormat="1" applyFont="1" applyFill="1" applyBorder="1" applyAlignment="1">
      <alignment horizontal="center" vertical="center"/>
    </xf>
    <xf numFmtId="165" fontId="40" fillId="8" borderId="17" xfId="0" applyNumberFormat="1" applyFont="1" applyFill="1" applyBorder="1" applyAlignment="1">
      <alignment horizontal="center" vertical="center"/>
    </xf>
    <xf numFmtId="166" fontId="46" fillId="8" borderId="17" xfId="0" applyNumberFormat="1" applyFont="1" applyFill="1" applyBorder="1" applyAlignment="1">
      <alignment horizontal="center" vertical="center"/>
    </xf>
    <xf numFmtId="165" fontId="40" fillId="8" borderId="12" xfId="0" applyNumberFormat="1" applyFont="1" applyFill="1" applyBorder="1" applyAlignment="1">
      <alignment horizontal="center" vertical="center"/>
    </xf>
    <xf numFmtId="166" fontId="46" fillId="8" borderId="12" xfId="0" applyNumberFormat="1" applyFont="1" applyFill="1" applyBorder="1" applyAlignment="1">
      <alignment horizontal="center" vertical="center"/>
    </xf>
    <xf numFmtId="168" fontId="40" fillId="4" borderId="9" xfId="1" applyNumberFormat="1" applyFont="1" applyFill="1" applyBorder="1" applyAlignment="1">
      <alignment vertical="center"/>
    </xf>
    <xf numFmtId="168" fontId="40" fillId="12" borderId="9" xfId="1" applyNumberFormat="1" applyFont="1" applyFill="1" applyBorder="1" applyAlignment="1">
      <alignment vertical="center"/>
    </xf>
    <xf numFmtId="168" fontId="40" fillId="4" borderId="42" xfId="1" applyNumberFormat="1" applyFont="1" applyFill="1" applyBorder="1" applyAlignment="1">
      <alignment vertical="center"/>
    </xf>
    <xf numFmtId="0" fontId="42" fillId="9" borderId="14" xfId="0" applyFont="1" applyFill="1" applyBorder="1" applyAlignment="1">
      <alignment horizontal="center" vertical="center" wrapText="1"/>
    </xf>
    <xf numFmtId="0" fontId="42" fillId="6" borderId="14" xfId="0" applyFont="1" applyFill="1" applyBorder="1" applyAlignment="1">
      <alignment horizontal="center" vertical="center" wrapText="1"/>
    </xf>
    <xf numFmtId="167" fontId="0" fillId="0" borderId="12" xfId="0" applyNumberFormat="1" applyBorder="1" applyAlignment="1">
      <alignment horizontal="center" vertical="center"/>
    </xf>
    <xf numFmtId="165" fontId="54" fillId="4" borderId="17" xfId="0" applyNumberFormat="1" applyFont="1" applyFill="1" applyBorder="1" applyAlignment="1">
      <alignment horizontal="center" vertical="center"/>
    </xf>
    <xf numFmtId="165" fontId="54" fillId="12" borderId="17" xfId="0" applyNumberFormat="1" applyFont="1" applyFill="1" applyBorder="1" applyAlignment="1">
      <alignment horizontal="center" vertical="center"/>
    </xf>
    <xf numFmtId="165" fontId="46" fillId="11" borderId="17" xfId="0" applyNumberFormat="1" applyFont="1" applyFill="1" applyBorder="1" applyAlignment="1">
      <alignment horizontal="center" vertical="center"/>
    </xf>
    <xf numFmtId="165" fontId="46" fillId="11" borderId="12" xfId="0" applyNumberFormat="1" applyFont="1" applyFill="1" applyBorder="1" applyAlignment="1">
      <alignment horizontal="center" vertical="center"/>
    </xf>
    <xf numFmtId="165" fontId="40" fillId="7" borderId="17" xfId="0" applyNumberFormat="1" applyFont="1" applyFill="1" applyBorder="1" applyAlignment="1">
      <alignment horizontal="center" vertical="center"/>
    </xf>
    <xf numFmtId="165" fontId="40" fillId="7" borderId="12" xfId="0" applyNumberFormat="1" applyFont="1" applyFill="1" applyBorder="1" applyAlignment="1">
      <alignment horizontal="center" vertical="center"/>
    </xf>
    <xf numFmtId="165" fontId="40" fillId="7" borderId="9" xfId="1" applyNumberFormat="1" applyFont="1" applyFill="1" applyBorder="1" applyAlignment="1">
      <alignment horizontal="center" vertical="center"/>
    </xf>
    <xf numFmtId="0" fontId="4"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3" fillId="4" borderId="4" xfId="0" applyFont="1" applyFill="1" applyBorder="1" applyAlignment="1">
      <alignment vertical="center" wrapText="1"/>
    </xf>
    <xf numFmtId="0" fontId="24" fillId="4" borderId="4" xfId="0" applyFont="1" applyFill="1" applyBorder="1" applyAlignment="1">
      <alignment vertical="center" wrapText="1"/>
    </xf>
    <xf numFmtId="165" fontId="49" fillId="4" borderId="17" xfId="1" applyNumberFormat="1" applyFont="1" applyFill="1" applyBorder="1" applyAlignment="1">
      <alignment horizontal="center" vertical="center"/>
    </xf>
    <xf numFmtId="166" fontId="22" fillId="4" borderId="17" xfId="0" applyNumberFormat="1" applyFont="1" applyFill="1" applyBorder="1" applyAlignment="1">
      <alignment horizontal="center" vertical="center"/>
    </xf>
    <xf numFmtId="168" fontId="40" fillId="4" borderId="4" xfId="1" applyNumberFormat="1" applyFont="1" applyFill="1" applyBorder="1" applyAlignment="1">
      <alignment vertical="center"/>
    </xf>
    <xf numFmtId="166" fontId="46" fillId="4" borderId="17" xfId="0" applyNumberFormat="1" applyFont="1" applyFill="1" applyBorder="1" applyAlignment="1">
      <alignment horizontal="center" vertical="center"/>
    </xf>
    <xf numFmtId="165" fontId="40" fillId="7" borderId="4" xfId="1" applyNumberFormat="1" applyFont="1" applyFill="1" applyBorder="1" applyAlignment="1">
      <alignment horizontal="center" vertical="center"/>
    </xf>
    <xf numFmtId="0" fontId="4" fillId="4" borderId="25" xfId="0" applyFont="1" applyFill="1" applyBorder="1" applyAlignment="1">
      <alignment horizontal="center" vertical="center" wrapText="1"/>
    </xf>
    <xf numFmtId="0" fontId="3" fillId="4" borderId="1" xfId="0" applyFont="1" applyFill="1" applyBorder="1" applyAlignment="1">
      <alignment vertical="center" wrapText="1"/>
    </xf>
    <xf numFmtId="0" fontId="24" fillId="4" borderId="1" xfId="0" applyFont="1" applyFill="1" applyBorder="1" applyAlignment="1">
      <alignment vertical="center" wrapText="1"/>
    </xf>
    <xf numFmtId="165" fontId="49" fillId="4" borderId="27" xfId="1" applyNumberFormat="1" applyFont="1" applyFill="1" applyBorder="1" applyAlignment="1">
      <alignment horizontal="center" vertical="center"/>
    </xf>
    <xf numFmtId="166" fontId="22" fillId="4" borderId="27" xfId="0" applyNumberFormat="1" applyFont="1" applyFill="1" applyBorder="1" applyAlignment="1">
      <alignment horizontal="center" vertical="center"/>
    </xf>
    <xf numFmtId="168" fontId="40" fillId="4" borderId="1" xfId="1" applyNumberFormat="1" applyFont="1" applyFill="1" applyBorder="1" applyAlignment="1">
      <alignment vertical="center"/>
    </xf>
    <xf numFmtId="165" fontId="54" fillId="4" borderId="27" xfId="0" applyNumberFormat="1" applyFont="1" applyFill="1" applyBorder="1" applyAlignment="1">
      <alignment horizontal="center" vertical="center"/>
    </xf>
    <xf numFmtId="166" fontId="46" fillId="4" borderId="27" xfId="0" applyNumberFormat="1" applyFont="1" applyFill="1" applyBorder="1" applyAlignment="1">
      <alignment horizontal="center" vertical="center"/>
    </xf>
    <xf numFmtId="9" fontId="9" fillId="4" borderId="27" xfId="0" applyNumberFormat="1" applyFont="1" applyFill="1" applyBorder="1" applyAlignment="1">
      <alignment horizontal="center" vertical="center"/>
    </xf>
    <xf numFmtId="165" fontId="12" fillId="7" borderId="27" xfId="0" applyNumberFormat="1" applyFont="1" applyFill="1" applyBorder="1" applyAlignment="1">
      <alignment horizontal="center" vertical="center"/>
    </xf>
    <xf numFmtId="166" fontId="22" fillId="7" borderId="27" xfId="0" applyNumberFormat="1" applyFont="1" applyFill="1" applyBorder="1" applyAlignment="1">
      <alignment horizontal="center" vertical="center"/>
    </xf>
    <xf numFmtId="165" fontId="40" fillId="7" borderId="1" xfId="1" applyNumberFormat="1" applyFont="1" applyFill="1" applyBorder="1" applyAlignment="1">
      <alignment horizontal="center" vertical="center"/>
    </xf>
    <xf numFmtId="9" fontId="9" fillId="7" borderId="27" xfId="0" applyNumberFormat="1" applyFont="1" applyFill="1" applyBorder="1" applyAlignment="1">
      <alignment horizontal="center" vertical="center"/>
    </xf>
    <xf numFmtId="165" fontId="27" fillId="7" borderId="27" xfId="0" applyNumberFormat="1" applyFont="1" applyFill="1" applyBorder="1" applyAlignment="1">
      <alignment horizontal="center" vertical="center"/>
    </xf>
    <xf numFmtId="165" fontId="46" fillId="11" borderId="27" xfId="0" applyNumberFormat="1" applyFont="1" applyFill="1" applyBorder="1" applyAlignment="1">
      <alignment horizontal="center" vertical="center"/>
    </xf>
    <xf numFmtId="0" fontId="11" fillId="4" borderId="1" xfId="0" applyFont="1" applyFill="1" applyBorder="1" applyAlignment="1">
      <alignment vertical="center" wrapText="1"/>
    </xf>
    <xf numFmtId="165" fontId="12" fillId="7" borderId="1" xfId="1" applyNumberFormat="1" applyFont="1" applyFill="1" applyBorder="1" applyAlignment="1">
      <alignment horizontal="center" vertical="center"/>
    </xf>
    <xf numFmtId="0" fontId="4"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3" fillId="4" borderId="6" xfId="0" applyFont="1" applyFill="1" applyBorder="1" applyAlignment="1">
      <alignment vertical="center" wrapText="1"/>
    </xf>
    <xf numFmtId="0" fontId="11" fillId="4" borderId="6" xfId="0" applyFont="1" applyFill="1" applyBorder="1" applyAlignment="1">
      <alignment vertical="center" wrapText="1"/>
    </xf>
    <xf numFmtId="165" fontId="49" fillId="4" borderId="12" xfId="1" applyNumberFormat="1" applyFont="1" applyFill="1" applyBorder="1" applyAlignment="1">
      <alignment horizontal="center" vertical="center"/>
    </xf>
    <xf numFmtId="166" fontId="22" fillId="4" borderId="12" xfId="0" applyNumberFormat="1" applyFont="1" applyFill="1" applyBorder="1" applyAlignment="1">
      <alignment horizontal="center" vertical="center"/>
    </xf>
    <xf numFmtId="168" fontId="40" fillId="4" borderId="6" xfId="1" applyNumberFormat="1" applyFont="1" applyFill="1" applyBorder="1" applyAlignment="1">
      <alignment vertical="center"/>
    </xf>
    <xf numFmtId="165" fontId="54" fillId="4" borderId="12" xfId="0" applyNumberFormat="1" applyFont="1" applyFill="1" applyBorder="1" applyAlignment="1">
      <alignment horizontal="center" vertical="center"/>
    </xf>
    <xf numFmtId="166" fontId="46" fillId="4" borderId="12" xfId="0" applyNumberFormat="1" applyFont="1" applyFill="1" applyBorder="1" applyAlignment="1">
      <alignment horizontal="center" vertical="center"/>
    </xf>
    <xf numFmtId="9" fontId="9" fillId="4" borderId="12" xfId="0" applyNumberFormat="1" applyFont="1" applyFill="1" applyBorder="1" applyAlignment="1">
      <alignment horizontal="center" vertical="center"/>
    </xf>
    <xf numFmtId="165" fontId="12" fillId="7" borderId="6" xfId="1" applyNumberFormat="1" applyFont="1" applyFill="1" applyBorder="1" applyAlignment="1">
      <alignment horizontal="center" vertical="center"/>
    </xf>
    <xf numFmtId="165" fontId="40" fillId="7" borderId="6" xfId="1" applyNumberFormat="1" applyFont="1" applyFill="1" applyBorder="1" applyAlignment="1">
      <alignment horizontal="center" vertical="center"/>
    </xf>
    <xf numFmtId="165" fontId="54" fillId="8" borderId="43" xfId="0" applyNumberFormat="1" applyFont="1" applyFill="1" applyBorder="1" applyAlignment="1">
      <alignment horizontal="center" vertical="center"/>
    </xf>
    <xf numFmtId="165" fontId="54" fillId="8" borderId="39" xfId="0" applyNumberFormat="1" applyFont="1" applyFill="1" applyBorder="1" applyAlignment="1">
      <alignment horizontal="center" vertical="center"/>
    </xf>
    <xf numFmtId="0" fontId="52" fillId="16" borderId="20" xfId="0" applyFont="1" applyFill="1" applyBorder="1" applyAlignment="1">
      <alignment horizontal="center" vertical="center" wrapText="1"/>
    </xf>
    <xf numFmtId="166" fontId="3" fillId="4" borderId="16" xfId="0" applyNumberFormat="1" applyFont="1" applyFill="1" applyBorder="1" applyAlignment="1">
      <alignment horizontal="center" vertical="center" wrapText="1"/>
    </xf>
    <xf numFmtId="166" fontId="3" fillId="4" borderId="18" xfId="0" applyNumberFormat="1" applyFont="1" applyFill="1" applyBorder="1" applyAlignment="1">
      <alignment horizontal="center" vertical="center" wrapText="1"/>
    </xf>
    <xf numFmtId="166" fontId="3" fillId="4" borderId="44" xfId="0" applyNumberFormat="1" applyFont="1" applyFill="1" applyBorder="1" applyAlignment="1">
      <alignment horizontal="center" vertical="center" wrapText="1"/>
    </xf>
  </cellXfs>
  <cellStyles count="6">
    <cellStyle name="Excel Built-in Normal" xfId="3"/>
    <cellStyle name="Měna" xfId="1" builtinId="4"/>
    <cellStyle name="Normální" xfId="0" builtinId="0"/>
    <cellStyle name="Normální 2" xfId="2"/>
    <cellStyle name="Normální 3" xfId="4"/>
    <cellStyle name="procent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3" Type="http://schemas.openxmlformats.org/officeDocument/2006/relationships/image" Target="../media/image28.png"/><Relationship Id="rId7" Type="http://schemas.openxmlformats.org/officeDocument/2006/relationships/image" Target="../media/image32.png"/><Relationship Id="rId12" Type="http://schemas.openxmlformats.org/officeDocument/2006/relationships/image" Target="../media/image37.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 Id="rId9" Type="http://schemas.openxmlformats.org/officeDocument/2006/relationships/image" Target="../media/image4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2.png"/><Relationship Id="rId2" Type="http://schemas.openxmlformats.org/officeDocument/2006/relationships/image" Target="../media/image51.png"/><Relationship Id="rId1" Type="http://schemas.openxmlformats.org/officeDocument/2006/relationships/image" Target="../media/image50.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xdr:from>
      <xdr:col>1</xdr:col>
      <xdr:colOff>52914</xdr:colOff>
      <xdr:row>12</xdr:row>
      <xdr:rowOff>42334</xdr:rowOff>
    </xdr:from>
    <xdr:to>
      <xdr:col>11</xdr:col>
      <xdr:colOff>0</xdr:colOff>
      <xdr:row>18</xdr:row>
      <xdr:rowOff>10583</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243414" y="7016751"/>
          <a:ext cx="10583336" cy="7619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300" b="1">
            <a:solidFill>
              <a:schemeClr val="dk1"/>
            </a:solidFill>
            <a:effectLst/>
            <a:latin typeface="+mn-lt"/>
            <a:ea typeface="+mn-ea"/>
            <a:cs typeface="+mn-cs"/>
          </a:endParaRPr>
        </a:p>
        <a:p>
          <a:pPr algn="l"/>
          <a:r>
            <a:rPr lang="cs-CZ" sz="1000" b="1" u="sng">
              <a:solidFill>
                <a:schemeClr val="dk1"/>
              </a:solidFill>
              <a:effectLst/>
              <a:latin typeface="+mn-lt"/>
              <a:ea typeface="+mn-ea"/>
              <a:cs typeface="+mn-cs"/>
            </a:rPr>
            <a:t>Anti-VEGF přípravky mohou být u DME aplikovány buď: </a:t>
          </a:r>
          <a:r>
            <a:rPr lang="cs-CZ" sz="1000" b="1">
              <a:solidFill>
                <a:schemeClr val="dk1"/>
              </a:solidFill>
              <a:effectLst/>
              <a:latin typeface="+mn-lt"/>
              <a:ea typeface="+mn-ea"/>
              <a:cs typeface="+mn-cs"/>
            </a:rPr>
            <a:t>● v pevných (fixních) minimálně /maximálně doporučených (dle SPC daného anti-VEGF přípravku) intervalech (dle aktivity onemocnění) nebo ● adaptivním způsobem: </a:t>
          </a:r>
          <a:r>
            <a:rPr lang="cs-CZ" sz="1000" b="1" u="sng">
              <a:solidFill>
                <a:schemeClr val="dk1"/>
              </a:solidFill>
              <a:effectLst/>
              <a:latin typeface="+mn-lt"/>
              <a:ea typeface="+mn-ea"/>
              <a:cs typeface="+mn-cs"/>
            </a:rPr>
            <a:t>režim z DRCR.net studie</a:t>
          </a:r>
          <a:r>
            <a:rPr lang="cs-CZ" sz="1000" b="1" u="sng" baseline="30000">
              <a:solidFill>
                <a:schemeClr val="dk1"/>
              </a:solidFill>
              <a:effectLst/>
              <a:latin typeface="+mn-lt"/>
              <a:ea typeface="+mn-ea"/>
              <a:cs typeface="+mn-cs"/>
            </a:rPr>
            <a:t>92</a:t>
          </a:r>
          <a:r>
            <a:rPr lang="cs-CZ" sz="1000" b="1" u="sng">
              <a:solidFill>
                <a:schemeClr val="dk1"/>
              </a:solidFill>
              <a:effectLst/>
              <a:latin typeface="+mn-lt"/>
              <a:ea typeface="+mn-ea"/>
              <a:cs typeface="+mn-cs"/>
            </a:rPr>
            <a:t> (tzv. Protocol T - pro aflibercept a ranibizumab</a:t>
          </a:r>
          <a:r>
            <a:rPr lang="cs-CZ" sz="1000" b="1" u="none">
              <a:solidFill>
                <a:schemeClr val="dk1"/>
              </a:solidFill>
              <a:effectLst/>
              <a:latin typeface="+mn-lt"/>
              <a:ea typeface="+mn-ea"/>
              <a:cs typeface="+mn-cs"/>
            </a:rPr>
            <a:t>) – viz Příloha č. 25, </a:t>
          </a:r>
          <a:r>
            <a:rPr lang="cs-CZ" sz="1000" b="1">
              <a:solidFill>
                <a:schemeClr val="dk1"/>
              </a:solidFill>
              <a:effectLst/>
              <a:latin typeface="+mn-lt"/>
              <a:ea typeface="+mn-ea"/>
              <a:cs typeface="+mn-cs"/>
            </a:rPr>
            <a:t> </a:t>
          </a:r>
          <a:r>
            <a:rPr lang="cs-CZ" sz="1000" b="1" u="sng">
              <a:solidFill>
                <a:schemeClr val="dk1"/>
              </a:solidFill>
              <a:effectLst/>
              <a:latin typeface="+mn-lt"/>
              <a:ea typeface="+mn-ea"/>
              <a:cs typeface="+mn-cs"/>
            </a:rPr>
            <a:t>treat-and-extend přístupu (tzv. TaE, někdy nazýván také jako „proaktivní“ režim</a:t>
          </a:r>
          <a:r>
            <a:rPr lang="cs-CZ" sz="1000" b="1" u="none">
              <a:solidFill>
                <a:schemeClr val="dk1"/>
              </a:solidFill>
              <a:effectLst/>
              <a:latin typeface="+mn-lt"/>
              <a:ea typeface="+mn-ea"/>
              <a:cs typeface="+mn-cs"/>
            </a:rPr>
            <a:t>)</a:t>
          </a:r>
          <a:r>
            <a:rPr lang="cs-CZ" sz="1000" b="1" u="none" baseline="0">
              <a:solidFill>
                <a:schemeClr val="dk1"/>
              </a:solidFill>
              <a:effectLst/>
              <a:latin typeface="+mn-lt"/>
              <a:ea typeface="+mn-ea"/>
              <a:cs typeface="+mn-cs"/>
            </a:rPr>
            <a:t> -</a:t>
          </a:r>
          <a:r>
            <a:rPr lang="cs-CZ" sz="1000" b="1" u="none">
              <a:solidFill>
                <a:schemeClr val="dk1"/>
              </a:solidFill>
              <a:effectLst/>
              <a:latin typeface="+mn-lt"/>
              <a:ea typeface="+mn-ea"/>
              <a:cs typeface="+mn-cs"/>
            </a:rPr>
            <a:t> </a:t>
          </a:r>
          <a:r>
            <a:rPr lang="cs-CZ" sz="1000" b="1">
              <a:solidFill>
                <a:schemeClr val="dk1"/>
              </a:solidFill>
              <a:effectLst/>
              <a:latin typeface="+mn-lt"/>
              <a:ea typeface="+mn-ea"/>
              <a:cs typeface="+mn-cs"/>
            </a:rPr>
            <a:t>pacient dostane anti-VEGF přípravek při každé kontrole, ale interval další kontroly se event. zkrátí či prodlouží podle anatomických a/nebo zrakových parametrů výsledků kontroly</a:t>
          </a:r>
          <a:r>
            <a:rPr lang="cs-CZ" sz="1000" b="1" baseline="0">
              <a:solidFill>
                <a:schemeClr val="dk1"/>
              </a:solidFill>
              <a:effectLst/>
              <a:latin typeface="+mn-lt"/>
              <a:ea typeface="+mn-ea"/>
              <a:cs typeface="+mn-cs"/>
            </a:rPr>
            <a:t>, </a:t>
          </a:r>
          <a:r>
            <a:rPr lang="cs-CZ" sz="1000" b="1" u="sng">
              <a:solidFill>
                <a:schemeClr val="dk1"/>
              </a:solidFill>
              <a:effectLst/>
              <a:latin typeface="+mn-lt"/>
              <a:ea typeface="+mn-ea"/>
              <a:cs typeface="+mn-cs"/>
            </a:rPr>
            <a:t>u faricimabu také tzv. PTI režim</a:t>
          </a:r>
          <a:r>
            <a:rPr lang="cs-CZ" sz="1000" b="1" u="sng" baseline="30000">
              <a:solidFill>
                <a:schemeClr val="dk1"/>
              </a:solidFill>
              <a:effectLst/>
              <a:latin typeface="+mn-lt"/>
              <a:ea typeface="+mn-ea"/>
              <a:cs typeface="+mn-cs"/>
            </a:rPr>
            <a:t>113</a:t>
          </a:r>
          <a:r>
            <a:rPr lang="cs-CZ" sz="1000" b="1" u="sng">
              <a:solidFill>
                <a:schemeClr val="dk1"/>
              </a:solidFill>
              <a:effectLst/>
              <a:latin typeface="+mn-lt"/>
              <a:ea typeface="+mn-ea"/>
              <a:cs typeface="+mn-cs"/>
            </a:rPr>
            <a:t>- </a:t>
          </a:r>
          <a:r>
            <a:rPr lang="cs-CZ" sz="1000" b="1" u="none">
              <a:solidFill>
                <a:schemeClr val="dk1"/>
              </a:solidFill>
              <a:effectLst/>
              <a:latin typeface="+mn-lt"/>
              <a:ea typeface="+mn-ea"/>
              <a:cs typeface="+mn-cs"/>
            </a:rPr>
            <a:t>viz také Příloha č. 26.</a:t>
          </a:r>
          <a:endParaRPr lang="cs-CZ" sz="1000" b="1" u="none"/>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114299</xdr:colOff>
      <xdr:row>0</xdr:row>
      <xdr:rowOff>57150</xdr:rowOff>
    </xdr:from>
    <xdr:to>
      <xdr:col>25</xdr:col>
      <xdr:colOff>342900</xdr:colOff>
      <xdr:row>48</xdr:row>
      <xdr:rowOff>133350</xdr:rowOff>
    </xdr:to>
    <xdr:sp macro="" textlink="">
      <xdr:nvSpPr>
        <xdr:cNvPr id="2" name="TextovéPole 1">
          <a:extLst>
            <a:ext uri="{FF2B5EF4-FFF2-40B4-BE49-F238E27FC236}">
              <a16:creationId xmlns:a16="http://schemas.microsoft.com/office/drawing/2014/main" xmlns="" id="{00000000-0008-0000-0B00-000002000000}"/>
            </a:ext>
          </a:extLst>
        </xdr:cNvPr>
        <xdr:cNvSpPr txBox="1"/>
      </xdr:nvSpPr>
      <xdr:spPr>
        <a:xfrm>
          <a:off x="114299" y="57150"/>
          <a:ext cx="15468601" cy="922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1</xdr:col>
      <xdr:colOff>209550</xdr:colOff>
      <xdr:row>1</xdr:row>
      <xdr:rowOff>180975</xdr:rowOff>
    </xdr:from>
    <xdr:to>
      <xdr:col>11</xdr:col>
      <xdr:colOff>352425</xdr:colOff>
      <xdr:row>10</xdr:row>
      <xdr:rowOff>85725</xdr:rowOff>
    </xdr:to>
    <xdr:pic>
      <xdr:nvPicPr>
        <xdr:cNvPr id="3" name="Obrázek 2">
          <a:extLst>
            <a:ext uri="{FF2B5EF4-FFF2-40B4-BE49-F238E27FC236}">
              <a16:creationId xmlns:a16="http://schemas.microsoft.com/office/drawing/2014/main" xmlns=""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371475"/>
          <a:ext cx="6238875"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323851</xdr:colOff>
      <xdr:row>10</xdr:row>
      <xdr:rowOff>152400</xdr:rowOff>
    </xdr:from>
    <xdr:to>
      <xdr:col>4</xdr:col>
      <xdr:colOff>457200</xdr:colOff>
      <xdr:row>14</xdr:row>
      <xdr:rowOff>0</xdr:rowOff>
    </xdr:to>
    <xdr:sp macro="" textlink="">
      <xdr:nvSpPr>
        <xdr:cNvPr id="4" name="TextovéPole 3">
          <a:extLst>
            <a:ext uri="{FF2B5EF4-FFF2-40B4-BE49-F238E27FC236}">
              <a16:creationId xmlns:a16="http://schemas.microsoft.com/office/drawing/2014/main" xmlns="" id="{00000000-0008-0000-0B00-000004000000}"/>
            </a:ext>
          </a:extLst>
        </xdr:cNvPr>
        <xdr:cNvSpPr txBox="1"/>
      </xdr:nvSpPr>
      <xdr:spPr>
        <a:xfrm>
          <a:off x="933451" y="2057400"/>
          <a:ext cx="1962149"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u 5 % pacientů se předpokládá chirurgická léčba</a:t>
          </a:r>
        </a:p>
      </xdr:txBody>
    </xdr:sp>
    <xdr:clientData/>
  </xdr:twoCellAnchor>
  <xdr:twoCellAnchor>
    <xdr:from>
      <xdr:col>3</xdr:col>
      <xdr:colOff>581026</xdr:colOff>
      <xdr:row>6</xdr:row>
      <xdr:rowOff>57150</xdr:rowOff>
    </xdr:from>
    <xdr:to>
      <xdr:col>5</xdr:col>
      <xdr:colOff>590550</xdr:colOff>
      <xdr:row>11</xdr:row>
      <xdr:rowOff>9525</xdr:rowOff>
    </xdr:to>
    <xdr:cxnSp macro="">
      <xdr:nvCxnSpPr>
        <xdr:cNvPr id="6" name="Přímá spojnice se šipkou 5">
          <a:extLst>
            <a:ext uri="{FF2B5EF4-FFF2-40B4-BE49-F238E27FC236}">
              <a16:creationId xmlns:a16="http://schemas.microsoft.com/office/drawing/2014/main" xmlns="" id="{00000000-0008-0000-0B00-000006000000}"/>
            </a:ext>
          </a:extLst>
        </xdr:cNvPr>
        <xdr:cNvCxnSpPr/>
      </xdr:nvCxnSpPr>
      <xdr:spPr>
        <a:xfrm flipH="1">
          <a:off x="2409826" y="1200150"/>
          <a:ext cx="1228724" cy="904875"/>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323850</xdr:colOff>
      <xdr:row>7</xdr:row>
      <xdr:rowOff>47626</xdr:rowOff>
    </xdr:from>
    <xdr:to>
      <xdr:col>3</xdr:col>
      <xdr:colOff>581025</xdr:colOff>
      <xdr:row>7</xdr:row>
      <xdr:rowOff>171450</xdr:rowOff>
    </xdr:to>
    <xdr:sp macro="" textlink="">
      <xdr:nvSpPr>
        <xdr:cNvPr id="11" name="TextovéPole 10">
          <a:extLst>
            <a:ext uri="{FF2B5EF4-FFF2-40B4-BE49-F238E27FC236}">
              <a16:creationId xmlns:a16="http://schemas.microsoft.com/office/drawing/2014/main" xmlns="" id="{00000000-0008-0000-0B00-00000B000000}"/>
            </a:ext>
          </a:extLst>
        </xdr:cNvPr>
        <xdr:cNvSpPr txBox="1"/>
      </xdr:nvSpPr>
      <xdr:spPr>
        <a:xfrm>
          <a:off x="1543050" y="1381126"/>
          <a:ext cx="866775" cy="1238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cs-CZ" sz="1100"/>
            <a:t>- laser </a:t>
          </a:r>
        </a:p>
      </xdr:txBody>
    </xdr:sp>
    <xdr:clientData/>
  </xdr:twoCellAnchor>
  <xdr:twoCellAnchor>
    <xdr:from>
      <xdr:col>6</xdr:col>
      <xdr:colOff>409575</xdr:colOff>
      <xdr:row>10</xdr:row>
      <xdr:rowOff>85725</xdr:rowOff>
    </xdr:from>
    <xdr:to>
      <xdr:col>11</xdr:col>
      <xdr:colOff>200025</xdr:colOff>
      <xdr:row>13</xdr:row>
      <xdr:rowOff>123825</xdr:rowOff>
    </xdr:to>
    <xdr:sp macro="" textlink="">
      <xdr:nvSpPr>
        <xdr:cNvPr id="12" name="TextovéPole 11">
          <a:extLst>
            <a:ext uri="{FF2B5EF4-FFF2-40B4-BE49-F238E27FC236}">
              <a16:creationId xmlns:a16="http://schemas.microsoft.com/office/drawing/2014/main" xmlns="" id="{00000000-0008-0000-0B00-00000C000000}"/>
            </a:ext>
          </a:extLst>
        </xdr:cNvPr>
        <xdr:cNvSpPr txBox="1"/>
      </xdr:nvSpPr>
      <xdr:spPr>
        <a:xfrm>
          <a:off x="4067175" y="1990725"/>
          <a:ext cx="2838450"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předpokládá se,</a:t>
          </a:r>
          <a:r>
            <a:rPr lang="cs-CZ" sz="1100" baseline="0"/>
            <a:t> že 80 % pacientů s rozvinutou kataraktou bude nakonec potřebovat implantaci umělé nitrooční čočky</a:t>
          </a:r>
          <a:endParaRPr lang="cs-CZ" sz="1100"/>
        </a:p>
      </xdr:txBody>
    </xdr:sp>
    <xdr:clientData/>
  </xdr:twoCellAnchor>
  <xdr:twoCellAnchor>
    <xdr:from>
      <xdr:col>6</xdr:col>
      <xdr:colOff>466725</xdr:colOff>
      <xdr:row>9</xdr:row>
      <xdr:rowOff>133350</xdr:rowOff>
    </xdr:from>
    <xdr:to>
      <xdr:col>8</xdr:col>
      <xdr:colOff>228600</xdr:colOff>
      <xdr:row>10</xdr:row>
      <xdr:rowOff>152400</xdr:rowOff>
    </xdr:to>
    <xdr:cxnSp macro="">
      <xdr:nvCxnSpPr>
        <xdr:cNvPr id="13" name="Přímá spojnice se šipkou 12">
          <a:extLst>
            <a:ext uri="{FF2B5EF4-FFF2-40B4-BE49-F238E27FC236}">
              <a16:creationId xmlns:a16="http://schemas.microsoft.com/office/drawing/2014/main" xmlns="" id="{00000000-0008-0000-0B00-00000D000000}"/>
            </a:ext>
          </a:extLst>
        </xdr:cNvPr>
        <xdr:cNvCxnSpPr/>
      </xdr:nvCxnSpPr>
      <xdr:spPr>
        <a:xfrm>
          <a:off x="4124325" y="1847850"/>
          <a:ext cx="981075" cy="2095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190499</xdr:colOff>
      <xdr:row>13</xdr:row>
      <xdr:rowOff>190499</xdr:rowOff>
    </xdr:from>
    <xdr:to>
      <xdr:col>8</xdr:col>
      <xdr:colOff>180974</xdr:colOff>
      <xdr:row>16</xdr:row>
      <xdr:rowOff>104774</xdr:rowOff>
    </xdr:to>
    <xdr:sp macro="" textlink="">
      <xdr:nvSpPr>
        <xdr:cNvPr id="9" name="TextovéPole 8">
          <a:extLst>
            <a:ext uri="{FF2B5EF4-FFF2-40B4-BE49-F238E27FC236}">
              <a16:creationId xmlns:a16="http://schemas.microsoft.com/office/drawing/2014/main" xmlns="" id="{00000000-0008-0000-0B00-000009000000}"/>
            </a:ext>
          </a:extLst>
        </xdr:cNvPr>
        <xdr:cNvSpPr txBox="1"/>
      </xdr:nvSpPr>
      <xdr:spPr>
        <a:xfrm>
          <a:off x="2019299" y="2666999"/>
          <a:ext cx="3038475"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solidFill>
                <a:srgbClr val="FF0000"/>
              </a:solidFill>
            </a:rPr>
            <a:t>v případě výskytu velmi pravděpodobně pacient přejde na jiný způsob léčby</a:t>
          </a:r>
        </a:p>
      </xdr:txBody>
    </xdr:sp>
    <xdr:clientData/>
  </xdr:twoCellAnchor>
  <xdr:twoCellAnchor>
    <xdr:from>
      <xdr:col>5</xdr:col>
      <xdr:colOff>142875</xdr:colOff>
      <xdr:row>7</xdr:row>
      <xdr:rowOff>133350</xdr:rowOff>
    </xdr:from>
    <xdr:to>
      <xdr:col>6</xdr:col>
      <xdr:colOff>19049</xdr:colOff>
      <xdr:row>14</xdr:row>
      <xdr:rowOff>57150</xdr:rowOff>
    </xdr:to>
    <xdr:cxnSp macro="">
      <xdr:nvCxnSpPr>
        <xdr:cNvPr id="10" name="Přímá spojnice se šipkou 9">
          <a:extLst>
            <a:ext uri="{FF2B5EF4-FFF2-40B4-BE49-F238E27FC236}">
              <a16:creationId xmlns:a16="http://schemas.microsoft.com/office/drawing/2014/main" xmlns="" id="{00000000-0008-0000-0B00-00000A000000}"/>
            </a:ext>
          </a:extLst>
        </xdr:cNvPr>
        <xdr:cNvCxnSpPr/>
      </xdr:nvCxnSpPr>
      <xdr:spPr>
        <a:xfrm flipH="1">
          <a:off x="3190875" y="1466850"/>
          <a:ext cx="485774" cy="12573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304800</xdr:colOff>
      <xdr:row>9</xdr:row>
      <xdr:rowOff>180975</xdr:rowOff>
    </xdr:from>
    <xdr:to>
      <xdr:col>6</xdr:col>
      <xdr:colOff>123824</xdr:colOff>
      <xdr:row>14</xdr:row>
      <xdr:rowOff>66675</xdr:rowOff>
    </xdr:to>
    <xdr:cxnSp macro="">
      <xdr:nvCxnSpPr>
        <xdr:cNvPr id="14" name="Přímá spojnice se šipkou 13">
          <a:extLst>
            <a:ext uri="{FF2B5EF4-FFF2-40B4-BE49-F238E27FC236}">
              <a16:creationId xmlns:a16="http://schemas.microsoft.com/office/drawing/2014/main" xmlns="" id="{00000000-0008-0000-0B00-00000E000000}"/>
            </a:ext>
          </a:extLst>
        </xdr:cNvPr>
        <xdr:cNvCxnSpPr/>
      </xdr:nvCxnSpPr>
      <xdr:spPr>
        <a:xfrm flipH="1">
          <a:off x="3352800" y="1895475"/>
          <a:ext cx="428624" cy="8382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390525</xdr:colOff>
      <xdr:row>3</xdr:row>
      <xdr:rowOff>47625</xdr:rowOff>
    </xdr:from>
    <xdr:to>
      <xdr:col>20</xdr:col>
      <xdr:colOff>285750</xdr:colOff>
      <xdr:row>19</xdr:row>
      <xdr:rowOff>142875</xdr:rowOff>
    </xdr:to>
    <xdr:pic>
      <xdr:nvPicPr>
        <xdr:cNvPr id="15" name="Obrázek 14">
          <a:extLst>
            <a:ext uri="{FF2B5EF4-FFF2-40B4-BE49-F238E27FC236}">
              <a16:creationId xmlns:a16="http://schemas.microsoft.com/office/drawing/2014/main" xmlns=""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5725" y="619125"/>
          <a:ext cx="4772025" cy="3143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466726</xdr:colOff>
      <xdr:row>6</xdr:row>
      <xdr:rowOff>171450</xdr:rowOff>
    </xdr:from>
    <xdr:to>
      <xdr:col>22</xdr:col>
      <xdr:colOff>447675</xdr:colOff>
      <xdr:row>14</xdr:row>
      <xdr:rowOff>133350</xdr:rowOff>
    </xdr:to>
    <xdr:sp macro="" textlink="">
      <xdr:nvSpPr>
        <xdr:cNvPr id="16" name="TextovéPole 15">
          <a:extLst>
            <a:ext uri="{FF2B5EF4-FFF2-40B4-BE49-F238E27FC236}">
              <a16:creationId xmlns:a16="http://schemas.microsoft.com/office/drawing/2014/main" xmlns="" id="{00000000-0008-0000-0B00-000010000000}"/>
            </a:ext>
          </a:extLst>
        </xdr:cNvPr>
        <xdr:cNvSpPr txBox="1"/>
      </xdr:nvSpPr>
      <xdr:spPr>
        <a:xfrm>
          <a:off x="12658726" y="1314450"/>
          <a:ext cx="1200149" cy="1485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t>ve 26. týdnu </a:t>
          </a:r>
          <a:r>
            <a:rPr lang="cs-CZ" sz="1100"/>
            <a:t>byla četnost pacientů se "záchrannou" medikací </a:t>
          </a:r>
          <a:r>
            <a:rPr lang="cs-CZ" sz="1100" b="1"/>
            <a:t>38 % v rameni s sham injekcí  vs 22 % v rameni s dexam. 0,7 mg</a:t>
          </a:r>
        </a:p>
      </xdr:txBody>
    </xdr:sp>
    <xdr:clientData/>
  </xdr:twoCellAnchor>
  <xdr:twoCellAnchor>
    <xdr:from>
      <xdr:col>19</xdr:col>
      <xdr:colOff>238125</xdr:colOff>
      <xdr:row>9</xdr:row>
      <xdr:rowOff>123825</xdr:rowOff>
    </xdr:from>
    <xdr:to>
      <xdr:col>19</xdr:col>
      <xdr:colOff>533399</xdr:colOff>
      <xdr:row>18</xdr:row>
      <xdr:rowOff>47625</xdr:rowOff>
    </xdr:to>
    <xdr:sp macro="" textlink="">
      <xdr:nvSpPr>
        <xdr:cNvPr id="8" name="Ovál 7">
          <a:extLst>
            <a:ext uri="{FF2B5EF4-FFF2-40B4-BE49-F238E27FC236}">
              <a16:creationId xmlns:a16="http://schemas.microsoft.com/office/drawing/2014/main" xmlns="" id="{00000000-0008-0000-0B00-000008000000}"/>
            </a:ext>
          </a:extLst>
        </xdr:cNvPr>
        <xdr:cNvSpPr/>
      </xdr:nvSpPr>
      <xdr:spPr>
        <a:xfrm>
          <a:off x="11820525" y="1838325"/>
          <a:ext cx="295274" cy="1638300"/>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13</xdr:col>
      <xdr:colOff>361953</xdr:colOff>
      <xdr:row>11</xdr:row>
      <xdr:rowOff>19050</xdr:rowOff>
    </xdr:from>
    <xdr:to>
      <xdr:col>19</xdr:col>
      <xdr:colOff>428625</xdr:colOff>
      <xdr:row>11</xdr:row>
      <xdr:rowOff>19051</xdr:rowOff>
    </xdr:to>
    <xdr:cxnSp macro="">
      <xdr:nvCxnSpPr>
        <xdr:cNvPr id="18" name="Přímá spojnice 17">
          <a:extLst>
            <a:ext uri="{FF2B5EF4-FFF2-40B4-BE49-F238E27FC236}">
              <a16:creationId xmlns:a16="http://schemas.microsoft.com/office/drawing/2014/main" xmlns="" id="{00000000-0008-0000-0B00-000012000000}"/>
            </a:ext>
          </a:extLst>
        </xdr:cNvPr>
        <xdr:cNvCxnSpPr/>
      </xdr:nvCxnSpPr>
      <xdr:spPr>
        <a:xfrm flipH="1">
          <a:off x="8286753" y="2114550"/>
          <a:ext cx="3724272" cy="1"/>
        </a:xfrm>
        <a:prstGeom prst="line">
          <a:avLst/>
        </a:prstGeom>
        <a:ln>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457200</xdr:colOff>
      <xdr:row>10</xdr:row>
      <xdr:rowOff>28575</xdr:rowOff>
    </xdr:from>
    <xdr:to>
      <xdr:col>20</xdr:col>
      <xdr:colOff>466725</xdr:colOff>
      <xdr:row>13</xdr:row>
      <xdr:rowOff>85725</xdr:rowOff>
    </xdr:to>
    <xdr:cxnSp macro="">
      <xdr:nvCxnSpPr>
        <xdr:cNvPr id="23" name="Přímá spojnice se šipkou 22">
          <a:extLst>
            <a:ext uri="{FF2B5EF4-FFF2-40B4-BE49-F238E27FC236}">
              <a16:creationId xmlns:a16="http://schemas.microsoft.com/office/drawing/2014/main" xmlns="" id="{00000000-0008-0000-0B00-000017000000}"/>
            </a:ext>
          </a:extLst>
        </xdr:cNvPr>
        <xdr:cNvCxnSpPr/>
      </xdr:nvCxnSpPr>
      <xdr:spPr>
        <a:xfrm flipV="1">
          <a:off x="12039600" y="1933575"/>
          <a:ext cx="619125" cy="62865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114301</xdr:colOff>
      <xdr:row>19</xdr:row>
      <xdr:rowOff>161924</xdr:rowOff>
    </xdr:from>
    <xdr:to>
      <xdr:col>16</xdr:col>
      <xdr:colOff>349085</xdr:colOff>
      <xdr:row>42</xdr:row>
      <xdr:rowOff>76199</xdr:rowOff>
    </xdr:to>
    <xdr:pic>
      <xdr:nvPicPr>
        <xdr:cNvPr id="24" name="Obrázek 23">
          <a:extLst>
            <a:ext uri="{FF2B5EF4-FFF2-40B4-BE49-F238E27FC236}">
              <a16:creationId xmlns:a16="http://schemas.microsoft.com/office/drawing/2014/main" xmlns="" id="{00000000-0008-0000-0B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1" y="3781424"/>
          <a:ext cx="9378784" cy="429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27</xdr:row>
      <xdr:rowOff>47624</xdr:rowOff>
    </xdr:from>
    <xdr:to>
      <xdr:col>16</xdr:col>
      <xdr:colOff>276225</xdr:colOff>
      <xdr:row>28</xdr:row>
      <xdr:rowOff>85725</xdr:rowOff>
    </xdr:to>
    <xdr:sp macro="" textlink="">
      <xdr:nvSpPr>
        <xdr:cNvPr id="25" name="Ovál 24">
          <a:extLst>
            <a:ext uri="{FF2B5EF4-FFF2-40B4-BE49-F238E27FC236}">
              <a16:creationId xmlns:a16="http://schemas.microsoft.com/office/drawing/2014/main" xmlns="" id="{00000000-0008-0000-0B00-000019000000}"/>
            </a:ext>
          </a:extLst>
        </xdr:cNvPr>
        <xdr:cNvSpPr/>
      </xdr:nvSpPr>
      <xdr:spPr>
        <a:xfrm>
          <a:off x="76200" y="5191124"/>
          <a:ext cx="9953625" cy="228601"/>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228600</xdr:colOff>
      <xdr:row>0</xdr:row>
      <xdr:rowOff>76199</xdr:rowOff>
    </xdr:from>
    <xdr:to>
      <xdr:col>36</xdr:col>
      <xdr:colOff>560917</xdr:colOff>
      <xdr:row>81</xdr:row>
      <xdr:rowOff>116417</xdr:rowOff>
    </xdr:to>
    <xdr:sp macro="" textlink="">
      <xdr:nvSpPr>
        <xdr:cNvPr id="2" name="TextovéPole 1">
          <a:extLst>
            <a:ext uri="{FF2B5EF4-FFF2-40B4-BE49-F238E27FC236}">
              <a16:creationId xmlns:a16="http://schemas.microsoft.com/office/drawing/2014/main" xmlns="" id="{00000000-0008-0000-0C00-000002000000}"/>
            </a:ext>
          </a:extLst>
        </xdr:cNvPr>
        <xdr:cNvSpPr txBox="1"/>
      </xdr:nvSpPr>
      <xdr:spPr>
        <a:xfrm>
          <a:off x="228600" y="76199"/>
          <a:ext cx="22430317" cy="15470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1</xdr:col>
      <xdr:colOff>428625</xdr:colOff>
      <xdr:row>2</xdr:row>
      <xdr:rowOff>95250</xdr:rowOff>
    </xdr:from>
    <xdr:to>
      <xdr:col>17</xdr:col>
      <xdr:colOff>95250</xdr:colOff>
      <xdr:row>13</xdr:row>
      <xdr:rowOff>47625</xdr:rowOff>
    </xdr:to>
    <xdr:pic>
      <xdr:nvPicPr>
        <xdr:cNvPr id="3" name="Obrázek 2">
          <a:extLst>
            <a:ext uri="{FF2B5EF4-FFF2-40B4-BE49-F238E27FC236}">
              <a16:creationId xmlns:a16="http://schemas.microsoft.com/office/drawing/2014/main" xmlns=""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458" y="476250"/>
          <a:ext cx="9487959" cy="2047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444500</xdr:colOff>
      <xdr:row>20</xdr:row>
      <xdr:rowOff>1</xdr:rowOff>
    </xdr:from>
    <xdr:to>
      <xdr:col>17</xdr:col>
      <xdr:colOff>116416</xdr:colOff>
      <xdr:row>30</xdr:row>
      <xdr:rowOff>1</xdr:rowOff>
    </xdr:to>
    <xdr:pic>
      <xdr:nvPicPr>
        <xdr:cNvPr id="4" name="Obrázek 3">
          <a:extLst>
            <a:ext uri="{FF2B5EF4-FFF2-40B4-BE49-F238E27FC236}">
              <a16:creationId xmlns:a16="http://schemas.microsoft.com/office/drawing/2014/main" xmlns="" id="{00000000-0008-0000-0C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8333" y="3810001"/>
          <a:ext cx="9493250"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360891</xdr:colOff>
      <xdr:row>8</xdr:row>
      <xdr:rowOff>179917</xdr:rowOff>
    </xdr:from>
    <xdr:to>
      <xdr:col>17</xdr:col>
      <xdr:colOff>201083</xdr:colOff>
      <xdr:row>10</xdr:row>
      <xdr:rowOff>21167</xdr:rowOff>
    </xdr:to>
    <xdr:sp macro="" textlink="">
      <xdr:nvSpPr>
        <xdr:cNvPr id="5" name="Ovál 4">
          <a:extLst>
            <a:ext uri="{FF2B5EF4-FFF2-40B4-BE49-F238E27FC236}">
              <a16:creationId xmlns:a16="http://schemas.microsoft.com/office/drawing/2014/main" xmlns="" id="{00000000-0008-0000-0C00-000005000000}"/>
            </a:ext>
          </a:extLst>
        </xdr:cNvPr>
        <xdr:cNvSpPr/>
      </xdr:nvSpPr>
      <xdr:spPr>
        <a:xfrm>
          <a:off x="5885391" y="1703917"/>
          <a:ext cx="4750859" cy="222250"/>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9</xdr:col>
      <xdr:colOff>84667</xdr:colOff>
      <xdr:row>12</xdr:row>
      <xdr:rowOff>148167</xdr:rowOff>
    </xdr:from>
    <xdr:to>
      <xdr:col>14</xdr:col>
      <xdr:colOff>127000</xdr:colOff>
      <xdr:row>14</xdr:row>
      <xdr:rowOff>95250</xdr:rowOff>
    </xdr:to>
    <xdr:sp macro="" textlink="">
      <xdr:nvSpPr>
        <xdr:cNvPr id="6" name="TextovéPole 5">
          <a:extLst>
            <a:ext uri="{FF2B5EF4-FFF2-40B4-BE49-F238E27FC236}">
              <a16:creationId xmlns:a16="http://schemas.microsoft.com/office/drawing/2014/main" xmlns="" id="{00000000-0008-0000-0C00-000006000000}"/>
            </a:ext>
          </a:extLst>
        </xdr:cNvPr>
        <xdr:cNvSpPr txBox="1"/>
      </xdr:nvSpPr>
      <xdr:spPr>
        <a:xfrm>
          <a:off x="5609167" y="2434167"/>
          <a:ext cx="3111500" cy="328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a:solidFill>
                <a:srgbClr val="7030A0"/>
              </a:solidFill>
            </a:rPr>
            <a:t>OZURDEX je jen numericky lepší než ILUVIEN</a:t>
          </a:r>
          <a:r>
            <a:rPr lang="cs-CZ" sz="1200" b="1" baseline="0">
              <a:solidFill>
                <a:srgbClr val="7030A0"/>
              </a:solidFill>
            </a:rPr>
            <a:t> </a:t>
          </a:r>
          <a:endParaRPr lang="cs-CZ" sz="1200" b="1">
            <a:solidFill>
              <a:srgbClr val="7030A0"/>
            </a:solidFill>
          </a:endParaRPr>
        </a:p>
      </xdr:txBody>
    </xdr:sp>
    <xdr:clientData/>
  </xdr:twoCellAnchor>
  <xdr:twoCellAnchor>
    <xdr:from>
      <xdr:col>10</xdr:col>
      <xdr:colOff>497417</xdr:colOff>
      <xdr:row>9</xdr:row>
      <xdr:rowOff>110067</xdr:rowOff>
    </xdr:from>
    <xdr:to>
      <xdr:col>11</xdr:col>
      <xdr:colOff>322791</xdr:colOff>
      <xdr:row>12</xdr:row>
      <xdr:rowOff>169333</xdr:rowOff>
    </xdr:to>
    <xdr:cxnSp macro="">
      <xdr:nvCxnSpPr>
        <xdr:cNvPr id="7" name="Přímá spojnice se šipkou 6">
          <a:extLst>
            <a:ext uri="{FF2B5EF4-FFF2-40B4-BE49-F238E27FC236}">
              <a16:creationId xmlns:a16="http://schemas.microsoft.com/office/drawing/2014/main" xmlns="" id="{00000000-0008-0000-0C00-000007000000}"/>
            </a:ext>
          </a:extLst>
        </xdr:cNvPr>
        <xdr:cNvCxnSpPr/>
      </xdr:nvCxnSpPr>
      <xdr:spPr>
        <a:xfrm flipH="1">
          <a:off x="6635750" y="1824567"/>
          <a:ext cx="439208" cy="63076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508001</xdr:colOff>
      <xdr:row>14</xdr:row>
      <xdr:rowOff>52916</xdr:rowOff>
    </xdr:from>
    <xdr:to>
      <xdr:col>17</xdr:col>
      <xdr:colOff>148167</xdr:colOff>
      <xdr:row>17</xdr:row>
      <xdr:rowOff>126999</xdr:rowOff>
    </xdr:to>
    <xdr:sp macro="" textlink="">
      <xdr:nvSpPr>
        <xdr:cNvPr id="10" name="TextovéPole 9">
          <a:extLst>
            <a:ext uri="{FF2B5EF4-FFF2-40B4-BE49-F238E27FC236}">
              <a16:creationId xmlns:a16="http://schemas.microsoft.com/office/drawing/2014/main" xmlns="" id="{00000000-0008-0000-0C00-00000A000000}"/>
            </a:ext>
          </a:extLst>
        </xdr:cNvPr>
        <xdr:cNvSpPr txBox="1"/>
      </xdr:nvSpPr>
      <xdr:spPr>
        <a:xfrm>
          <a:off x="1121834" y="2719916"/>
          <a:ext cx="9461500" cy="64558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solidFill>
                <a:schemeClr val="tx1"/>
              </a:solidFill>
            </a:rPr>
            <a:t>Dle přímého retrospektivního sekvenčního</a:t>
          </a:r>
          <a:r>
            <a:rPr lang="cs-CZ" sz="1100" b="1" baseline="0">
              <a:solidFill>
                <a:schemeClr val="tx1"/>
              </a:solidFill>
            </a:rPr>
            <a:t> (1. </a:t>
          </a:r>
          <a:r>
            <a:rPr lang="cs-CZ" sz="1100" b="1">
              <a:solidFill>
                <a:schemeClr val="tx1"/>
              </a:solidFill>
            </a:rPr>
            <a:t>OZURDEX, za průměr. dobu 445 dní pak ILUVIEN) srovnání u 18 pacientů (viz pozn. 138) byl po mediánu  cca 2 měsíčního</a:t>
          </a:r>
          <a:r>
            <a:rPr lang="cs-CZ" sz="1100" b="1" baseline="0">
              <a:solidFill>
                <a:schemeClr val="tx1"/>
              </a:solidFill>
            </a:rPr>
            <a:t> follow-up </a:t>
          </a:r>
          <a:r>
            <a:rPr lang="cs-CZ" sz="1100" b="1" u="sng" baseline="0">
              <a:solidFill>
                <a:schemeClr val="tx1"/>
              </a:solidFill>
            </a:rPr>
            <a:t>OZURDEX signifikantně lepší ve snížení CST </a:t>
          </a:r>
          <a:r>
            <a:rPr lang="cs-CZ" sz="1100" b="1" baseline="0">
              <a:solidFill>
                <a:schemeClr val="tx1"/>
              </a:solidFill>
            </a:rPr>
            <a:t>(central subfield thickness - viz pozn. 141) </a:t>
          </a:r>
          <a:r>
            <a:rPr lang="cs-CZ" sz="1100" b="1" u="sng" baseline="0">
              <a:solidFill>
                <a:schemeClr val="tx1"/>
              </a:solidFill>
            </a:rPr>
            <a:t>oproti ILUVIENU o 61 </a:t>
          </a:r>
          <a:r>
            <a:rPr lang="el-GR" sz="1100" b="1" u="sng" baseline="0">
              <a:solidFill>
                <a:schemeClr val="dk1"/>
              </a:solidFill>
              <a:effectLst/>
              <a:latin typeface="+mn-lt"/>
              <a:ea typeface="+mn-ea"/>
              <a:cs typeface="+mn-cs"/>
            </a:rPr>
            <a:t>μ</a:t>
          </a:r>
          <a:r>
            <a:rPr lang="cs-CZ" sz="1100" b="1" u="sng" baseline="0">
              <a:solidFill>
                <a:schemeClr val="dk1"/>
              </a:solidFill>
              <a:effectLst/>
              <a:latin typeface="+mn-lt"/>
              <a:ea typeface="+mn-ea"/>
              <a:cs typeface="+mn-cs"/>
            </a:rPr>
            <a:t>m </a:t>
          </a:r>
          <a:r>
            <a:rPr lang="cs-CZ" sz="1100" b="1" u="sng" baseline="0">
              <a:solidFill>
                <a:schemeClr val="tx1"/>
              </a:solidFill>
            </a:rPr>
            <a:t>(p=0.0089</a:t>
          </a:r>
          <a:r>
            <a:rPr lang="cs-CZ" sz="1100" b="1" baseline="0">
              <a:solidFill>
                <a:schemeClr val="tx1"/>
              </a:solidFill>
            </a:rPr>
            <a:t>), konkrétně: DEX-0.70mg  143 </a:t>
          </a:r>
          <a:r>
            <a:rPr lang="el-GR" sz="1100" b="1" baseline="0">
              <a:solidFill>
                <a:schemeClr val="tx1"/>
              </a:solidFill>
              <a:latin typeface="Calibri"/>
            </a:rPr>
            <a:t>μ</a:t>
          </a:r>
          <a:r>
            <a:rPr lang="cs-CZ" sz="1100" b="1" baseline="0">
              <a:solidFill>
                <a:schemeClr val="tx1"/>
              </a:solidFill>
              <a:latin typeface="Calibri"/>
            </a:rPr>
            <a:t>m (IQR: 85.0-277.3), </a:t>
          </a:r>
          <a:r>
            <a:rPr lang="cs-CZ" sz="1100" b="1" baseline="0">
              <a:solidFill>
                <a:schemeClr val="tx1"/>
              </a:solidFill>
            </a:rPr>
            <a:t> FA-0.18mg  82 </a:t>
          </a:r>
          <a:r>
            <a:rPr lang="el-GR" sz="1100" b="1" baseline="0">
              <a:solidFill>
                <a:schemeClr val="dk1"/>
              </a:solidFill>
              <a:effectLst/>
              <a:latin typeface="+mn-lt"/>
              <a:ea typeface="+mn-ea"/>
              <a:cs typeface="+mn-cs"/>
            </a:rPr>
            <a:t>μ</a:t>
          </a:r>
          <a:r>
            <a:rPr lang="cs-CZ" sz="1100" b="1" baseline="0">
              <a:solidFill>
                <a:schemeClr val="dk1"/>
              </a:solidFill>
              <a:effectLst/>
              <a:latin typeface="+mn-lt"/>
              <a:ea typeface="+mn-ea"/>
              <a:cs typeface="+mn-cs"/>
            </a:rPr>
            <a:t>m (IQR: 33.0-134.5) - CAVE! tato retro studie byla jinak koncipovaná než studie zahrnuté v NMA</a:t>
          </a:r>
          <a:r>
            <a:rPr lang="cs-CZ" sz="1100" b="1" baseline="30000">
              <a:solidFill>
                <a:schemeClr val="dk1"/>
              </a:solidFill>
              <a:effectLst/>
              <a:latin typeface="+mn-lt"/>
              <a:ea typeface="+mn-ea"/>
              <a:cs typeface="+mn-cs"/>
            </a:rPr>
            <a:t>137</a:t>
          </a:r>
          <a:r>
            <a:rPr lang="cs-CZ" sz="1100" b="1" baseline="0">
              <a:solidFill>
                <a:schemeClr val="dk1"/>
              </a:solidFill>
              <a:effectLst/>
              <a:latin typeface="+mn-lt"/>
              <a:ea typeface="+mn-ea"/>
              <a:cs typeface="+mn-cs"/>
            </a:rPr>
            <a:t>!</a:t>
          </a:r>
          <a:endParaRPr lang="cs-CZ" sz="1100" b="1">
            <a:solidFill>
              <a:schemeClr val="tx1"/>
            </a:solidFill>
          </a:endParaRPr>
        </a:p>
      </xdr:txBody>
    </xdr:sp>
    <xdr:clientData/>
  </xdr:twoCellAnchor>
  <xdr:twoCellAnchor editAs="oneCell">
    <xdr:from>
      <xdr:col>9</xdr:col>
      <xdr:colOff>560916</xdr:colOff>
      <xdr:row>22</xdr:row>
      <xdr:rowOff>95251</xdr:rowOff>
    </xdr:from>
    <xdr:to>
      <xdr:col>11</xdr:col>
      <xdr:colOff>328083</xdr:colOff>
      <xdr:row>28</xdr:row>
      <xdr:rowOff>42335</xdr:rowOff>
    </xdr:to>
    <xdr:pic>
      <xdr:nvPicPr>
        <xdr:cNvPr id="12" name="Obrázek 11">
          <a:extLst>
            <a:ext uri="{FF2B5EF4-FFF2-40B4-BE49-F238E27FC236}">
              <a16:creationId xmlns:a16="http://schemas.microsoft.com/office/drawing/2014/main" xmlns="" id="{00000000-0008-0000-0C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5416" y="4286251"/>
          <a:ext cx="994834" cy="1090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105834</xdr:colOff>
      <xdr:row>28</xdr:row>
      <xdr:rowOff>10586</xdr:rowOff>
    </xdr:from>
    <xdr:to>
      <xdr:col>11</xdr:col>
      <xdr:colOff>211667</xdr:colOff>
      <xdr:row>29</xdr:row>
      <xdr:rowOff>63501</xdr:rowOff>
    </xdr:to>
    <xdr:sp macro="" textlink="">
      <xdr:nvSpPr>
        <xdr:cNvPr id="13" name="TextovéPole 12">
          <a:extLst>
            <a:ext uri="{FF2B5EF4-FFF2-40B4-BE49-F238E27FC236}">
              <a16:creationId xmlns:a16="http://schemas.microsoft.com/office/drawing/2014/main" xmlns="" id="{00000000-0008-0000-0C00-00000D000000}"/>
            </a:ext>
          </a:extLst>
        </xdr:cNvPr>
        <xdr:cNvSpPr txBox="1"/>
      </xdr:nvSpPr>
      <xdr:spPr>
        <a:xfrm>
          <a:off x="6244167" y="5344586"/>
          <a:ext cx="719667" cy="2434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200" b="1">
            <a:solidFill>
              <a:srgbClr val="7030A0"/>
            </a:solidFill>
          </a:endParaRPr>
        </a:p>
      </xdr:txBody>
    </xdr:sp>
    <xdr:clientData/>
  </xdr:twoCellAnchor>
  <xdr:twoCellAnchor>
    <xdr:from>
      <xdr:col>9</xdr:col>
      <xdr:colOff>285750</xdr:colOff>
      <xdr:row>26</xdr:row>
      <xdr:rowOff>10584</xdr:rowOff>
    </xdr:from>
    <xdr:to>
      <xdr:col>17</xdr:col>
      <xdr:colOff>295276</xdr:colOff>
      <xdr:row>27</xdr:row>
      <xdr:rowOff>42333</xdr:rowOff>
    </xdr:to>
    <xdr:sp macro="" textlink="">
      <xdr:nvSpPr>
        <xdr:cNvPr id="14" name="Ovál 13">
          <a:extLst>
            <a:ext uri="{FF2B5EF4-FFF2-40B4-BE49-F238E27FC236}">
              <a16:creationId xmlns:a16="http://schemas.microsoft.com/office/drawing/2014/main" xmlns="" id="{00000000-0008-0000-0C00-00000E000000}"/>
            </a:ext>
          </a:extLst>
        </xdr:cNvPr>
        <xdr:cNvSpPr/>
      </xdr:nvSpPr>
      <xdr:spPr>
        <a:xfrm>
          <a:off x="5810250" y="4963584"/>
          <a:ext cx="4920193" cy="222249"/>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9</xdr:col>
      <xdr:colOff>211665</xdr:colOff>
      <xdr:row>29</xdr:row>
      <xdr:rowOff>137585</xdr:rowOff>
    </xdr:from>
    <xdr:to>
      <xdr:col>15</xdr:col>
      <xdr:colOff>201082</xdr:colOff>
      <xdr:row>31</xdr:row>
      <xdr:rowOff>84668</xdr:rowOff>
    </xdr:to>
    <xdr:sp macro="" textlink="">
      <xdr:nvSpPr>
        <xdr:cNvPr id="15" name="TextovéPole 14">
          <a:extLst>
            <a:ext uri="{FF2B5EF4-FFF2-40B4-BE49-F238E27FC236}">
              <a16:creationId xmlns:a16="http://schemas.microsoft.com/office/drawing/2014/main" xmlns="" id="{00000000-0008-0000-0C00-00000F000000}"/>
            </a:ext>
          </a:extLst>
        </xdr:cNvPr>
        <xdr:cNvSpPr txBox="1"/>
      </xdr:nvSpPr>
      <xdr:spPr>
        <a:xfrm>
          <a:off x="5736165" y="5662085"/>
          <a:ext cx="3672417" cy="328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a:solidFill>
                <a:srgbClr val="7030A0"/>
              </a:solidFill>
            </a:rPr>
            <a:t>ILUVIEN je naopak jen numericky lepší než OZURDEX</a:t>
          </a:r>
        </a:p>
      </xdr:txBody>
    </xdr:sp>
    <xdr:clientData/>
  </xdr:twoCellAnchor>
  <xdr:twoCellAnchor>
    <xdr:from>
      <xdr:col>11</xdr:col>
      <xdr:colOff>84666</xdr:colOff>
      <xdr:row>26</xdr:row>
      <xdr:rowOff>148167</xdr:rowOff>
    </xdr:from>
    <xdr:to>
      <xdr:col>11</xdr:col>
      <xdr:colOff>523874</xdr:colOff>
      <xdr:row>30</xdr:row>
      <xdr:rowOff>16933</xdr:rowOff>
    </xdr:to>
    <xdr:cxnSp macro="">
      <xdr:nvCxnSpPr>
        <xdr:cNvPr id="16" name="Přímá spojnice se šipkou 15">
          <a:extLst>
            <a:ext uri="{FF2B5EF4-FFF2-40B4-BE49-F238E27FC236}">
              <a16:creationId xmlns:a16="http://schemas.microsoft.com/office/drawing/2014/main" xmlns="" id="{00000000-0008-0000-0C00-000010000000}"/>
            </a:ext>
          </a:extLst>
        </xdr:cNvPr>
        <xdr:cNvCxnSpPr/>
      </xdr:nvCxnSpPr>
      <xdr:spPr>
        <a:xfrm flipH="1">
          <a:off x="6836833" y="5101167"/>
          <a:ext cx="439208" cy="63076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328084</xdr:colOff>
      <xdr:row>31</xdr:row>
      <xdr:rowOff>158750</xdr:rowOff>
    </xdr:from>
    <xdr:to>
      <xdr:col>16</xdr:col>
      <xdr:colOff>547159</xdr:colOff>
      <xdr:row>41</xdr:row>
      <xdr:rowOff>187325</xdr:rowOff>
    </xdr:to>
    <xdr:pic>
      <xdr:nvPicPr>
        <xdr:cNvPr id="18" name="Obrázek 17">
          <a:extLst>
            <a:ext uri="{FF2B5EF4-FFF2-40B4-BE49-F238E27FC236}">
              <a16:creationId xmlns:a16="http://schemas.microsoft.com/office/drawing/2014/main" xmlns="" id="{00000000-0008-0000-0C00-00001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1917" y="6064250"/>
          <a:ext cx="9426575" cy="193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169333</xdr:colOff>
      <xdr:row>33</xdr:row>
      <xdr:rowOff>31751</xdr:rowOff>
    </xdr:from>
    <xdr:to>
      <xdr:col>15</xdr:col>
      <xdr:colOff>412749</xdr:colOff>
      <xdr:row>34</xdr:row>
      <xdr:rowOff>10066</xdr:rowOff>
    </xdr:to>
    <xdr:pic>
      <xdr:nvPicPr>
        <xdr:cNvPr id="19" name="Obrázek 18">
          <a:extLst>
            <a:ext uri="{FF2B5EF4-FFF2-40B4-BE49-F238E27FC236}">
              <a16:creationId xmlns:a16="http://schemas.microsoft.com/office/drawing/2014/main" xmlns="" id="{00000000-0008-0000-0C00-00001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66166" y="6318251"/>
          <a:ext cx="5154083" cy="168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402167</xdr:colOff>
      <xdr:row>33</xdr:row>
      <xdr:rowOff>42333</xdr:rowOff>
    </xdr:from>
    <xdr:to>
      <xdr:col>16</xdr:col>
      <xdr:colOff>585522</xdr:colOff>
      <xdr:row>34</xdr:row>
      <xdr:rowOff>0</xdr:rowOff>
    </xdr:to>
    <xdr:pic>
      <xdr:nvPicPr>
        <xdr:cNvPr id="20" name="Obrázek 19">
          <a:extLst>
            <a:ext uri="{FF2B5EF4-FFF2-40B4-BE49-F238E27FC236}">
              <a16:creationId xmlns:a16="http://schemas.microsoft.com/office/drawing/2014/main" xmlns="" id="{00000000-0008-0000-0C00-000014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609667" y="6328833"/>
          <a:ext cx="797188" cy="1481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433917</xdr:colOff>
      <xdr:row>47</xdr:row>
      <xdr:rowOff>10584</xdr:rowOff>
    </xdr:from>
    <xdr:to>
      <xdr:col>17</xdr:col>
      <xdr:colOff>58208</xdr:colOff>
      <xdr:row>57</xdr:row>
      <xdr:rowOff>58209</xdr:rowOff>
    </xdr:to>
    <xdr:pic>
      <xdr:nvPicPr>
        <xdr:cNvPr id="21" name="Obrázek 20">
          <a:extLst>
            <a:ext uri="{FF2B5EF4-FFF2-40B4-BE49-F238E27FC236}">
              <a16:creationId xmlns:a16="http://schemas.microsoft.com/office/drawing/2014/main" xmlns="" id="{00000000-0008-0000-0C00-000015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47750" y="8964084"/>
          <a:ext cx="944562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285749</xdr:colOff>
      <xdr:row>41</xdr:row>
      <xdr:rowOff>137583</xdr:rowOff>
    </xdr:from>
    <xdr:to>
      <xdr:col>15</xdr:col>
      <xdr:colOff>402166</xdr:colOff>
      <xdr:row>43</xdr:row>
      <xdr:rowOff>84666</xdr:rowOff>
    </xdr:to>
    <xdr:sp macro="" textlink="">
      <xdr:nvSpPr>
        <xdr:cNvPr id="22" name="TextovéPole 21">
          <a:extLst>
            <a:ext uri="{FF2B5EF4-FFF2-40B4-BE49-F238E27FC236}">
              <a16:creationId xmlns:a16="http://schemas.microsoft.com/office/drawing/2014/main" xmlns="" id="{00000000-0008-0000-0C00-000016000000}"/>
            </a:ext>
          </a:extLst>
        </xdr:cNvPr>
        <xdr:cNvSpPr txBox="1"/>
      </xdr:nvSpPr>
      <xdr:spPr>
        <a:xfrm>
          <a:off x="5810249" y="7948083"/>
          <a:ext cx="3799417" cy="328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u="sng">
              <a:solidFill>
                <a:srgbClr val="7030A0"/>
              </a:solidFill>
            </a:rPr>
            <a:t>OZURDEX je statisticky významně lepší než ILUVIEN</a:t>
          </a:r>
          <a:r>
            <a:rPr lang="cs-CZ" sz="1200" b="1" u="sng" baseline="0">
              <a:solidFill>
                <a:srgbClr val="7030A0"/>
              </a:solidFill>
            </a:rPr>
            <a:t> </a:t>
          </a:r>
          <a:endParaRPr lang="cs-CZ" sz="1200" b="1" u="sng">
            <a:solidFill>
              <a:srgbClr val="7030A0"/>
            </a:solidFill>
          </a:endParaRPr>
        </a:p>
      </xdr:txBody>
    </xdr:sp>
    <xdr:clientData/>
  </xdr:twoCellAnchor>
  <xdr:twoCellAnchor>
    <xdr:from>
      <xdr:col>9</xdr:col>
      <xdr:colOff>42334</xdr:colOff>
      <xdr:row>38</xdr:row>
      <xdr:rowOff>0</xdr:rowOff>
    </xdr:from>
    <xdr:to>
      <xdr:col>17</xdr:col>
      <xdr:colOff>51860</xdr:colOff>
      <xdr:row>39</xdr:row>
      <xdr:rowOff>31749</xdr:rowOff>
    </xdr:to>
    <xdr:sp macro="" textlink="">
      <xdr:nvSpPr>
        <xdr:cNvPr id="23" name="Ovál 22">
          <a:extLst>
            <a:ext uri="{FF2B5EF4-FFF2-40B4-BE49-F238E27FC236}">
              <a16:creationId xmlns:a16="http://schemas.microsoft.com/office/drawing/2014/main" xmlns="" id="{00000000-0008-0000-0C00-000017000000}"/>
            </a:ext>
          </a:extLst>
        </xdr:cNvPr>
        <xdr:cNvSpPr/>
      </xdr:nvSpPr>
      <xdr:spPr>
        <a:xfrm>
          <a:off x="5566834" y="7239000"/>
          <a:ext cx="4920193" cy="222249"/>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10</xdr:col>
      <xdr:colOff>423334</xdr:colOff>
      <xdr:row>38</xdr:row>
      <xdr:rowOff>127000</xdr:rowOff>
    </xdr:from>
    <xdr:to>
      <xdr:col>11</xdr:col>
      <xdr:colOff>248708</xdr:colOff>
      <xdr:row>41</xdr:row>
      <xdr:rowOff>186266</xdr:rowOff>
    </xdr:to>
    <xdr:cxnSp macro="">
      <xdr:nvCxnSpPr>
        <xdr:cNvPr id="24" name="Přímá spojnice se šipkou 23">
          <a:extLst>
            <a:ext uri="{FF2B5EF4-FFF2-40B4-BE49-F238E27FC236}">
              <a16:creationId xmlns:a16="http://schemas.microsoft.com/office/drawing/2014/main" xmlns="" id="{00000000-0008-0000-0C00-000018000000}"/>
            </a:ext>
          </a:extLst>
        </xdr:cNvPr>
        <xdr:cNvCxnSpPr/>
      </xdr:nvCxnSpPr>
      <xdr:spPr>
        <a:xfrm flipH="1">
          <a:off x="6561667" y="7366000"/>
          <a:ext cx="439208" cy="63076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497416</xdr:colOff>
      <xdr:row>56</xdr:row>
      <xdr:rowOff>169334</xdr:rowOff>
    </xdr:from>
    <xdr:to>
      <xdr:col>14</xdr:col>
      <xdr:colOff>539749</xdr:colOff>
      <xdr:row>58</xdr:row>
      <xdr:rowOff>116417</xdr:rowOff>
    </xdr:to>
    <xdr:sp macro="" textlink="">
      <xdr:nvSpPr>
        <xdr:cNvPr id="25" name="TextovéPole 24">
          <a:extLst>
            <a:ext uri="{FF2B5EF4-FFF2-40B4-BE49-F238E27FC236}">
              <a16:creationId xmlns:a16="http://schemas.microsoft.com/office/drawing/2014/main" xmlns="" id="{00000000-0008-0000-0C00-000019000000}"/>
            </a:ext>
          </a:extLst>
        </xdr:cNvPr>
        <xdr:cNvSpPr txBox="1"/>
      </xdr:nvSpPr>
      <xdr:spPr>
        <a:xfrm>
          <a:off x="6021916" y="10837334"/>
          <a:ext cx="3111500" cy="328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a:solidFill>
                <a:srgbClr val="7030A0"/>
              </a:solidFill>
            </a:rPr>
            <a:t>OZURDEX je jen numericky lepší než ILUVIEN</a:t>
          </a:r>
          <a:r>
            <a:rPr lang="cs-CZ" sz="1200" b="1" baseline="0">
              <a:solidFill>
                <a:srgbClr val="7030A0"/>
              </a:solidFill>
            </a:rPr>
            <a:t> </a:t>
          </a:r>
          <a:endParaRPr lang="cs-CZ" sz="1200" b="1">
            <a:solidFill>
              <a:srgbClr val="7030A0"/>
            </a:solidFill>
          </a:endParaRPr>
        </a:p>
      </xdr:txBody>
    </xdr:sp>
    <xdr:clientData/>
  </xdr:twoCellAnchor>
  <xdr:twoCellAnchor>
    <xdr:from>
      <xdr:col>9</xdr:col>
      <xdr:colOff>264583</xdr:colOff>
      <xdr:row>53</xdr:row>
      <xdr:rowOff>21168</xdr:rowOff>
    </xdr:from>
    <xdr:to>
      <xdr:col>17</xdr:col>
      <xdr:colOff>274109</xdr:colOff>
      <xdr:row>54</xdr:row>
      <xdr:rowOff>42333</xdr:rowOff>
    </xdr:to>
    <xdr:sp macro="" textlink="">
      <xdr:nvSpPr>
        <xdr:cNvPr id="26" name="Ovál 25">
          <a:extLst>
            <a:ext uri="{FF2B5EF4-FFF2-40B4-BE49-F238E27FC236}">
              <a16:creationId xmlns:a16="http://schemas.microsoft.com/office/drawing/2014/main" xmlns="" id="{00000000-0008-0000-0C00-00001A000000}"/>
            </a:ext>
          </a:extLst>
        </xdr:cNvPr>
        <xdr:cNvSpPr/>
      </xdr:nvSpPr>
      <xdr:spPr>
        <a:xfrm>
          <a:off x="5789083" y="10117668"/>
          <a:ext cx="4920193" cy="211665"/>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11</xdr:col>
      <xdr:colOff>137583</xdr:colOff>
      <xdr:row>53</xdr:row>
      <xdr:rowOff>148168</xdr:rowOff>
    </xdr:from>
    <xdr:to>
      <xdr:col>11</xdr:col>
      <xdr:colOff>576791</xdr:colOff>
      <xdr:row>57</xdr:row>
      <xdr:rowOff>16934</xdr:rowOff>
    </xdr:to>
    <xdr:cxnSp macro="">
      <xdr:nvCxnSpPr>
        <xdr:cNvPr id="27" name="Přímá spojnice se šipkou 26">
          <a:extLst>
            <a:ext uri="{FF2B5EF4-FFF2-40B4-BE49-F238E27FC236}">
              <a16:creationId xmlns:a16="http://schemas.microsoft.com/office/drawing/2014/main" xmlns="" id="{00000000-0008-0000-0C00-00001B000000}"/>
            </a:ext>
          </a:extLst>
        </xdr:cNvPr>
        <xdr:cNvCxnSpPr/>
      </xdr:nvCxnSpPr>
      <xdr:spPr>
        <a:xfrm flipH="1">
          <a:off x="6889750" y="10244668"/>
          <a:ext cx="439208" cy="63076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359833</xdr:colOff>
      <xdr:row>60</xdr:row>
      <xdr:rowOff>74085</xdr:rowOff>
    </xdr:from>
    <xdr:to>
      <xdr:col>16</xdr:col>
      <xdr:colOff>607483</xdr:colOff>
      <xdr:row>70</xdr:row>
      <xdr:rowOff>26460</xdr:rowOff>
    </xdr:to>
    <xdr:pic>
      <xdr:nvPicPr>
        <xdr:cNvPr id="28" name="Obrázek 27">
          <a:extLst>
            <a:ext uri="{FF2B5EF4-FFF2-40B4-BE49-F238E27FC236}">
              <a16:creationId xmlns:a16="http://schemas.microsoft.com/office/drawing/2014/main" xmlns="" id="{00000000-0008-0000-0C00-00001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73666" y="11504085"/>
          <a:ext cx="9455150" cy="185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486832</xdr:colOff>
      <xdr:row>71</xdr:row>
      <xdr:rowOff>137585</xdr:rowOff>
    </xdr:from>
    <xdr:to>
      <xdr:col>17</xdr:col>
      <xdr:colOff>179917</xdr:colOff>
      <xdr:row>75</xdr:row>
      <xdr:rowOff>21168</xdr:rowOff>
    </xdr:to>
    <xdr:sp macro="" textlink="">
      <xdr:nvSpPr>
        <xdr:cNvPr id="29" name="TextovéPole 28">
          <a:extLst>
            <a:ext uri="{FF2B5EF4-FFF2-40B4-BE49-F238E27FC236}">
              <a16:creationId xmlns:a16="http://schemas.microsoft.com/office/drawing/2014/main" xmlns="" id="{00000000-0008-0000-0C00-00001D000000}"/>
            </a:ext>
          </a:extLst>
        </xdr:cNvPr>
        <xdr:cNvSpPr txBox="1"/>
      </xdr:nvSpPr>
      <xdr:spPr>
        <a:xfrm>
          <a:off x="1100665" y="13663085"/>
          <a:ext cx="9514419" cy="64558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solidFill>
                <a:schemeClr val="tx1"/>
              </a:solidFill>
            </a:rPr>
            <a:t>Dle přímého retrospektivního sekvenčního</a:t>
          </a:r>
          <a:r>
            <a:rPr lang="cs-CZ" sz="1100" b="1" baseline="0">
              <a:solidFill>
                <a:schemeClr val="tx1"/>
              </a:solidFill>
            </a:rPr>
            <a:t> (1. </a:t>
          </a:r>
          <a:r>
            <a:rPr lang="cs-CZ" sz="1100" b="1">
              <a:solidFill>
                <a:schemeClr val="tx1"/>
              </a:solidFill>
            </a:rPr>
            <a:t>OZURDEX, za průměr. dobu 445 dní pak ILUVIEN) srovnání u 18 pacientů (viz pozn. 138) byl po mediánu  cca 2 měs.</a:t>
          </a:r>
          <a:r>
            <a:rPr lang="cs-CZ" sz="1100" b="1" baseline="0">
              <a:solidFill>
                <a:schemeClr val="tx1"/>
              </a:solidFill>
            </a:rPr>
            <a:t> follow-up u </a:t>
          </a:r>
          <a:r>
            <a:rPr lang="cs-CZ" sz="1100" b="1" u="sng" baseline="0">
              <a:solidFill>
                <a:schemeClr val="tx1"/>
              </a:solidFill>
            </a:rPr>
            <a:t>OZURDEXU jen numericky trend k lepší zrakové ostrosti (BCVA - viz pozn. 8 a 11)</a:t>
          </a:r>
          <a:r>
            <a:rPr lang="cs-CZ" sz="1100" b="1" baseline="0">
              <a:solidFill>
                <a:schemeClr val="tx1"/>
              </a:solidFill>
            </a:rPr>
            <a:t> </a:t>
          </a:r>
          <a:r>
            <a:rPr lang="cs-CZ" sz="1100" b="1" u="sng" baseline="0">
              <a:solidFill>
                <a:schemeClr val="tx1"/>
              </a:solidFill>
            </a:rPr>
            <a:t>oproti ILUVIENU, a to o 0.14 logMAR</a:t>
          </a:r>
          <a:r>
            <a:rPr lang="cs-CZ" sz="1100" b="1" u="sng" baseline="0">
              <a:solidFill>
                <a:schemeClr val="dk1"/>
              </a:solidFill>
              <a:effectLst/>
              <a:latin typeface="+mn-lt"/>
              <a:ea typeface="+mn-ea"/>
              <a:cs typeface="+mn-cs"/>
            </a:rPr>
            <a:t> </a:t>
          </a:r>
          <a:r>
            <a:rPr lang="cs-CZ" sz="1100" b="1" u="sng" baseline="0">
              <a:solidFill>
                <a:schemeClr val="tx1"/>
              </a:solidFill>
            </a:rPr>
            <a:t>(p=0.1893</a:t>
          </a:r>
          <a:r>
            <a:rPr lang="cs-CZ" sz="1100" b="1" baseline="0">
              <a:solidFill>
                <a:schemeClr val="tx1"/>
              </a:solidFill>
            </a:rPr>
            <a:t>), konkrétně: DEX-0.70mg  0.26 logMAR</a:t>
          </a:r>
          <a:r>
            <a:rPr lang="cs-CZ" sz="1100" b="1" baseline="0">
              <a:solidFill>
                <a:schemeClr val="tx1"/>
              </a:solidFill>
              <a:latin typeface="Calibri"/>
            </a:rPr>
            <a:t> (IQR: 0.15-0.40), </a:t>
          </a:r>
          <a:r>
            <a:rPr lang="cs-CZ" sz="1100" b="1" baseline="0">
              <a:solidFill>
                <a:schemeClr val="tx1"/>
              </a:solidFill>
            </a:rPr>
            <a:t> FA-0.18mg  0.40 logMAR</a:t>
          </a:r>
          <a:r>
            <a:rPr lang="cs-CZ" sz="1100" b="1" baseline="0">
              <a:solidFill>
                <a:schemeClr val="dk1"/>
              </a:solidFill>
              <a:effectLst/>
              <a:latin typeface="+mn-lt"/>
              <a:ea typeface="+mn-ea"/>
              <a:cs typeface="+mn-cs"/>
            </a:rPr>
            <a:t> (IQR: 0.10-0.52) - CAVE! tato retro studie byla jinak koncipovaná než studie zahrnuté v NMA</a:t>
          </a:r>
          <a:r>
            <a:rPr lang="cs-CZ" sz="1100" b="1" baseline="30000">
              <a:solidFill>
                <a:schemeClr val="dk1"/>
              </a:solidFill>
              <a:effectLst/>
              <a:latin typeface="+mn-lt"/>
              <a:ea typeface="+mn-ea"/>
              <a:cs typeface="+mn-cs"/>
            </a:rPr>
            <a:t>137</a:t>
          </a:r>
          <a:r>
            <a:rPr lang="cs-CZ" sz="1100" b="1" baseline="0">
              <a:solidFill>
                <a:schemeClr val="dk1"/>
              </a:solidFill>
              <a:effectLst/>
              <a:latin typeface="+mn-lt"/>
              <a:ea typeface="+mn-ea"/>
              <a:cs typeface="+mn-cs"/>
            </a:rPr>
            <a:t>!</a:t>
          </a:r>
          <a:endParaRPr lang="cs-CZ" sz="1100" b="1">
            <a:solidFill>
              <a:schemeClr val="tx1"/>
            </a:solidFill>
          </a:endParaRPr>
        </a:p>
      </xdr:txBody>
    </xdr:sp>
    <xdr:clientData/>
  </xdr:twoCellAnchor>
  <xdr:twoCellAnchor>
    <xdr:from>
      <xdr:col>9</xdr:col>
      <xdr:colOff>412749</xdr:colOff>
      <xdr:row>69</xdr:row>
      <xdr:rowOff>179918</xdr:rowOff>
    </xdr:from>
    <xdr:to>
      <xdr:col>14</xdr:col>
      <xdr:colOff>455082</xdr:colOff>
      <xdr:row>71</xdr:row>
      <xdr:rowOff>127001</xdr:rowOff>
    </xdr:to>
    <xdr:sp macro="" textlink="">
      <xdr:nvSpPr>
        <xdr:cNvPr id="31" name="TextovéPole 30">
          <a:extLst>
            <a:ext uri="{FF2B5EF4-FFF2-40B4-BE49-F238E27FC236}">
              <a16:creationId xmlns:a16="http://schemas.microsoft.com/office/drawing/2014/main" xmlns="" id="{00000000-0008-0000-0C00-00001F000000}"/>
            </a:ext>
          </a:extLst>
        </xdr:cNvPr>
        <xdr:cNvSpPr txBox="1"/>
      </xdr:nvSpPr>
      <xdr:spPr>
        <a:xfrm>
          <a:off x="5937249" y="13324418"/>
          <a:ext cx="3111500" cy="328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a:solidFill>
                <a:srgbClr val="7030A0"/>
              </a:solidFill>
            </a:rPr>
            <a:t>OZURDEX je jen numericky lepší než ILUVIEN</a:t>
          </a:r>
          <a:r>
            <a:rPr lang="cs-CZ" sz="1200" b="1" baseline="0">
              <a:solidFill>
                <a:srgbClr val="7030A0"/>
              </a:solidFill>
            </a:rPr>
            <a:t> </a:t>
          </a:r>
          <a:endParaRPr lang="cs-CZ" sz="1200" b="1">
            <a:solidFill>
              <a:srgbClr val="7030A0"/>
            </a:solidFill>
          </a:endParaRPr>
        </a:p>
      </xdr:txBody>
    </xdr:sp>
    <xdr:clientData/>
  </xdr:twoCellAnchor>
  <xdr:twoCellAnchor>
    <xdr:from>
      <xdr:col>9</xdr:col>
      <xdr:colOff>31749</xdr:colOff>
      <xdr:row>66</xdr:row>
      <xdr:rowOff>63503</xdr:rowOff>
    </xdr:from>
    <xdr:to>
      <xdr:col>17</xdr:col>
      <xdr:colOff>158750</xdr:colOff>
      <xdr:row>67</xdr:row>
      <xdr:rowOff>52917</xdr:rowOff>
    </xdr:to>
    <xdr:sp macro="" textlink="">
      <xdr:nvSpPr>
        <xdr:cNvPr id="32" name="Ovál 31">
          <a:extLst>
            <a:ext uri="{FF2B5EF4-FFF2-40B4-BE49-F238E27FC236}">
              <a16:creationId xmlns:a16="http://schemas.microsoft.com/office/drawing/2014/main" xmlns="" id="{00000000-0008-0000-0C00-000020000000}"/>
            </a:ext>
          </a:extLst>
        </xdr:cNvPr>
        <xdr:cNvSpPr/>
      </xdr:nvSpPr>
      <xdr:spPr>
        <a:xfrm>
          <a:off x="5556249" y="12636503"/>
          <a:ext cx="5037668" cy="179914"/>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10</xdr:col>
      <xdr:colOff>370417</xdr:colOff>
      <xdr:row>66</xdr:row>
      <xdr:rowOff>148168</xdr:rowOff>
    </xdr:from>
    <xdr:to>
      <xdr:col>11</xdr:col>
      <xdr:colOff>195791</xdr:colOff>
      <xdr:row>70</xdr:row>
      <xdr:rowOff>16934</xdr:rowOff>
    </xdr:to>
    <xdr:cxnSp macro="">
      <xdr:nvCxnSpPr>
        <xdr:cNvPr id="33" name="Přímá spojnice se šipkou 32">
          <a:extLst>
            <a:ext uri="{FF2B5EF4-FFF2-40B4-BE49-F238E27FC236}">
              <a16:creationId xmlns:a16="http://schemas.microsoft.com/office/drawing/2014/main" xmlns="" id="{00000000-0008-0000-0C00-000021000000}"/>
            </a:ext>
          </a:extLst>
        </xdr:cNvPr>
        <xdr:cNvCxnSpPr/>
      </xdr:nvCxnSpPr>
      <xdr:spPr>
        <a:xfrm flipH="1">
          <a:off x="6508750" y="12721168"/>
          <a:ext cx="439208" cy="63076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264584</xdr:colOff>
      <xdr:row>2</xdr:row>
      <xdr:rowOff>158750</xdr:rowOff>
    </xdr:from>
    <xdr:to>
      <xdr:col>33</xdr:col>
      <xdr:colOff>274109</xdr:colOff>
      <xdr:row>12</xdr:row>
      <xdr:rowOff>111125</xdr:rowOff>
    </xdr:to>
    <xdr:pic>
      <xdr:nvPicPr>
        <xdr:cNvPr id="34" name="Obrázek 33">
          <a:extLst>
            <a:ext uri="{FF2B5EF4-FFF2-40B4-BE49-F238E27FC236}">
              <a16:creationId xmlns:a16="http://schemas.microsoft.com/office/drawing/2014/main" xmlns="" id="{00000000-0008-0000-0C00-000022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27417" y="539750"/>
          <a:ext cx="8603192" cy="1857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243418</xdr:colOff>
      <xdr:row>17</xdr:row>
      <xdr:rowOff>158751</xdr:rowOff>
    </xdr:from>
    <xdr:to>
      <xdr:col>33</xdr:col>
      <xdr:colOff>319618</xdr:colOff>
      <xdr:row>27</xdr:row>
      <xdr:rowOff>15876</xdr:rowOff>
    </xdr:to>
    <xdr:pic>
      <xdr:nvPicPr>
        <xdr:cNvPr id="35" name="Obrázek 34">
          <a:extLst>
            <a:ext uri="{FF2B5EF4-FFF2-40B4-BE49-F238E27FC236}">
              <a16:creationId xmlns:a16="http://schemas.microsoft.com/office/drawing/2014/main" xmlns="" id="{00000000-0008-0000-0C00-00002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906251" y="3397251"/>
          <a:ext cx="8669867"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571501</xdr:colOff>
      <xdr:row>12</xdr:row>
      <xdr:rowOff>42332</xdr:rowOff>
    </xdr:from>
    <xdr:to>
      <xdr:col>32</xdr:col>
      <xdr:colOff>74084</xdr:colOff>
      <xdr:row>13</xdr:row>
      <xdr:rowOff>179915</xdr:rowOff>
    </xdr:to>
    <xdr:sp macro="" textlink="">
      <xdr:nvSpPr>
        <xdr:cNvPr id="36" name="TextovéPole 35">
          <a:extLst>
            <a:ext uri="{FF2B5EF4-FFF2-40B4-BE49-F238E27FC236}">
              <a16:creationId xmlns:a16="http://schemas.microsoft.com/office/drawing/2014/main" xmlns="" id="{00000000-0008-0000-0C00-000024000000}"/>
            </a:ext>
          </a:extLst>
        </xdr:cNvPr>
        <xdr:cNvSpPr txBox="1"/>
      </xdr:nvSpPr>
      <xdr:spPr>
        <a:xfrm>
          <a:off x="15917334" y="2328332"/>
          <a:ext cx="3799417" cy="328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u="sng">
              <a:solidFill>
                <a:srgbClr val="7030A0"/>
              </a:solidFill>
            </a:rPr>
            <a:t>OZURDEX je statisticky významně lepší než ILUVIEN</a:t>
          </a:r>
          <a:r>
            <a:rPr lang="cs-CZ" sz="1200" b="1" u="sng" baseline="0">
              <a:solidFill>
                <a:srgbClr val="7030A0"/>
              </a:solidFill>
            </a:rPr>
            <a:t> </a:t>
          </a:r>
          <a:endParaRPr lang="cs-CZ" sz="1200" b="1" u="sng">
            <a:solidFill>
              <a:srgbClr val="7030A0"/>
            </a:solidFill>
          </a:endParaRPr>
        </a:p>
      </xdr:txBody>
    </xdr:sp>
    <xdr:clientData/>
  </xdr:twoCellAnchor>
  <xdr:twoCellAnchor>
    <xdr:from>
      <xdr:col>26</xdr:col>
      <xdr:colOff>148166</xdr:colOff>
      <xdr:row>8</xdr:row>
      <xdr:rowOff>105834</xdr:rowOff>
    </xdr:from>
    <xdr:to>
      <xdr:col>33</xdr:col>
      <xdr:colOff>602192</xdr:colOff>
      <xdr:row>9</xdr:row>
      <xdr:rowOff>105833</xdr:rowOff>
    </xdr:to>
    <xdr:sp macro="" textlink="">
      <xdr:nvSpPr>
        <xdr:cNvPr id="37" name="Ovál 36">
          <a:extLst>
            <a:ext uri="{FF2B5EF4-FFF2-40B4-BE49-F238E27FC236}">
              <a16:creationId xmlns:a16="http://schemas.microsoft.com/office/drawing/2014/main" xmlns="" id="{00000000-0008-0000-0C00-000025000000}"/>
            </a:ext>
          </a:extLst>
        </xdr:cNvPr>
        <xdr:cNvSpPr/>
      </xdr:nvSpPr>
      <xdr:spPr>
        <a:xfrm>
          <a:off x="16107833" y="1629834"/>
          <a:ext cx="4750859" cy="190499"/>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27</xdr:col>
      <xdr:colOff>423334</xdr:colOff>
      <xdr:row>9</xdr:row>
      <xdr:rowOff>31750</xdr:rowOff>
    </xdr:from>
    <xdr:to>
      <xdr:col>28</xdr:col>
      <xdr:colOff>248709</xdr:colOff>
      <xdr:row>12</xdr:row>
      <xdr:rowOff>91016</xdr:rowOff>
    </xdr:to>
    <xdr:cxnSp macro="">
      <xdr:nvCxnSpPr>
        <xdr:cNvPr id="38" name="Přímá spojnice se šipkou 37">
          <a:extLst>
            <a:ext uri="{FF2B5EF4-FFF2-40B4-BE49-F238E27FC236}">
              <a16:creationId xmlns:a16="http://schemas.microsoft.com/office/drawing/2014/main" xmlns="" id="{00000000-0008-0000-0C00-000026000000}"/>
            </a:ext>
          </a:extLst>
        </xdr:cNvPr>
        <xdr:cNvCxnSpPr/>
      </xdr:nvCxnSpPr>
      <xdr:spPr>
        <a:xfrm flipH="1">
          <a:off x="16996834" y="1746250"/>
          <a:ext cx="439208" cy="63076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95250</xdr:colOff>
      <xdr:row>27</xdr:row>
      <xdr:rowOff>10584</xdr:rowOff>
    </xdr:from>
    <xdr:to>
      <xdr:col>32</xdr:col>
      <xdr:colOff>211667</xdr:colOff>
      <xdr:row>28</xdr:row>
      <xdr:rowOff>148167</xdr:rowOff>
    </xdr:to>
    <xdr:sp macro="" textlink="">
      <xdr:nvSpPr>
        <xdr:cNvPr id="39" name="TextovéPole 38">
          <a:extLst>
            <a:ext uri="{FF2B5EF4-FFF2-40B4-BE49-F238E27FC236}">
              <a16:creationId xmlns:a16="http://schemas.microsoft.com/office/drawing/2014/main" xmlns="" id="{00000000-0008-0000-0C00-000027000000}"/>
            </a:ext>
          </a:extLst>
        </xdr:cNvPr>
        <xdr:cNvSpPr txBox="1"/>
      </xdr:nvSpPr>
      <xdr:spPr>
        <a:xfrm>
          <a:off x="16054917" y="5154084"/>
          <a:ext cx="3799417" cy="328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u="sng">
              <a:solidFill>
                <a:srgbClr val="7030A0"/>
              </a:solidFill>
            </a:rPr>
            <a:t>OZURDEX je statisticky významně lepší než ILUVIEN</a:t>
          </a:r>
          <a:r>
            <a:rPr lang="cs-CZ" sz="1200" b="1" u="sng" baseline="0">
              <a:solidFill>
                <a:srgbClr val="7030A0"/>
              </a:solidFill>
            </a:rPr>
            <a:t> </a:t>
          </a:r>
          <a:endParaRPr lang="cs-CZ" sz="1200" b="1" u="sng">
            <a:solidFill>
              <a:srgbClr val="7030A0"/>
            </a:solidFill>
          </a:endParaRPr>
        </a:p>
      </xdr:txBody>
    </xdr:sp>
    <xdr:clientData/>
  </xdr:twoCellAnchor>
  <xdr:twoCellAnchor>
    <xdr:from>
      <xdr:col>26</xdr:col>
      <xdr:colOff>95251</xdr:colOff>
      <xdr:row>23</xdr:row>
      <xdr:rowOff>74085</xdr:rowOff>
    </xdr:from>
    <xdr:to>
      <xdr:col>33</xdr:col>
      <xdr:colOff>549277</xdr:colOff>
      <xdr:row>24</xdr:row>
      <xdr:rowOff>74084</xdr:rowOff>
    </xdr:to>
    <xdr:sp macro="" textlink="">
      <xdr:nvSpPr>
        <xdr:cNvPr id="40" name="Ovál 39">
          <a:extLst>
            <a:ext uri="{FF2B5EF4-FFF2-40B4-BE49-F238E27FC236}">
              <a16:creationId xmlns:a16="http://schemas.microsoft.com/office/drawing/2014/main" xmlns="" id="{00000000-0008-0000-0C00-000028000000}"/>
            </a:ext>
          </a:extLst>
        </xdr:cNvPr>
        <xdr:cNvSpPr/>
      </xdr:nvSpPr>
      <xdr:spPr>
        <a:xfrm>
          <a:off x="16054918" y="4455585"/>
          <a:ext cx="4750859" cy="190499"/>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27</xdr:col>
      <xdr:colOff>455084</xdr:colOff>
      <xdr:row>24</xdr:row>
      <xdr:rowOff>21168</xdr:rowOff>
    </xdr:from>
    <xdr:to>
      <xdr:col>28</xdr:col>
      <xdr:colOff>280459</xdr:colOff>
      <xdr:row>27</xdr:row>
      <xdr:rowOff>80434</xdr:rowOff>
    </xdr:to>
    <xdr:cxnSp macro="">
      <xdr:nvCxnSpPr>
        <xdr:cNvPr id="41" name="Přímá spojnice se šipkou 40">
          <a:extLst>
            <a:ext uri="{FF2B5EF4-FFF2-40B4-BE49-F238E27FC236}">
              <a16:creationId xmlns:a16="http://schemas.microsoft.com/office/drawing/2014/main" xmlns="" id="{00000000-0008-0000-0C00-000029000000}"/>
            </a:ext>
          </a:extLst>
        </xdr:cNvPr>
        <xdr:cNvCxnSpPr/>
      </xdr:nvCxnSpPr>
      <xdr:spPr>
        <a:xfrm flipH="1">
          <a:off x="17028584" y="4593168"/>
          <a:ext cx="439208" cy="63076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190501</xdr:colOff>
      <xdr:row>29</xdr:row>
      <xdr:rowOff>148166</xdr:rowOff>
    </xdr:from>
    <xdr:to>
      <xdr:col>33</xdr:col>
      <xdr:colOff>323851</xdr:colOff>
      <xdr:row>39</xdr:row>
      <xdr:rowOff>81491</xdr:rowOff>
    </xdr:to>
    <xdr:pic>
      <xdr:nvPicPr>
        <xdr:cNvPr id="42" name="Obrázek 41">
          <a:extLst>
            <a:ext uri="{FF2B5EF4-FFF2-40B4-BE49-F238E27FC236}">
              <a16:creationId xmlns:a16="http://schemas.microsoft.com/office/drawing/2014/main" xmlns="" id="{00000000-0008-0000-0C00-00002A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853334" y="5672666"/>
          <a:ext cx="8727017"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158749</xdr:colOff>
      <xdr:row>43</xdr:row>
      <xdr:rowOff>31749</xdr:rowOff>
    </xdr:from>
    <xdr:to>
      <xdr:col>33</xdr:col>
      <xdr:colOff>187324</xdr:colOff>
      <xdr:row>52</xdr:row>
      <xdr:rowOff>98424</xdr:rowOff>
    </xdr:to>
    <xdr:pic>
      <xdr:nvPicPr>
        <xdr:cNvPr id="43" name="Obrázek 42">
          <a:extLst>
            <a:ext uri="{FF2B5EF4-FFF2-40B4-BE49-F238E27FC236}">
              <a16:creationId xmlns:a16="http://schemas.microsoft.com/office/drawing/2014/main" xmlns="" id="{00000000-0008-0000-0C00-00002B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1821582" y="8223249"/>
          <a:ext cx="8622242"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26</xdr:col>
      <xdr:colOff>148167</xdr:colOff>
      <xdr:row>35</xdr:row>
      <xdr:rowOff>137583</xdr:rowOff>
    </xdr:from>
    <xdr:to>
      <xdr:col>33</xdr:col>
      <xdr:colOff>602193</xdr:colOff>
      <xdr:row>36</xdr:row>
      <xdr:rowOff>137582</xdr:rowOff>
    </xdr:to>
    <xdr:sp macro="" textlink="">
      <xdr:nvSpPr>
        <xdr:cNvPr id="44" name="Ovál 43">
          <a:extLst>
            <a:ext uri="{FF2B5EF4-FFF2-40B4-BE49-F238E27FC236}">
              <a16:creationId xmlns:a16="http://schemas.microsoft.com/office/drawing/2014/main" xmlns="" id="{00000000-0008-0000-0C00-00002C000000}"/>
            </a:ext>
          </a:extLst>
        </xdr:cNvPr>
        <xdr:cNvSpPr/>
      </xdr:nvSpPr>
      <xdr:spPr>
        <a:xfrm>
          <a:off x="16107834" y="6805083"/>
          <a:ext cx="4750859" cy="190499"/>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26</xdr:col>
      <xdr:colOff>169332</xdr:colOff>
      <xdr:row>48</xdr:row>
      <xdr:rowOff>137582</xdr:rowOff>
    </xdr:from>
    <xdr:to>
      <xdr:col>34</xdr:col>
      <xdr:colOff>9525</xdr:colOff>
      <xdr:row>49</xdr:row>
      <xdr:rowOff>137581</xdr:rowOff>
    </xdr:to>
    <xdr:sp macro="" textlink="">
      <xdr:nvSpPr>
        <xdr:cNvPr id="45" name="Ovál 44">
          <a:extLst>
            <a:ext uri="{FF2B5EF4-FFF2-40B4-BE49-F238E27FC236}">
              <a16:creationId xmlns:a16="http://schemas.microsoft.com/office/drawing/2014/main" xmlns="" id="{00000000-0008-0000-0C00-00002D000000}"/>
            </a:ext>
          </a:extLst>
        </xdr:cNvPr>
        <xdr:cNvSpPr/>
      </xdr:nvSpPr>
      <xdr:spPr>
        <a:xfrm>
          <a:off x="16128999" y="9281582"/>
          <a:ext cx="4750859" cy="190499"/>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26</xdr:col>
      <xdr:colOff>63500</xdr:colOff>
      <xdr:row>39</xdr:row>
      <xdr:rowOff>84667</xdr:rowOff>
    </xdr:from>
    <xdr:to>
      <xdr:col>31</xdr:col>
      <xdr:colOff>105834</xdr:colOff>
      <xdr:row>41</xdr:row>
      <xdr:rowOff>31750</xdr:rowOff>
    </xdr:to>
    <xdr:sp macro="" textlink="">
      <xdr:nvSpPr>
        <xdr:cNvPr id="46" name="TextovéPole 45">
          <a:extLst>
            <a:ext uri="{FF2B5EF4-FFF2-40B4-BE49-F238E27FC236}">
              <a16:creationId xmlns:a16="http://schemas.microsoft.com/office/drawing/2014/main" xmlns="" id="{00000000-0008-0000-0C00-00002E000000}"/>
            </a:ext>
          </a:extLst>
        </xdr:cNvPr>
        <xdr:cNvSpPr txBox="1"/>
      </xdr:nvSpPr>
      <xdr:spPr>
        <a:xfrm>
          <a:off x="16023167" y="7514167"/>
          <a:ext cx="3111500" cy="328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a:solidFill>
                <a:srgbClr val="7030A0"/>
              </a:solidFill>
            </a:rPr>
            <a:t>OZURDEX je jen numericky lepší než ILUVIEN</a:t>
          </a:r>
          <a:r>
            <a:rPr lang="cs-CZ" sz="1200" b="1" baseline="0">
              <a:solidFill>
                <a:srgbClr val="7030A0"/>
              </a:solidFill>
            </a:rPr>
            <a:t> </a:t>
          </a:r>
          <a:endParaRPr lang="cs-CZ" sz="1200" b="1">
            <a:solidFill>
              <a:srgbClr val="7030A0"/>
            </a:solidFill>
          </a:endParaRPr>
        </a:p>
      </xdr:txBody>
    </xdr:sp>
    <xdr:clientData/>
  </xdr:twoCellAnchor>
  <xdr:twoCellAnchor>
    <xdr:from>
      <xdr:col>26</xdr:col>
      <xdr:colOff>31749</xdr:colOff>
      <xdr:row>52</xdr:row>
      <xdr:rowOff>52916</xdr:rowOff>
    </xdr:from>
    <xdr:to>
      <xdr:col>31</xdr:col>
      <xdr:colOff>74083</xdr:colOff>
      <xdr:row>53</xdr:row>
      <xdr:rowOff>190499</xdr:rowOff>
    </xdr:to>
    <xdr:sp macro="" textlink="">
      <xdr:nvSpPr>
        <xdr:cNvPr id="47" name="TextovéPole 46">
          <a:extLst>
            <a:ext uri="{FF2B5EF4-FFF2-40B4-BE49-F238E27FC236}">
              <a16:creationId xmlns:a16="http://schemas.microsoft.com/office/drawing/2014/main" xmlns="" id="{00000000-0008-0000-0C00-00002F000000}"/>
            </a:ext>
          </a:extLst>
        </xdr:cNvPr>
        <xdr:cNvSpPr txBox="1"/>
      </xdr:nvSpPr>
      <xdr:spPr>
        <a:xfrm>
          <a:off x="15991416" y="9958916"/>
          <a:ext cx="3111500" cy="328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a:solidFill>
                <a:srgbClr val="7030A0"/>
              </a:solidFill>
            </a:rPr>
            <a:t>OZURDEX je jen numericky lepší než ILUVIEN</a:t>
          </a:r>
          <a:r>
            <a:rPr lang="cs-CZ" sz="1200" b="1" baseline="0">
              <a:solidFill>
                <a:srgbClr val="7030A0"/>
              </a:solidFill>
            </a:rPr>
            <a:t> </a:t>
          </a:r>
          <a:endParaRPr lang="cs-CZ" sz="1200" b="1">
            <a:solidFill>
              <a:srgbClr val="7030A0"/>
            </a:solidFill>
          </a:endParaRPr>
        </a:p>
      </xdr:txBody>
    </xdr:sp>
    <xdr:clientData/>
  </xdr:twoCellAnchor>
  <xdr:twoCellAnchor>
    <xdr:from>
      <xdr:col>27</xdr:col>
      <xdr:colOff>444501</xdr:colOff>
      <xdr:row>36</xdr:row>
      <xdr:rowOff>84666</xdr:rowOff>
    </xdr:from>
    <xdr:to>
      <xdr:col>28</xdr:col>
      <xdr:colOff>269876</xdr:colOff>
      <xdr:row>39</xdr:row>
      <xdr:rowOff>143932</xdr:rowOff>
    </xdr:to>
    <xdr:cxnSp macro="">
      <xdr:nvCxnSpPr>
        <xdr:cNvPr id="48" name="Přímá spojnice se šipkou 47">
          <a:extLst>
            <a:ext uri="{FF2B5EF4-FFF2-40B4-BE49-F238E27FC236}">
              <a16:creationId xmlns:a16="http://schemas.microsoft.com/office/drawing/2014/main" xmlns="" id="{00000000-0008-0000-0C00-000030000000}"/>
            </a:ext>
          </a:extLst>
        </xdr:cNvPr>
        <xdr:cNvCxnSpPr/>
      </xdr:nvCxnSpPr>
      <xdr:spPr>
        <a:xfrm flipH="1">
          <a:off x="17018001" y="6942666"/>
          <a:ext cx="439208" cy="63076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412748</xdr:colOff>
      <xdr:row>49</xdr:row>
      <xdr:rowOff>84666</xdr:rowOff>
    </xdr:from>
    <xdr:to>
      <xdr:col>28</xdr:col>
      <xdr:colOff>238123</xdr:colOff>
      <xdr:row>52</xdr:row>
      <xdr:rowOff>143932</xdr:rowOff>
    </xdr:to>
    <xdr:cxnSp macro="">
      <xdr:nvCxnSpPr>
        <xdr:cNvPr id="49" name="Přímá spojnice se šipkou 48">
          <a:extLst>
            <a:ext uri="{FF2B5EF4-FFF2-40B4-BE49-F238E27FC236}">
              <a16:creationId xmlns:a16="http://schemas.microsoft.com/office/drawing/2014/main" xmlns="" id="{00000000-0008-0000-0C00-000031000000}"/>
            </a:ext>
          </a:extLst>
        </xdr:cNvPr>
        <xdr:cNvCxnSpPr/>
      </xdr:nvCxnSpPr>
      <xdr:spPr>
        <a:xfrm flipH="1">
          <a:off x="16986248" y="9419166"/>
          <a:ext cx="439208" cy="63076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539750</xdr:colOff>
      <xdr:row>55</xdr:row>
      <xdr:rowOff>95249</xdr:rowOff>
    </xdr:from>
    <xdr:to>
      <xdr:col>34</xdr:col>
      <xdr:colOff>95250</xdr:colOff>
      <xdr:row>64</xdr:row>
      <xdr:rowOff>180974</xdr:rowOff>
    </xdr:to>
    <xdr:pic>
      <xdr:nvPicPr>
        <xdr:cNvPr id="50" name="Obrázek 49">
          <a:extLst>
            <a:ext uri="{FF2B5EF4-FFF2-40B4-BE49-F238E27FC236}">
              <a16:creationId xmlns:a16="http://schemas.microsoft.com/office/drawing/2014/main" xmlns="" id="{00000000-0008-0000-0C00-000032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588750" y="10572749"/>
          <a:ext cx="9376833"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497415</xdr:colOff>
      <xdr:row>66</xdr:row>
      <xdr:rowOff>190499</xdr:rowOff>
    </xdr:from>
    <xdr:to>
      <xdr:col>34</xdr:col>
      <xdr:colOff>190501</xdr:colOff>
      <xdr:row>70</xdr:row>
      <xdr:rowOff>74082</xdr:rowOff>
    </xdr:to>
    <xdr:sp macro="" textlink="">
      <xdr:nvSpPr>
        <xdr:cNvPr id="51" name="TextovéPole 50">
          <a:extLst>
            <a:ext uri="{FF2B5EF4-FFF2-40B4-BE49-F238E27FC236}">
              <a16:creationId xmlns:a16="http://schemas.microsoft.com/office/drawing/2014/main" xmlns="" id="{00000000-0008-0000-0C00-000033000000}"/>
            </a:ext>
          </a:extLst>
        </xdr:cNvPr>
        <xdr:cNvSpPr txBox="1"/>
      </xdr:nvSpPr>
      <xdr:spPr>
        <a:xfrm>
          <a:off x="11546415" y="12763499"/>
          <a:ext cx="9514419" cy="64558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solidFill>
                <a:schemeClr val="tx1"/>
              </a:solidFill>
            </a:rPr>
            <a:t>Dle přímého retrospektivního sekvenčního</a:t>
          </a:r>
          <a:r>
            <a:rPr lang="cs-CZ" sz="1100" b="1" baseline="0">
              <a:solidFill>
                <a:schemeClr val="tx1"/>
              </a:solidFill>
            </a:rPr>
            <a:t> (1. </a:t>
          </a:r>
          <a:r>
            <a:rPr lang="cs-CZ" sz="1100" b="1">
              <a:solidFill>
                <a:schemeClr val="tx1"/>
              </a:solidFill>
            </a:rPr>
            <a:t>OZURDEX, za průměr. dobu 445 dní pak ILUVIEN) srovnání u 18 pacientů (viz pozn. 138) byl po mediánu  cca 2 měs.</a:t>
          </a:r>
          <a:r>
            <a:rPr lang="cs-CZ" sz="1100" b="1" baseline="0">
              <a:solidFill>
                <a:schemeClr val="tx1"/>
              </a:solidFill>
            </a:rPr>
            <a:t> follow-up vůči bazální hodnotě </a:t>
          </a:r>
          <a:r>
            <a:rPr lang="cs-CZ" sz="1100" b="1" u="sng" baseline="0">
              <a:solidFill>
                <a:schemeClr val="tx1"/>
              </a:solidFill>
            </a:rPr>
            <a:t>jen u OZURDEXU statisticky významně zvýšen nitrooční tlak (tzv. "IOP", jeho průměrná hodnota</a:t>
          </a:r>
          <a:r>
            <a:rPr lang="cs-CZ" sz="1100" b="1" baseline="0">
              <a:solidFill>
                <a:schemeClr val="tx1"/>
              </a:solidFill>
            </a:rPr>
            <a:t>), konkrétně</a:t>
          </a:r>
          <a:r>
            <a:rPr lang="cs-CZ" sz="1100" b="1" u="sng" baseline="0">
              <a:solidFill>
                <a:schemeClr val="tx1"/>
              </a:solidFill>
            </a:rPr>
            <a:t>: DEX-0.70mg 16,3 mmHg vs 13,3 </a:t>
          </a:r>
          <a:r>
            <a:rPr lang="cs-CZ" sz="1100" b="1" u="sng" baseline="0">
              <a:solidFill>
                <a:schemeClr val="dk1"/>
              </a:solidFill>
              <a:effectLst/>
              <a:latin typeface="+mn-lt"/>
              <a:ea typeface="+mn-ea"/>
              <a:cs typeface="+mn-cs"/>
            </a:rPr>
            <a:t>mmHg</a:t>
          </a:r>
          <a:r>
            <a:rPr lang="cs-CZ" sz="1100" b="1" u="sng" baseline="0">
              <a:solidFill>
                <a:schemeClr val="tx1"/>
              </a:solidFill>
              <a:latin typeface="Calibri"/>
            </a:rPr>
            <a:t> (p=0.0192</a:t>
          </a:r>
          <a:r>
            <a:rPr lang="cs-CZ" sz="1100" b="1" baseline="0">
              <a:solidFill>
                <a:schemeClr val="tx1"/>
              </a:solidFill>
              <a:latin typeface="Calibri"/>
            </a:rPr>
            <a:t>), </a:t>
          </a:r>
          <a:r>
            <a:rPr lang="cs-CZ" sz="1100" b="1" baseline="0">
              <a:solidFill>
                <a:schemeClr val="tx1"/>
              </a:solidFill>
            </a:rPr>
            <a:t> FA-0.18mg  13,9 mmHg vs 15,7</a:t>
          </a:r>
          <a:r>
            <a:rPr lang="cs-CZ" sz="1100" b="1" baseline="0">
              <a:solidFill>
                <a:schemeClr val="dk1"/>
              </a:solidFill>
              <a:effectLst/>
              <a:latin typeface="+mn-lt"/>
              <a:ea typeface="+mn-ea"/>
              <a:cs typeface="+mn-cs"/>
            </a:rPr>
            <a:t> (p=0.1376) - CAVE! tato retro studie byla jinak koncipovaná než studie zahrnuté v NMA</a:t>
          </a:r>
          <a:r>
            <a:rPr lang="cs-CZ" sz="1100" b="1" baseline="30000">
              <a:solidFill>
                <a:schemeClr val="dk1"/>
              </a:solidFill>
              <a:effectLst/>
              <a:latin typeface="+mn-lt"/>
              <a:ea typeface="+mn-ea"/>
              <a:cs typeface="+mn-cs"/>
            </a:rPr>
            <a:t>137</a:t>
          </a:r>
          <a:r>
            <a:rPr lang="cs-CZ" sz="1100" b="1" baseline="0">
              <a:solidFill>
                <a:schemeClr val="dk1"/>
              </a:solidFill>
              <a:effectLst/>
              <a:latin typeface="+mn-lt"/>
              <a:ea typeface="+mn-ea"/>
              <a:cs typeface="+mn-cs"/>
            </a:rPr>
            <a:t>!</a:t>
          </a:r>
          <a:endParaRPr lang="cs-CZ" sz="1100" b="1">
            <a:solidFill>
              <a:schemeClr val="tx1"/>
            </a:solidFill>
          </a:endParaRPr>
        </a:p>
      </xdr:txBody>
    </xdr:sp>
    <xdr:clientData/>
  </xdr:twoCellAnchor>
  <xdr:twoCellAnchor>
    <xdr:from>
      <xdr:col>26</xdr:col>
      <xdr:colOff>52915</xdr:colOff>
      <xdr:row>61</xdr:row>
      <xdr:rowOff>10583</xdr:rowOff>
    </xdr:from>
    <xdr:to>
      <xdr:col>34</xdr:col>
      <xdr:colOff>254000</xdr:colOff>
      <xdr:row>62</xdr:row>
      <xdr:rowOff>42333</xdr:rowOff>
    </xdr:to>
    <xdr:sp macro="" textlink="">
      <xdr:nvSpPr>
        <xdr:cNvPr id="52" name="Ovál 51">
          <a:extLst>
            <a:ext uri="{FF2B5EF4-FFF2-40B4-BE49-F238E27FC236}">
              <a16:creationId xmlns:a16="http://schemas.microsoft.com/office/drawing/2014/main" xmlns="" id="{00000000-0008-0000-0C00-000034000000}"/>
            </a:ext>
          </a:extLst>
        </xdr:cNvPr>
        <xdr:cNvSpPr/>
      </xdr:nvSpPr>
      <xdr:spPr>
        <a:xfrm>
          <a:off x="16012582" y="11631083"/>
          <a:ext cx="5111751" cy="222250"/>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26</xdr:col>
      <xdr:colOff>95250</xdr:colOff>
      <xdr:row>64</xdr:row>
      <xdr:rowOff>127000</xdr:rowOff>
    </xdr:from>
    <xdr:to>
      <xdr:col>32</xdr:col>
      <xdr:colOff>84667</xdr:colOff>
      <xdr:row>66</xdr:row>
      <xdr:rowOff>74083</xdr:rowOff>
    </xdr:to>
    <xdr:sp macro="" textlink="">
      <xdr:nvSpPr>
        <xdr:cNvPr id="53" name="TextovéPole 52">
          <a:extLst>
            <a:ext uri="{FF2B5EF4-FFF2-40B4-BE49-F238E27FC236}">
              <a16:creationId xmlns:a16="http://schemas.microsoft.com/office/drawing/2014/main" xmlns="" id="{00000000-0008-0000-0C00-000035000000}"/>
            </a:ext>
          </a:extLst>
        </xdr:cNvPr>
        <xdr:cNvSpPr txBox="1"/>
      </xdr:nvSpPr>
      <xdr:spPr>
        <a:xfrm>
          <a:off x="16054917" y="12319000"/>
          <a:ext cx="3672417" cy="3280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a:solidFill>
                <a:srgbClr val="7030A0"/>
              </a:solidFill>
            </a:rPr>
            <a:t>ILUVIEN je naopak jen numericky lepší než OZURDEX</a:t>
          </a:r>
        </a:p>
      </xdr:txBody>
    </xdr:sp>
    <xdr:clientData/>
  </xdr:twoCellAnchor>
  <xdr:twoCellAnchor>
    <xdr:from>
      <xdr:col>28</xdr:col>
      <xdr:colOff>137583</xdr:colOff>
      <xdr:row>61</xdr:row>
      <xdr:rowOff>158749</xdr:rowOff>
    </xdr:from>
    <xdr:to>
      <xdr:col>28</xdr:col>
      <xdr:colOff>576791</xdr:colOff>
      <xdr:row>65</xdr:row>
      <xdr:rowOff>27515</xdr:rowOff>
    </xdr:to>
    <xdr:cxnSp macro="">
      <xdr:nvCxnSpPr>
        <xdr:cNvPr id="54" name="Přímá spojnice se šipkou 53">
          <a:extLst>
            <a:ext uri="{FF2B5EF4-FFF2-40B4-BE49-F238E27FC236}">
              <a16:creationId xmlns:a16="http://schemas.microsoft.com/office/drawing/2014/main" xmlns="" id="{00000000-0008-0000-0C00-000036000000}"/>
            </a:ext>
          </a:extLst>
        </xdr:cNvPr>
        <xdr:cNvCxnSpPr/>
      </xdr:nvCxnSpPr>
      <xdr:spPr>
        <a:xfrm flipH="1">
          <a:off x="17324916" y="11779249"/>
          <a:ext cx="439208" cy="630766"/>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28575</xdr:rowOff>
    </xdr:from>
    <xdr:to>
      <xdr:col>35</xdr:col>
      <xdr:colOff>370416</xdr:colOff>
      <xdr:row>34</xdr:row>
      <xdr:rowOff>123825</xdr:rowOff>
    </xdr:to>
    <xdr:sp macro="" textlink="">
      <xdr:nvSpPr>
        <xdr:cNvPr id="2" name="TextovéPole 1">
          <a:extLst>
            <a:ext uri="{FF2B5EF4-FFF2-40B4-BE49-F238E27FC236}">
              <a16:creationId xmlns:a16="http://schemas.microsoft.com/office/drawing/2014/main" xmlns="" id="{00000000-0008-0000-0D00-000002000000}"/>
            </a:ext>
          </a:extLst>
        </xdr:cNvPr>
        <xdr:cNvSpPr txBox="1"/>
      </xdr:nvSpPr>
      <xdr:spPr>
        <a:xfrm>
          <a:off x="57150" y="28575"/>
          <a:ext cx="21797433" cy="6572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0</xdr:col>
      <xdr:colOff>391583</xdr:colOff>
      <xdr:row>0</xdr:row>
      <xdr:rowOff>105834</xdr:rowOff>
    </xdr:from>
    <xdr:to>
      <xdr:col>15</xdr:col>
      <xdr:colOff>448733</xdr:colOff>
      <xdr:row>32</xdr:row>
      <xdr:rowOff>134409</xdr:rowOff>
    </xdr:to>
    <xdr:pic>
      <xdr:nvPicPr>
        <xdr:cNvPr id="3" name="Obrázek 2">
          <a:extLst>
            <a:ext uri="{FF2B5EF4-FFF2-40B4-BE49-F238E27FC236}">
              <a16:creationId xmlns:a16="http://schemas.microsoft.com/office/drawing/2014/main" xmlns="" id="{00000000-0008-0000-0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1583" y="105834"/>
          <a:ext cx="9264650" cy="612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306916</xdr:colOff>
      <xdr:row>6</xdr:row>
      <xdr:rowOff>52917</xdr:rowOff>
    </xdr:from>
    <xdr:to>
      <xdr:col>2</xdr:col>
      <xdr:colOff>328083</xdr:colOff>
      <xdr:row>7</xdr:row>
      <xdr:rowOff>63500</xdr:rowOff>
    </xdr:to>
    <xdr:sp macro="" textlink="">
      <xdr:nvSpPr>
        <xdr:cNvPr id="4" name="Ovál 3">
          <a:extLst>
            <a:ext uri="{FF2B5EF4-FFF2-40B4-BE49-F238E27FC236}">
              <a16:creationId xmlns:a16="http://schemas.microsoft.com/office/drawing/2014/main" xmlns="" id="{00000000-0008-0000-0D00-000004000000}"/>
            </a:ext>
          </a:extLst>
        </xdr:cNvPr>
        <xdr:cNvSpPr/>
      </xdr:nvSpPr>
      <xdr:spPr>
        <a:xfrm>
          <a:off x="306916" y="1195917"/>
          <a:ext cx="1248834" cy="201083"/>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12</xdr:col>
      <xdr:colOff>296334</xdr:colOff>
      <xdr:row>6</xdr:row>
      <xdr:rowOff>63500</xdr:rowOff>
    </xdr:from>
    <xdr:to>
      <xdr:col>13</xdr:col>
      <xdr:colOff>497417</xdr:colOff>
      <xdr:row>7</xdr:row>
      <xdr:rowOff>52917</xdr:rowOff>
    </xdr:to>
    <xdr:sp macro="" textlink="">
      <xdr:nvSpPr>
        <xdr:cNvPr id="5" name="Ovál 4">
          <a:extLst>
            <a:ext uri="{FF2B5EF4-FFF2-40B4-BE49-F238E27FC236}">
              <a16:creationId xmlns:a16="http://schemas.microsoft.com/office/drawing/2014/main" xmlns="" id="{00000000-0008-0000-0D00-000005000000}"/>
            </a:ext>
          </a:extLst>
        </xdr:cNvPr>
        <xdr:cNvSpPr/>
      </xdr:nvSpPr>
      <xdr:spPr>
        <a:xfrm>
          <a:off x="7662334" y="1206500"/>
          <a:ext cx="814916" cy="179917"/>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29</xdr:col>
      <xdr:colOff>433916</xdr:colOff>
      <xdr:row>10</xdr:row>
      <xdr:rowOff>0</xdr:rowOff>
    </xdr:from>
    <xdr:to>
      <xdr:col>31</xdr:col>
      <xdr:colOff>21166</xdr:colOff>
      <xdr:row>10</xdr:row>
      <xdr:rowOff>179917</xdr:rowOff>
    </xdr:to>
    <xdr:sp macro="" textlink="">
      <xdr:nvSpPr>
        <xdr:cNvPr id="6" name="Ovál 5">
          <a:extLst>
            <a:ext uri="{FF2B5EF4-FFF2-40B4-BE49-F238E27FC236}">
              <a16:creationId xmlns:a16="http://schemas.microsoft.com/office/drawing/2014/main" xmlns="" id="{00000000-0008-0000-0D00-000006000000}"/>
            </a:ext>
          </a:extLst>
        </xdr:cNvPr>
        <xdr:cNvSpPr/>
      </xdr:nvSpPr>
      <xdr:spPr>
        <a:xfrm>
          <a:off x="18235083" y="1905000"/>
          <a:ext cx="814916" cy="179917"/>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12</xdr:col>
      <xdr:colOff>332316</xdr:colOff>
      <xdr:row>8</xdr:row>
      <xdr:rowOff>184151</xdr:rowOff>
    </xdr:from>
    <xdr:to>
      <xdr:col>13</xdr:col>
      <xdr:colOff>533399</xdr:colOff>
      <xdr:row>9</xdr:row>
      <xdr:rowOff>173568</xdr:rowOff>
    </xdr:to>
    <xdr:sp macro="" textlink="">
      <xdr:nvSpPr>
        <xdr:cNvPr id="7" name="Ovál 6">
          <a:extLst>
            <a:ext uri="{FF2B5EF4-FFF2-40B4-BE49-F238E27FC236}">
              <a16:creationId xmlns:a16="http://schemas.microsoft.com/office/drawing/2014/main" xmlns="" id="{00000000-0008-0000-0D00-000007000000}"/>
            </a:ext>
          </a:extLst>
        </xdr:cNvPr>
        <xdr:cNvSpPr/>
      </xdr:nvSpPr>
      <xdr:spPr>
        <a:xfrm>
          <a:off x="7698316" y="1708151"/>
          <a:ext cx="814916" cy="179917"/>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12</xdr:col>
      <xdr:colOff>294216</xdr:colOff>
      <xdr:row>7</xdr:row>
      <xdr:rowOff>29634</xdr:rowOff>
    </xdr:from>
    <xdr:to>
      <xdr:col>13</xdr:col>
      <xdr:colOff>495299</xdr:colOff>
      <xdr:row>8</xdr:row>
      <xdr:rowOff>19051</xdr:rowOff>
    </xdr:to>
    <xdr:sp macro="" textlink="">
      <xdr:nvSpPr>
        <xdr:cNvPr id="8" name="Ovál 7">
          <a:extLst>
            <a:ext uri="{FF2B5EF4-FFF2-40B4-BE49-F238E27FC236}">
              <a16:creationId xmlns:a16="http://schemas.microsoft.com/office/drawing/2014/main" xmlns="" id="{00000000-0008-0000-0D00-000008000000}"/>
            </a:ext>
          </a:extLst>
        </xdr:cNvPr>
        <xdr:cNvSpPr/>
      </xdr:nvSpPr>
      <xdr:spPr>
        <a:xfrm>
          <a:off x="7660216" y="1363134"/>
          <a:ext cx="814916" cy="179917"/>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0</xdr:col>
      <xdr:colOff>306916</xdr:colOff>
      <xdr:row>7</xdr:row>
      <xdr:rowOff>42334</xdr:rowOff>
    </xdr:from>
    <xdr:to>
      <xdr:col>2</xdr:col>
      <xdr:colOff>105833</xdr:colOff>
      <xdr:row>8</xdr:row>
      <xdr:rowOff>31750</xdr:rowOff>
    </xdr:to>
    <xdr:sp macro="" textlink="">
      <xdr:nvSpPr>
        <xdr:cNvPr id="9" name="Ovál 8">
          <a:extLst>
            <a:ext uri="{FF2B5EF4-FFF2-40B4-BE49-F238E27FC236}">
              <a16:creationId xmlns:a16="http://schemas.microsoft.com/office/drawing/2014/main" xmlns="" id="{00000000-0008-0000-0D00-000009000000}"/>
            </a:ext>
          </a:extLst>
        </xdr:cNvPr>
        <xdr:cNvSpPr/>
      </xdr:nvSpPr>
      <xdr:spPr>
        <a:xfrm>
          <a:off x="306916" y="1375834"/>
          <a:ext cx="1026584" cy="179916"/>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0</xdr:col>
      <xdr:colOff>338664</xdr:colOff>
      <xdr:row>8</xdr:row>
      <xdr:rowOff>158750</xdr:rowOff>
    </xdr:from>
    <xdr:to>
      <xdr:col>3</xdr:col>
      <xdr:colOff>137583</xdr:colOff>
      <xdr:row>10</xdr:row>
      <xdr:rowOff>21165</xdr:rowOff>
    </xdr:to>
    <xdr:sp macro="" textlink="">
      <xdr:nvSpPr>
        <xdr:cNvPr id="10" name="Ovál 9">
          <a:extLst>
            <a:ext uri="{FF2B5EF4-FFF2-40B4-BE49-F238E27FC236}">
              <a16:creationId xmlns:a16="http://schemas.microsoft.com/office/drawing/2014/main" xmlns="" id="{00000000-0008-0000-0D00-00000A000000}"/>
            </a:ext>
          </a:extLst>
        </xdr:cNvPr>
        <xdr:cNvSpPr/>
      </xdr:nvSpPr>
      <xdr:spPr>
        <a:xfrm>
          <a:off x="338664" y="1682750"/>
          <a:ext cx="1640419" cy="243415"/>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0</xdr:col>
      <xdr:colOff>296333</xdr:colOff>
      <xdr:row>16</xdr:row>
      <xdr:rowOff>42334</xdr:rowOff>
    </xdr:from>
    <xdr:to>
      <xdr:col>2</xdr:col>
      <xdr:colOff>95250</xdr:colOff>
      <xdr:row>17</xdr:row>
      <xdr:rowOff>31750</xdr:rowOff>
    </xdr:to>
    <xdr:sp macro="" textlink="">
      <xdr:nvSpPr>
        <xdr:cNvPr id="11" name="Ovál 10">
          <a:extLst>
            <a:ext uri="{FF2B5EF4-FFF2-40B4-BE49-F238E27FC236}">
              <a16:creationId xmlns:a16="http://schemas.microsoft.com/office/drawing/2014/main" xmlns="" id="{00000000-0008-0000-0D00-00000B000000}"/>
            </a:ext>
          </a:extLst>
        </xdr:cNvPr>
        <xdr:cNvSpPr/>
      </xdr:nvSpPr>
      <xdr:spPr>
        <a:xfrm>
          <a:off x="296333" y="3090334"/>
          <a:ext cx="1026584" cy="179916"/>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16</xdr:col>
      <xdr:colOff>592667</xdr:colOff>
      <xdr:row>0</xdr:row>
      <xdr:rowOff>137584</xdr:rowOff>
    </xdr:from>
    <xdr:to>
      <xdr:col>32</xdr:col>
      <xdr:colOff>16933</xdr:colOff>
      <xdr:row>32</xdr:row>
      <xdr:rowOff>185209</xdr:rowOff>
    </xdr:to>
    <xdr:pic>
      <xdr:nvPicPr>
        <xdr:cNvPr id="12" name="Obrázek 11">
          <a:extLst>
            <a:ext uri="{FF2B5EF4-FFF2-40B4-BE49-F238E27FC236}">
              <a16:creationId xmlns:a16="http://schemas.microsoft.com/office/drawing/2014/main" xmlns="" id="{00000000-0008-0000-0D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14000" y="137584"/>
          <a:ext cx="9245600" cy="614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211667</xdr:colOff>
      <xdr:row>5</xdr:row>
      <xdr:rowOff>84666</xdr:rowOff>
    </xdr:from>
    <xdr:to>
      <xdr:col>31</xdr:col>
      <xdr:colOff>148167</xdr:colOff>
      <xdr:row>8</xdr:row>
      <xdr:rowOff>52917</xdr:rowOff>
    </xdr:to>
    <xdr:sp macro="" textlink="">
      <xdr:nvSpPr>
        <xdr:cNvPr id="14" name="Ovál 13">
          <a:extLst>
            <a:ext uri="{FF2B5EF4-FFF2-40B4-BE49-F238E27FC236}">
              <a16:creationId xmlns:a16="http://schemas.microsoft.com/office/drawing/2014/main" xmlns="" id="{00000000-0008-0000-0D00-00000E000000}"/>
            </a:ext>
          </a:extLst>
        </xdr:cNvPr>
        <xdr:cNvSpPr/>
      </xdr:nvSpPr>
      <xdr:spPr>
        <a:xfrm>
          <a:off x="18012834" y="1037166"/>
          <a:ext cx="1164166" cy="539751"/>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16</xdr:col>
      <xdr:colOff>603250</xdr:colOff>
      <xdr:row>5</xdr:row>
      <xdr:rowOff>46567</xdr:rowOff>
    </xdr:from>
    <xdr:to>
      <xdr:col>20</xdr:col>
      <xdr:colOff>0</xdr:colOff>
      <xdr:row>8</xdr:row>
      <xdr:rowOff>63500</xdr:rowOff>
    </xdr:to>
    <xdr:sp macro="" textlink="">
      <xdr:nvSpPr>
        <xdr:cNvPr id="16" name="Ovál 15">
          <a:extLst>
            <a:ext uri="{FF2B5EF4-FFF2-40B4-BE49-F238E27FC236}">
              <a16:creationId xmlns:a16="http://schemas.microsoft.com/office/drawing/2014/main" xmlns="" id="{00000000-0008-0000-0D00-000010000000}"/>
            </a:ext>
          </a:extLst>
        </xdr:cNvPr>
        <xdr:cNvSpPr/>
      </xdr:nvSpPr>
      <xdr:spPr>
        <a:xfrm>
          <a:off x="10424583" y="999067"/>
          <a:ext cx="1852084" cy="588433"/>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17</xdr:col>
      <xdr:colOff>21166</xdr:colOff>
      <xdr:row>9</xdr:row>
      <xdr:rowOff>10584</xdr:rowOff>
    </xdr:from>
    <xdr:to>
      <xdr:col>22</xdr:col>
      <xdr:colOff>264584</xdr:colOff>
      <xdr:row>12</xdr:row>
      <xdr:rowOff>148167</xdr:rowOff>
    </xdr:to>
    <xdr:sp macro="" textlink="">
      <xdr:nvSpPr>
        <xdr:cNvPr id="17" name="TextovéPole 16">
          <a:extLst>
            <a:ext uri="{FF2B5EF4-FFF2-40B4-BE49-F238E27FC236}">
              <a16:creationId xmlns:a16="http://schemas.microsoft.com/office/drawing/2014/main" xmlns="" id="{00000000-0008-0000-0D00-000011000000}"/>
            </a:ext>
          </a:extLst>
        </xdr:cNvPr>
        <xdr:cNvSpPr txBox="1"/>
      </xdr:nvSpPr>
      <xdr:spPr>
        <a:xfrm>
          <a:off x="10456333" y="1725084"/>
          <a:ext cx="3312584" cy="709083"/>
        </a:xfrm>
        <a:prstGeom prst="rect">
          <a:avLst/>
        </a:prstGeom>
        <a:noFill/>
        <a:ln w="2857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29</xdr:col>
      <xdr:colOff>296333</xdr:colOff>
      <xdr:row>9</xdr:row>
      <xdr:rowOff>1</xdr:rowOff>
    </xdr:from>
    <xdr:to>
      <xdr:col>31</xdr:col>
      <xdr:colOff>169334</xdr:colOff>
      <xdr:row>12</xdr:row>
      <xdr:rowOff>137584</xdr:rowOff>
    </xdr:to>
    <xdr:sp macro="" textlink="">
      <xdr:nvSpPr>
        <xdr:cNvPr id="18" name="TextovéPole 17">
          <a:extLst>
            <a:ext uri="{FF2B5EF4-FFF2-40B4-BE49-F238E27FC236}">
              <a16:creationId xmlns:a16="http://schemas.microsoft.com/office/drawing/2014/main" xmlns="" id="{00000000-0008-0000-0D00-000012000000}"/>
            </a:ext>
          </a:extLst>
        </xdr:cNvPr>
        <xdr:cNvSpPr txBox="1"/>
      </xdr:nvSpPr>
      <xdr:spPr>
        <a:xfrm>
          <a:off x="18097500" y="1714501"/>
          <a:ext cx="1100667" cy="709083"/>
        </a:xfrm>
        <a:prstGeom prst="rect">
          <a:avLst/>
        </a:prstGeom>
        <a:noFill/>
        <a:ln w="2857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oneCellAnchor>
    <xdr:from>
      <xdr:col>17</xdr:col>
      <xdr:colOff>74083</xdr:colOff>
      <xdr:row>27</xdr:row>
      <xdr:rowOff>31749</xdr:rowOff>
    </xdr:from>
    <xdr:ext cx="3651250" cy="762001"/>
    <xdr:sp macro="" textlink="">
      <xdr:nvSpPr>
        <xdr:cNvPr id="20" name="TextovéPole 19">
          <a:extLst>
            <a:ext uri="{FF2B5EF4-FFF2-40B4-BE49-F238E27FC236}">
              <a16:creationId xmlns:a16="http://schemas.microsoft.com/office/drawing/2014/main" xmlns="" id="{00000000-0008-0000-0D00-000014000000}"/>
            </a:ext>
          </a:extLst>
        </xdr:cNvPr>
        <xdr:cNvSpPr txBox="1"/>
      </xdr:nvSpPr>
      <xdr:spPr>
        <a:xfrm>
          <a:off x="10509250" y="5175249"/>
          <a:ext cx="3651250" cy="7620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cs-CZ" sz="1100"/>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85725</xdr:colOff>
      <xdr:row>0</xdr:row>
      <xdr:rowOff>28575</xdr:rowOff>
    </xdr:from>
    <xdr:to>
      <xdr:col>42</xdr:col>
      <xdr:colOff>560917</xdr:colOff>
      <xdr:row>51</xdr:row>
      <xdr:rowOff>42333</xdr:rowOff>
    </xdr:to>
    <xdr:sp macro="" textlink="">
      <xdr:nvSpPr>
        <xdr:cNvPr id="2" name="TextovéPole 1">
          <a:extLst>
            <a:ext uri="{FF2B5EF4-FFF2-40B4-BE49-F238E27FC236}">
              <a16:creationId xmlns:a16="http://schemas.microsoft.com/office/drawing/2014/main" xmlns="" id="{00000000-0008-0000-0E00-000002000000}"/>
            </a:ext>
          </a:extLst>
        </xdr:cNvPr>
        <xdr:cNvSpPr txBox="1"/>
      </xdr:nvSpPr>
      <xdr:spPr>
        <a:xfrm>
          <a:off x="85725" y="28575"/>
          <a:ext cx="26256192" cy="97292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0</xdr:col>
      <xdr:colOff>451906</xdr:colOff>
      <xdr:row>31</xdr:row>
      <xdr:rowOff>59267</xdr:rowOff>
    </xdr:from>
    <xdr:to>
      <xdr:col>12</xdr:col>
      <xdr:colOff>200025</xdr:colOff>
      <xdr:row>44</xdr:row>
      <xdr:rowOff>63500</xdr:rowOff>
    </xdr:to>
    <xdr:sp macro="" textlink="">
      <xdr:nvSpPr>
        <xdr:cNvPr id="3" name="TextovéPole 2">
          <a:extLst>
            <a:ext uri="{FF2B5EF4-FFF2-40B4-BE49-F238E27FC236}">
              <a16:creationId xmlns:a16="http://schemas.microsoft.com/office/drawing/2014/main" xmlns="" id="{00000000-0008-0000-0E00-000003000000}"/>
            </a:ext>
          </a:extLst>
        </xdr:cNvPr>
        <xdr:cNvSpPr txBox="1"/>
      </xdr:nvSpPr>
      <xdr:spPr>
        <a:xfrm>
          <a:off x="451906" y="5964767"/>
          <a:ext cx="7063319" cy="24807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0" i="0" u="none" strike="noStrike" baseline="0">
              <a:solidFill>
                <a:schemeClr val="dk1"/>
              </a:solidFill>
              <a:latin typeface="+mn-lt"/>
              <a:ea typeface="+mn-ea"/>
              <a:cs typeface="+mn-cs"/>
            </a:rPr>
            <a:t>Hodnocenou intervencí v analýze nákladové efektivity je adalimumab v kombinaci s prednisonem, komparátorem je samotný prednison. </a:t>
          </a:r>
          <a:r>
            <a:rPr lang="cs-CZ" sz="1100" b="0" i="0" u="sng" strike="noStrike" baseline="0">
              <a:solidFill>
                <a:schemeClr val="dk1"/>
              </a:solidFill>
              <a:latin typeface="+mn-lt"/>
              <a:ea typeface="+mn-ea"/>
              <a:cs typeface="+mn-cs"/>
            </a:rPr>
            <a:t>Model  CUA předpokládá, že dávka prednisonu je proměnná. Dávka se v době mimo vzplanutí uveitidy může zvýšit nebo snížit o 5 mg a zůstává v rozsahu 0-7,5 mg. Jestliže u pacienta s dávkou 5 mg prednisonu dojde ke vzplanutí uveitidy, je jeho dávka okamžitě navýšena na maximální povolenou hodnotu 60 mg. Po odeznění vzplanutí uveitidy je dávka prednisonu opět snížena, a to na hodnotu 7,5 mg</a:t>
          </a:r>
          <a:r>
            <a:rPr lang="cs-CZ" sz="1100" b="0" i="0" u="none" strike="noStrike" baseline="0">
              <a:solidFill>
                <a:schemeClr val="dk1"/>
              </a:solidFill>
              <a:latin typeface="+mn-lt"/>
              <a:ea typeface="+mn-ea"/>
              <a:cs typeface="+mn-cs"/>
            </a:rPr>
            <a:t>. V modelu CUA je použit celoživotní časový horizont,  model odhaduje také komplikace, které jsou průvodními jevy u pacientů léčených p.o. kortikoidy a které mají významný vliv na náklady a kvalitu života pacientů, jedná se o následující komplikace:  1) diabetes mellitus, 2) osteoporóza, 3) katarakta, a 4) glaukom.  </a:t>
          </a:r>
          <a:r>
            <a:rPr lang="cs-CZ" sz="1100" b="0" i="0" u="sng" strike="noStrike" baseline="0">
              <a:solidFill>
                <a:schemeClr val="dk1"/>
              </a:solidFill>
              <a:latin typeface="+mn-lt"/>
              <a:ea typeface="+mn-ea"/>
              <a:cs typeface="+mn-cs"/>
            </a:rPr>
            <a:t>Jednotkové ceny v modelu CUA jsou následující: * HUMIRA - 32.141.93 Kč (CAVE! cena ve FN Olomouc  použitá v naší FE analýze je 15.107 Kč!, tj. cca 2,1x nižší! , </a:t>
          </a:r>
          <a:r>
            <a:rPr lang="cs-CZ" sz="1100" b="1" i="0" u="sng" strike="noStrike" baseline="0">
              <a:solidFill>
                <a:schemeClr val="dk1"/>
              </a:solidFill>
              <a:latin typeface="+mn-lt"/>
              <a:ea typeface="+mn-ea"/>
              <a:cs typeface="+mn-cs"/>
            </a:rPr>
            <a:t>ICER dle CUA modelace by pak byl cca 1,2 mil. Kč/QALY</a:t>
          </a:r>
          <a:r>
            <a:rPr lang="cs-CZ" sz="1100" b="0" i="0" u="sng" strike="noStrike" baseline="0">
              <a:solidFill>
                <a:schemeClr val="dk1"/>
              </a:solidFill>
              <a:latin typeface="+mn-lt"/>
              <a:ea typeface="+mn-ea"/>
              <a:cs typeface="+mn-cs"/>
            </a:rPr>
            <a:t>), * PREDNISON 20mg - 87,67 Kč (</a:t>
          </a:r>
          <a:r>
            <a:rPr lang="cs-CZ" sz="1100" b="0" i="0" u="sng" baseline="0">
              <a:solidFill>
                <a:schemeClr val="dk1"/>
              </a:solidFill>
              <a:effectLst/>
              <a:latin typeface="+mn-lt"/>
              <a:ea typeface="+mn-ea"/>
              <a:cs typeface="+mn-cs"/>
            </a:rPr>
            <a:t>CAVE! cena ve FN Olomouc  použitá v naší FE analýze je </a:t>
          </a:r>
          <a:r>
            <a:rPr lang="cs-CZ" sz="1100" u="sng">
              <a:solidFill>
                <a:schemeClr val="dk1"/>
              </a:solidFill>
              <a:effectLst/>
              <a:latin typeface="+mn-lt"/>
              <a:ea typeface="+mn-ea"/>
              <a:cs typeface="+mn-cs"/>
            </a:rPr>
            <a:t> 102,85 Kč, </a:t>
          </a:r>
          <a:r>
            <a:rPr lang="cs-CZ" sz="1100" b="0" i="0" u="sng" baseline="0">
              <a:solidFill>
                <a:schemeClr val="dk1"/>
              </a:solidFill>
              <a:effectLst/>
              <a:latin typeface="+mn-lt"/>
              <a:ea typeface="+mn-ea"/>
              <a:cs typeface="+mn-cs"/>
            </a:rPr>
            <a:t>!, tj. cca 1,2x vyšší </a:t>
          </a:r>
          <a:r>
            <a:rPr lang="cs-CZ" sz="1100">
              <a:solidFill>
                <a:schemeClr val="dk1"/>
              </a:solidFill>
              <a:effectLst/>
              <a:latin typeface="+mn-lt"/>
              <a:ea typeface="+mn-ea"/>
              <a:cs typeface="+mn-cs"/>
            </a:rPr>
            <a:t>).</a:t>
          </a:r>
          <a:r>
            <a:rPr lang="cs-CZ" sz="1100" b="0" i="0" u="none" strike="noStrike" baseline="0">
              <a:solidFill>
                <a:schemeClr val="dk1"/>
              </a:solidFill>
              <a:latin typeface="+mn-lt"/>
              <a:ea typeface="+mn-ea"/>
              <a:cs typeface="+mn-cs"/>
            </a:rPr>
            <a:t>  Dle zdroje uvedeného pod pozn. 56</a:t>
          </a:r>
        </a:p>
        <a:p>
          <a:r>
            <a:rPr lang="cs-CZ" sz="1100" b="1" i="0" u="none" strike="noStrike" baseline="0">
              <a:solidFill>
                <a:schemeClr val="dk1"/>
              </a:solidFill>
              <a:latin typeface="+mn-lt"/>
              <a:ea typeface="+mn-ea"/>
              <a:cs typeface="+mn-cs"/>
            </a:rPr>
            <a:t>Dle Rozhodnutí SUKLu</a:t>
          </a:r>
          <a:r>
            <a:rPr lang="cs-CZ" sz="1100" b="1" i="0" u="none" strike="noStrike" baseline="30000">
              <a:solidFill>
                <a:schemeClr val="dk1"/>
              </a:solidFill>
              <a:latin typeface="+mn-lt"/>
              <a:ea typeface="+mn-ea"/>
              <a:cs typeface="+mn-cs"/>
            </a:rPr>
            <a:t>147</a:t>
          </a:r>
          <a:r>
            <a:rPr lang="cs-CZ" sz="1100" b="1" i="0" u="none" strike="noStrike" baseline="0">
              <a:solidFill>
                <a:schemeClr val="dk1"/>
              </a:solidFill>
              <a:latin typeface="+mn-lt"/>
              <a:ea typeface="+mn-ea"/>
              <a:cs typeface="+mn-cs"/>
            </a:rPr>
            <a:t> byly SUKLu předloženy předmětné smlouvy uzavřené mezi žadatelem a zdravotními pojišťovnami reflektující náklady na hodnocenou intervenci dle návrhu žadatele, na základě nich pak SUKL LP HUMIRA v předmětné indikaci považuje za nákladově efektivní intervenci, tj, hodnota ICER byla do 1,2 mil. Kč/QALY. </a:t>
          </a:r>
          <a:endParaRPr lang="cs-CZ" sz="1100"/>
        </a:p>
      </xdr:txBody>
    </xdr:sp>
    <xdr:clientData/>
  </xdr:twoCellAnchor>
  <xdr:twoCellAnchor editAs="oneCell">
    <xdr:from>
      <xdr:col>0</xdr:col>
      <xdr:colOff>455083</xdr:colOff>
      <xdr:row>3</xdr:row>
      <xdr:rowOff>84667</xdr:rowOff>
    </xdr:from>
    <xdr:to>
      <xdr:col>11</xdr:col>
      <xdr:colOff>592160</xdr:colOff>
      <xdr:row>30</xdr:row>
      <xdr:rowOff>148167</xdr:rowOff>
    </xdr:to>
    <xdr:pic>
      <xdr:nvPicPr>
        <xdr:cNvPr id="4" name="Obrázek 3">
          <a:extLst>
            <a:ext uri="{FF2B5EF4-FFF2-40B4-BE49-F238E27FC236}">
              <a16:creationId xmlns:a16="http://schemas.microsoft.com/office/drawing/2014/main" xmlns="" id="{00000000-0008-0000-0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5083" y="656167"/>
          <a:ext cx="6889244" cy="520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465667</xdr:colOff>
      <xdr:row>1</xdr:row>
      <xdr:rowOff>95250</xdr:rowOff>
    </xdr:from>
    <xdr:to>
      <xdr:col>11</xdr:col>
      <xdr:colOff>571499</xdr:colOff>
      <xdr:row>3</xdr:row>
      <xdr:rowOff>95250</xdr:rowOff>
    </xdr:to>
    <xdr:sp macro="" textlink="">
      <xdr:nvSpPr>
        <xdr:cNvPr id="5" name="TextovéPole 4">
          <a:extLst>
            <a:ext uri="{FF2B5EF4-FFF2-40B4-BE49-F238E27FC236}">
              <a16:creationId xmlns:a16="http://schemas.microsoft.com/office/drawing/2014/main" xmlns="" id="{00000000-0008-0000-0E00-000005000000}"/>
            </a:ext>
          </a:extLst>
        </xdr:cNvPr>
        <xdr:cNvSpPr txBox="1"/>
      </xdr:nvSpPr>
      <xdr:spPr>
        <a:xfrm>
          <a:off x="465667" y="285750"/>
          <a:ext cx="6857999" cy="381000"/>
        </a:xfrm>
        <a:prstGeom prst="rect">
          <a:avLst/>
        </a:prstGeom>
        <a:solidFill>
          <a:schemeClr val="bg1">
            <a:lumMod val="7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400" b="1"/>
            <a:t>VÝSLEDKY CUA DLE ŽADATELE LP HUMIRA DLE ZDROJE UVEDENÉHO POD</a:t>
          </a:r>
          <a:r>
            <a:rPr lang="cs-CZ" sz="1400" b="1" baseline="0"/>
            <a:t> POZN. 56 </a:t>
          </a:r>
          <a:endParaRPr lang="cs-CZ" sz="1400" b="1"/>
        </a:p>
      </xdr:txBody>
    </xdr:sp>
    <xdr:clientData/>
  </xdr:twoCellAnchor>
  <xdr:twoCellAnchor>
    <xdr:from>
      <xdr:col>9</xdr:col>
      <xdr:colOff>497416</xdr:colOff>
      <xdr:row>6</xdr:row>
      <xdr:rowOff>42333</xdr:rowOff>
    </xdr:from>
    <xdr:to>
      <xdr:col>12</xdr:col>
      <xdr:colOff>0</xdr:colOff>
      <xdr:row>7</xdr:row>
      <xdr:rowOff>74084</xdr:rowOff>
    </xdr:to>
    <xdr:sp macro="" textlink="">
      <xdr:nvSpPr>
        <xdr:cNvPr id="6" name="Ovál 5">
          <a:extLst>
            <a:ext uri="{FF2B5EF4-FFF2-40B4-BE49-F238E27FC236}">
              <a16:creationId xmlns:a16="http://schemas.microsoft.com/office/drawing/2014/main" xmlns="" id="{00000000-0008-0000-0E00-000006000000}"/>
            </a:ext>
          </a:extLst>
        </xdr:cNvPr>
        <xdr:cNvSpPr/>
      </xdr:nvSpPr>
      <xdr:spPr>
        <a:xfrm>
          <a:off x="6021916" y="1185333"/>
          <a:ext cx="1344084" cy="222251"/>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9</xdr:col>
      <xdr:colOff>518583</xdr:colOff>
      <xdr:row>11</xdr:row>
      <xdr:rowOff>10584</xdr:rowOff>
    </xdr:from>
    <xdr:to>
      <xdr:col>12</xdr:col>
      <xdr:colOff>21167</xdr:colOff>
      <xdr:row>12</xdr:row>
      <xdr:rowOff>42335</xdr:rowOff>
    </xdr:to>
    <xdr:sp macro="" textlink="">
      <xdr:nvSpPr>
        <xdr:cNvPr id="7" name="Ovál 6">
          <a:extLst>
            <a:ext uri="{FF2B5EF4-FFF2-40B4-BE49-F238E27FC236}">
              <a16:creationId xmlns:a16="http://schemas.microsoft.com/office/drawing/2014/main" xmlns="" id="{00000000-0008-0000-0E00-000007000000}"/>
            </a:ext>
          </a:extLst>
        </xdr:cNvPr>
        <xdr:cNvSpPr/>
      </xdr:nvSpPr>
      <xdr:spPr>
        <a:xfrm>
          <a:off x="6043083" y="2106084"/>
          <a:ext cx="1344084" cy="222251"/>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10</xdr:col>
      <xdr:colOff>571499</xdr:colOff>
      <xdr:row>22</xdr:row>
      <xdr:rowOff>21167</xdr:rowOff>
    </xdr:from>
    <xdr:to>
      <xdr:col>12</xdr:col>
      <xdr:colOff>31749</xdr:colOff>
      <xdr:row>23</xdr:row>
      <xdr:rowOff>31750</xdr:rowOff>
    </xdr:to>
    <xdr:sp macro="" textlink="">
      <xdr:nvSpPr>
        <xdr:cNvPr id="8" name="Ovál 7">
          <a:extLst>
            <a:ext uri="{FF2B5EF4-FFF2-40B4-BE49-F238E27FC236}">
              <a16:creationId xmlns:a16="http://schemas.microsoft.com/office/drawing/2014/main" xmlns="" id="{00000000-0008-0000-0E00-000008000000}"/>
            </a:ext>
          </a:extLst>
        </xdr:cNvPr>
        <xdr:cNvSpPr/>
      </xdr:nvSpPr>
      <xdr:spPr>
        <a:xfrm>
          <a:off x="6709832" y="4212167"/>
          <a:ext cx="687917" cy="201083"/>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10</xdr:col>
      <xdr:colOff>560917</xdr:colOff>
      <xdr:row>25</xdr:row>
      <xdr:rowOff>148167</xdr:rowOff>
    </xdr:from>
    <xdr:to>
      <xdr:col>12</xdr:col>
      <xdr:colOff>21167</xdr:colOff>
      <xdr:row>26</xdr:row>
      <xdr:rowOff>158750</xdr:rowOff>
    </xdr:to>
    <xdr:sp macro="" textlink="">
      <xdr:nvSpPr>
        <xdr:cNvPr id="9" name="Ovál 8">
          <a:extLst>
            <a:ext uri="{FF2B5EF4-FFF2-40B4-BE49-F238E27FC236}">
              <a16:creationId xmlns:a16="http://schemas.microsoft.com/office/drawing/2014/main" xmlns="" id="{00000000-0008-0000-0E00-000009000000}"/>
            </a:ext>
          </a:extLst>
        </xdr:cNvPr>
        <xdr:cNvSpPr/>
      </xdr:nvSpPr>
      <xdr:spPr>
        <a:xfrm>
          <a:off x="6699250" y="4910667"/>
          <a:ext cx="687917" cy="201083"/>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0</xdr:col>
      <xdr:colOff>402167</xdr:colOff>
      <xdr:row>6</xdr:row>
      <xdr:rowOff>42334</xdr:rowOff>
    </xdr:from>
    <xdr:to>
      <xdr:col>2</xdr:col>
      <xdr:colOff>518584</xdr:colOff>
      <xdr:row>7</xdr:row>
      <xdr:rowOff>74085</xdr:rowOff>
    </xdr:to>
    <xdr:sp macro="" textlink="">
      <xdr:nvSpPr>
        <xdr:cNvPr id="10" name="Ovál 9">
          <a:extLst>
            <a:ext uri="{FF2B5EF4-FFF2-40B4-BE49-F238E27FC236}">
              <a16:creationId xmlns:a16="http://schemas.microsoft.com/office/drawing/2014/main" xmlns="" id="{00000000-0008-0000-0E00-00000A000000}"/>
            </a:ext>
          </a:extLst>
        </xdr:cNvPr>
        <xdr:cNvSpPr/>
      </xdr:nvSpPr>
      <xdr:spPr>
        <a:xfrm>
          <a:off x="402167" y="1185334"/>
          <a:ext cx="1344084" cy="222251"/>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0</xdr:col>
      <xdr:colOff>402167</xdr:colOff>
      <xdr:row>11</xdr:row>
      <xdr:rowOff>21168</xdr:rowOff>
    </xdr:from>
    <xdr:to>
      <xdr:col>2</xdr:col>
      <xdr:colOff>232833</xdr:colOff>
      <xdr:row>12</xdr:row>
      <xdr:rowOff>52918</xdr:rowOff>
    </xdr:to>
    <xdr:sp macro="" textlink="">
      <xdr:nvSpPr>
        <xdr:cNvPr id="11" name="Ovál 10">
          <a:extLst>
            <a:ext uri="{FF2B5EF4-FFF2-40B4-BE49-F238E27FC236}">
              <a16:creationId xmlns:a16="http://schemas.microsoft.com/office/drawing/2014/main" xmlns="" id="{00000000-0008-0000-0E00-00000B000000}"/>
            </a:ext>
          </a:extLst>
        </xdr:cNvPr>
        <xdr:cNvSpPr/>
      </xdr:nvSpPr>
      <xdr:spPr>
        <a:xfrm>
          <a:off x="402167" y="2116668"/>
          <a:ext cx="1058333" cy="222250"/>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0</xdr:col>
      <xdr:colOff>402166</xdr:colOff>
      <xdr:row>22</xdr:row>
      <xdr:rowOff>31750</xdr:rowOff>
    </xdr:from>
    <xdr:to>
      <xdr:col>2</xdr:col>
      <xdr:colOff>518583</xdr:colOff>
      <xdr:row>23</xdr:row>
      <xdr:rowOff>63501</xdr:rowOff>
    </xdr:to>
    <xdr:sp macro="" textlink="">
      <xdr:nvSpPr>
        <xdr:cNvPr id="12" name="Ovál 11">
          <a:extLst>
            <a:ext uri="{FF2B5EF4-FFF2-40B4-BE49-F238E27FC236}">
              <a16:creationId xmlns:a16="http://schemas.microsoft.com/office/drawing/2014/main" xmlns="" id="{00000000-0008-0000-0E00-00000C000000}"/>
            </a:ext>
          </a:extLst>
        </xdr:cNvPr>
        <xdr:cNvSpPr/>
      </xdr:nvSpPr>
      <xdr:spPr>
        <a:xfrm>
          <a:off x="402166" y="4222750"/>
          <a:ext cx="1344084" cy="222251"/>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0</xdr:col>
      <xdr:colOff>402167</xdr:colOff>
      <xdr:row>25</xdr:row>
      <xdr:rowOff>148168</xdr:rowOff>
    </xdr:from>
    <xdr:to>
      <xdr:col>2</xdr:col>
      <xdr:colOff>84666</xdr:colOff>
      <xdr:row>26</xdr:row>
      <xdr:rowOff>169334</xdr:rowOff>
    </xdr:to>
    <xdr:sp macro="" textlink="">
      <xdr:nvSpPr>
        <xdr:cNvPr id="13" name="Ovál 12">
          <a:extLst>
            <a:ext uri="{FF2B5EF4-FFF2-40B4-BE49-F238E27FC236}">
              <a16:creationId xmlns:a16="http://schemas.microsoft.com/office/drawing/2014/main" xmlns="" id="{00000000-0008-0000-0E00-00000D000000}"/>
            </a:ext>
          </a:extLst>
        </xdr:cNvPr>
        <xdr:cNvSpPr/>
      </xdr:nvSpPr>
      <xdr:spPr>
        <a:xfrm>
          <a:off x="402167" y="4910668"/>
          <a:ext cx="910166" cy="211666"/>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14</xdr:col>
      <xdr:colOff>116416</xdr:colOff>
      <xdr:row>4</xdr:row>
      <xdr:rowOff>31752</xdr:rowOff>
    </xdr:from>
    <xdr:to>
      <xdr:col>25</xdr:col>
      <xdr:colOff>38099</xdr:colOff>
      <xdr:row>12</xdr:row>
      <xdr:rowOff>2</xdr:rowOff>
    </xdr:to>
    <xdr:pic>
      <xdr:nvPicPr>
        <xdr:cNvPr id="14" name="Obrázek 13">
          <a:extLst>
            <a:ext uri="{FF2B5EF4-FFF2-40B4-BE49-F238E27FC236}">
              <a16:creationId xmlns:a16="http://schemas.microsoft.com/office/drawing/2014/main" xmlns="" id="{00000000-0008-0000-0E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10083" y="793752"/>
          <a:ext cx="6673849" cy="149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137583</xdr:colOff>
      <xdr:row>11</xdr:row>
      <xdr:rowOff>137582</xdr:rowOff>
    </xdr:from>
    <xdr:to>
      <xdr:col>25</xdr:col>
      <xdr:colOff>0</xdr:colOff>
      <xdr:row>23</xdr:row>
      <xdr:rowOff>158747</xdr:rowOff>
    </xdr:to>
    <xdr:pic>
      <xdr:nvPicPr>
        <xdr:cNvPr id="15" name="Obrázek 14">
          <a:extLst>
            <a:ext uri="{FF2B5EF4-FFF2-40B4-BE49-F238E27FC236}">
              <a16:creationId xmlns:a16="http://schemas.microsoft.com/office/drawing/2014/main" xmlns="" id="{00000000-0008-0000-0E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31250" y="2233082"/>
          <a:ext cx="6614583" cy="2307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179917</xdr:colOff>
      <xdr:row>11</xdr:row>
      <xdr:rowOff>158750</xdr:rowOff>
    </xdr:from>
    <xdr:to>
      <xdr:col>25</xdr:col>
      <xdr:colOff>1</xdr:colOff>
      <xdr:row>13</xdr:row>
      <xdr:rowOff>52917</xdr:rowOff>
    </xdr:to>
    <xdr:sp macro="" textlink="">
      <xdr:nvSpPr>
        <xdr:cNvPr id="16" name="TextovéPole 15">
          <a:extLst>
            <a:ext uri="{FF2B5EF4-FFF2-40B4-BE49-F238E27FC236}">
              <a16:creationId xmlns:a16="http://schemas.microsoft.com/office/drawing/2014/main" xmlns="" id="{00000000-0008-0000-0E00-000010000000}"/>
            </a:ext>
          </a:extLst>
        </xdr:cNvPr>
        <xdr:cNvSpPr txBox="1"/>
      </xdr:nvSpPr>
      <xdr:spPr>
        <a:xfrm>
          <a:off x="8773584" y="2254250"/>
          <a:ext cx="6572250" cy="275167"/>
        </a:xfrm>
        <a:prstGeom prst="rect">
          <a:avLst/>
        </a:prstGeom>
        <a:solidFill>
          <a:schemeClr val="bg1">
            <a:lumMod val="65000"/>
            <a:alpha val="59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14</xdr:col>
      <xdr:colOff>158749</xdr:colOff>
      <xdr:row>4</xdr:row>
      <xdr:rowOff>52920</xdr:rowOff>
    </xdr:from>
    <xdr:to>
      <xdr:col>24</xdr:col>
      <xdr:colOff>592667</xdr:colOff>
      <xdr:row>5</xdr:row>
      <xdr:rowOff>95252</xdr:rowOff>
    </xdr:to>
    <xdr:sp macro="" textlink="">
      <xdr:nvSpPr>
        <xdr:cNvPr id="17" name="TextovéPole 16">
          <a:extLst>
            <a:ext uri="{FF2B5EF4-FFF2-40B4-BE49-F238E27FC236}">
              <a16:creationId xmlns:a16="http://schemas.microsoft.com/office/drawing/2014/main" xmlns="" id="{00000000-0008-0000-0E00-000011000000}"/>
            </a:ext>
          </a:extLst>
        </xdr:cNvPr>
        <xdr:cNvSpPr txBox="1"/>
      </xdr:nvSpPr>
      <xdr:spPr>
        <a:xfrm>
          <a:off x="8752416" y="814920"/>
          <a:ext cx="6572251" cy="232832"/>
        </a:xfrm>
        <a:prstGeom prst="rect">
          <a:avLst/>
        </a:prstGeom>
        <a:solidFill>
          <a:schemeClr val="bg1">
            <a:lumMod val="65000"/>
            <a:alpha val="59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14</xdr:col>
      <xdr:colOff>148166</xdr:colOff>
      <xdr:row>23</xdr:row>
      <xdr:rowOff>137584</xdr:rowOff>
    </xdr:from>
    <xdr:to>
      <xdr:col>18</xdr:col>
      <xdr:colOff>433917</xdr:colOff>
      <xdr:row>31</xdr:row>
      <xdr:rowOff>74083</xdr:rowOff>
    </xdr:to>
    <xdr:pic>
      <xdr:nvPicPr>
        <xdr:cNvPr id="19" name="Obrázek 18">
          <a:extLst>
            <a:ext uri="{FF2B5EF4-FFF2-40B4-BE49-F238E27FC236}">
              <a16:creationId xmlns:a16="http://schemas.microsoft.com/office/drawing/2014/main" xmlns="" id="{00000000-0008-0000-0E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741833" y="4519084"/>
          <a:ext cx="2741084" cy="1460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444501</xdr:colOff>
      <xdr:row>23</xdr:row>
      <xdr:rowOff>137583</xdr:rowOff>
    </xdr:from>
    <xdr:to>
      <xdr:col>24</xdr:col>
      <xdr:colOff>603250</xdr:colOff>
      <xdr:row>31</xdr:row>
      <xdr:rowOff>84667</xdr:rowOff>
    </xdr:to>
    <xdr:pic>
      <xdr:nvPicPr>
        <xdr:cNvPr id="20" name="Obrázek 19">
          <a:extLst>
            <a:ext uri="{FF2B5EF4-FFF2-40B4-BE49-F238E27FC236}">
              <a16:creationId xmlns:a16="http://schemas.microsoft.com/office/drawing/2014/main" xmlns="" id="{00000000-0008-0000-0E00-000014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493501" y="4519083"/>
          <a:ext cx="3841749" cy="1471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148166</xdr:colOff>
      <xdr:row>23</xdr:row>
      <xdr:rowOff>137585</xdr:rowOff>
    </xdr:from>
    <xdr:to>
      <xdr:col>24</xdr:col>
      <xdr:colOff>582083</xdr:colOff>
      <xdr:row>25</xdr:row>
      <xdr:rowOff>1</xdr:rowOff>
    </xdr:to>
    <xdr:sp macro="" textlink="">
      <xdr:nvSpPr>
        <xdr:cNvPr id="21" name="TextovéPole 20">
          <a:extLst>
            <a:ext uri="{FF2B5EF4-FFF2-40B4-BE49-F238E27FC236}">
              <a16:creationId xmlns:a16="http://schemas.microsoft.com/office/drawing/2014/main" xmlns="" id="{00000000-0008-0000-0E00-000015000000}"/>
            </a:ext>
          </a:extLst>
        </xdr:cNvPr>
        <xdr:cNvSpPr txBox="1"/>
      </xdr:nvSpPr>
      <xdr:spPr>
        <a:xfrm>
          <a:off x="8741833" y="4519085"/>
          <a:ext cx="6572250" cy="243416"/>
        </a:xfrm>
        <a:prstGeom prst="rect">
          <a:avLst/>
        </a:prstGeom>
        <a:solidFill>
          <a:schemeClr val="bg1">
            <a:lumMod val="65000"/>
            <a:alpha val="59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22</xdr:col>
      <xdr:colOff>518583</xdr:colOff>
      <xdr:row>13</xdr:row>
      <xdr:rowOff>21165</xdr:rowOff>
    </xdr:from>
    <xdr:to>
      <xdr:col>25</xdr:col>
      <xdr:colOff>21167</xdr:colOff>
      <xdr:row>14</xdr:row>
      <xdr:rowOff>52916</xdr:rowOff>
    </xdr:to>
    <xdr:sp macro="" textlink="">
      <xdr:nvSpPr>
        <xdr:cNvPr id="22" name="Ovál 21">
          <a:extLst>
            <a:ext uri="{FF2B5EF4-FFF2-40B4-BE49-F238E27FC236}">
              <a16:creationId xmlns:a16="http://schemas.microsoft.com/office/drawing/2014/main" xmlns="" id="{00000000-0008-0000-0E00-000016000000}"/>
            </a:ext>
          </a:extLst>
        </xdr:cNvPr>
        <xdr:cNvSpPr/>
      </xdr:nvSpPr>
      <xdr:spPr>
        <a:xfrm>
          <a:off x="14022916" y="2497665"/>
          <a:ext cx="1344084" cy="222251"/>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22</xdr:col>
      <xdr:colOff>508000</xdr:colOff>
      <xdr:row>18</xdr:row>
      <xdr:rowOff>31749</xdr:rowOff>
    </xdr:from>
    <xdr:to>
      <xdr:col>25</xdr:col>
      <xdr:colOff>10584</xdr:colOff>
      <xdr:row>19</xdr:row>
      <xdr:rowOff>116417</xdr:rowOff>
    </xdr:to>
    <xdr:sp macro="" textlink="">
      <xdr:nvSpPr>
        <xdr:cNvPr id="24" name="Ovál 23">
          <a:extLst>
            <a:ext uri="{FF2B5EF4-FFF2-40B4-BE49-F238E27FC236}">
              <a16:creationId xmlns:a16="http://schemas.microsoft.com/office/drawing/2014/main" xmlns="" id="{00000000-0008-0000-0E00-000018000000}"/>
            </a:ext>
          </a:extLst>
        </xdr:cNvPr>
        <xdr:cNvSpPr/>
      </xdr:nvSpPr>
      <xdr:spPr>
        <a:xfrm>
          <a:off x="14012333" y="3460749"/>
          <a:ext cx="1344084" cy="275168"/>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14</xdr:col>
      <xdr:colOff>127000</xdr:colOff>
      <xdr:row>13</xdr:row>
      <xdr:rowOff>10582</xdr:rowOff>
    </xdr:from>
    <xdr:to>
      <xdr:col>17</xdr:col>
      <xdr:colOff>21165</xdr:colOff>
      <xdr:row>14</xdr:row>
      <xdr:rowOff>52917</xdr:rowOff>
    </xdr:to>
    <xdr:sp macro="" textlink="">
      <xdr:nvSpPr>
        <xdr:cNvPr id="25" name="Ovál 24">
          <a:extLst>
            <a:ext uri="{FF2B5EF4-FFF2-40B4-BE49-F238E27FC236}">
              <a16:creationId xmlns:a16="http://schemas.microsoft.com/office/drawing/2014/main" xmlns="" id="{00000000-0008-0000-0E00-000019000000}"/>
            </a:ext>
          </a:extLst>
        </xdr:cNvPr>
        <xdr:cNvSpPr/>
      </xdr:nvSpPr>
      <xdr:spPr>
        <a:xfrm>
          <a:off x="8720667" y="2487082"/>
          <a:ext cx="1735665" cy="232835"/>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14</xdr:col>
      <xdr:colOff>42333</xdr:colOff>
      <xdr:row>18</xdr:row>
      <xdr:rowOff>10583</xdr:rowOff>
    </xdr:from>
    <xdr:to>
      <xdr:col>18</xdr:col>
      <xdr:colOff>95250</xdr:colOff>
      <xdr:row>20</xdr:row>
      <xdr:rowOff>10583</xdr:rowOff>
    </xdr:to>
    <xdr:sp macro="" textlink="">
      <xdr:nvSpPr>
        <xdr:cNvPr id="26" name="Ovál 25">
          <a:extLst>
            <a:ext uri="{FF2B5EF4-FFF2-40B4-BE49-F238E27FC236}">
              <a16:creationId xmlns:a16="http://schemas.microsoft.com/office/drawing/2014/main" xmlns="" id="{00000000-0008-0000-0E00-00001A000000}"/>
            </a:ext>
          </a:extLst>
        </xdr:cNvPr>
        <xdr:cNvSpPr/>
      </xdr:nvSpPr>
      <xdr:spPr>
        <a:xfrm>
          <a:off x="8636000" y="3439583"/>
          <a:ext cx="2508250" cy="381000"/>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23</xdr:col>
      <xdr:colOff>190501</xdr:colOff>
      <xdr:row>24</xdr:row>
      <xdr:rowOff>179916</xdr:rowOff>
    </xdr:from>
    <xdr:to>
      <xdr:col>24</xdr:col>
      <xdr:colOff>264585</xdr:colOff>
      <xdr:row>25</xdr:row>
      <xdr:rowOff>190499</xdr:rowOff>
    </xdr:to>
    <xdr:sp macro="" textlink="">
      <xdr:nvSpPr>
        <xdr:cNvPr id="27" name="Ovál 26">
          <a:extLst>
            <a:ext uri="{FF2B5EF4-FFF2-40B4-BE49-F238E27FC236}">
              <a16:creationId xmlns:a16="http://schemas.microsoft.com/office/drawing/2014/main" xmlns="" id="{00000000-0008-0000-0E00-00001B000000}"/>
            </a:ext>
          </a:extLst>
        </xdr:cNvPr>
        <xdr:cNvSpPr/>
      </xdr:nvSpPr>
      <xdr:spPr>
        <a:xfrm>
          <a:off x="14308668" y="4751916"/>
          <a:ext cx="687917" cy="201083"/>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23</xdr:col>
      <xdr:colOff>211667</xdr:colOff>
      <xdr:row>26</xdr:row>
      <xdr:rowOff>42333</xdr:rowOff>
    </xdr:from>
    <xdr:to>
      <xdr:col>24</xdr:col>
      <xdr:colOff>285751</xdr:colOff>
      <xdr:row>27</xdr:row>
      <xdr:rowOff>52916</xdr:rowOff>
    </xdr:to>
    <xdr:sp macro="" textlink="">
      <xdr:nvSpPr>
        <xdr:cNvPr id="28" name="Ovál 27">
          <a:extLst>
            <a:ext uri="{FF2B5EF4-FFF2-40B4-BE49-F238E27FC236}">
              <a16:creationId xmlns:a16="http://schemas.microsoft.com/office/drawing/2014/main" xmlns="" id="{00000000-0008-0000-0E00-00001C000000}"/>
            </a:ext>
          </a:extLst>
        </xdr:cNvPr>
        <xdr:cNvSpPr/>
      </xdr:nvSpPr>
      <xdr:spPr>
        <a:xfrm>
          <a:off x="14329834" y="4995333"/>
          <a:ext cx="687917" cy="201083"/>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14</xdr:col>
      <xdr:colOff>74082</xdr:colOff>
      <xdr:row>24</xdr:row>
      <xdr:rowOff>158752</xdr:rowOff>
    </xdr:from>
    <xdr:to>
      <xdr:col>16</xdr:col>
      <xdr:colOff>582081</xdr:colOff>
      <xdr:row>26</xdr:row>
      <xdr:rowOff>10587</xdr:rowOff>
    </xdr:to>
    <xdr:sp macro="" textlink="">
      <xdr:nvSpPr>
        <xdr:cNvPr id="29" name="Ovál 28">
          <a:extLst>
            <a:ext uri="{FF2B5EF4-FFF2-40B4-BE49-F238E27FC236}">
              <a16:creationId xmlns:a16="http://schemas.microsoft.com/office/drawing/2014/main" xmlns="" id="{00000000-0008-0000-0E00-00001D000000}"/>
            </a:ext>
          </a:extLst>
        </xdr:cNvPr>
        <xdr:cNvSpPr/>
      </xdr:nvSpPr>
      <xdr:spPr>
        <a:xfrm>
          <a:off x="8667749" y="4730752"/>
          <a:ext cx="1735665" cy="232835"/>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14</xdr:col>
      <xdr:colOff>63500</xdr:colOff>
      <xdr:row>26</xdr:row>
      <xdr:rowOff>31750</xdr:rowOff>
    </xdr:from>
    <xdr:to>
      <xdr:col>16</xdr:col>
      <xdr:colOff>571499</xdr:colOff>
      <xdr:row>27</xdr:row>
      <xdr:rowOff>74085</xdr:rowOff>
    </xdr:to>
    <xdr:sp macro="" textlink="">
      <xdr:nvSpPr>
        <xdr:cNvPr id="30" name="Ovál 29">
          <a:extLst>
            <a:ext uri="{FF2B5EF4-FFF2-40B4-BE49-F238E27FC236}">
              <a16:creationId xmlns:a16="http://schemas.microsoft.com/office/drawing/2014/main" xmlns="" id="{00000000-0008-0000-0E00-00001E000000}"/>
            </a:ext>
          </a:extLst>
        </xdr:cNvPr>
        <xdr:cNvSpPr/>
      </xdr:nvSpPr>
      <xdr:spPr>
        <a:xfrm>
          <a:off x="8657167" y="4984750"/>
          <a:ext cx="1735665" cy="232835"/>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14</xdr:col>
      <xdr:colOff>148167</xdr:colOff>
      <xdr:row>2</xdr:row>
      <xdr:rowOff>63502</xdr:rowOff>
    </xdr:from>
    <xdr:to>
      <xdr:col>24</xdr:col>
      <xdr:colOff>592667</xdr:colOff>
      <xdr:row>4</xdr:row>
      <xdr:rowOff>63502</xdr:rowOff>
    </xdr:to>
    <xdr:sp macro="" textlink="">
      <xdr:nvSpPr>
        <xdr:cNvPr id="31" name="TextovéPole 30">
          <a:extLst>
            <a:ext uri="{FF2B5EF4-FFF2-40B4-BE49-F238E27FC236}">
              <a16:creationId xmlns:a16="http://schemas.microsoft.com/office/drawing/2014/main" xmlns="" id="{00000000-0008-0000-0E00-00001F000000}"/>
            </a:ext>
          </a:extLst>
        </xdr:cNvPr>
        <xdr:cNvSpPr txBox="1"/>
      </xdr:nvSpPr>
      <xdr:spPr>
        <a:xfrm>
          <a:off x="8741834" y="444502"/>
          <a:ext cx="6582833" cy="381000"/>
        </a:xfrm>
        <a:prstGeom prst="rect">
          <a:avLst/>
        </a:prstGeom>
        <a:solidFill>
          <a:schemeClr val="bg1">
            <a:lumMod val="7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400" b="1"/>
            <a:t>VÝSLEDKY CUA DLE ŽADATELE LP ILUVIEN DLE ZDROJE UVEDENÉHO POD</a:t>
          </a:r>
          <a:r>
            <a:rPr lang="cs-CZ" sz="1400" b="1" baseline="0"/>
            <a:t> POZN. 149 </a:t>
          </a:r>
          <a:endParaRPr lang="cs-CZ" sz="1400" b="1"/>
        </a:p>
      </xdr:txBody>
    </xdr:sp>
    <xdr:clientData/>
  </xdr:twoCellAnchor>
  <xdr:twoCellAnchor>
    <xdr:from>
      <xdr:col>14</xdr:col>
      <xdr:colOff>116414</xdr:colOff>
      <xdr:row>32</xdr:row>
      <xdr:rowOff>63500</xdr:rowOff>
    </xdr:from>
    <xdr:to>
      <xdr:col>26</xdr:col>
      <xdr:colOff>455083</xdr:colOff>
      <xdr:row>38</xdr:row>
      <xdr:rowOff>42333</xdr:rowOff>
    </xdr:to>
    <xdr:sp macro="" textlink="">
      <xdr:nvSpPr>
        <xdr:cNvPr id="32" name="TextovéPole 31">
          <a:extLst>
            <a:ext uri="{FF2B5EF4-FFF2-40B4-BE49-F238E27FC236}">
              <a16:creationId xmlns:a16="http://schemas.microsoft.com/office/drawing/2014/main" xmlns="" id="{00000000-0008-0000-0E00-000020000000}"/>
            </a:ext>
          </a:extLst>
        </xdr:cNvPr>
        <xdr:cNvSpPr txBox="1"/>
      </xdr:nvSpPr>
      <xdr:spPr>
        <a:xfrm>
          <a:off x="8710081" y="6159500"/>
          <a:ext cx="7704669" cy="11218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0" i="0" u="none" strike="noStrike" baseline="0">
              <a:solidFill>
                <a:schemeClr val="dk1"/>
              </a:solidFill>
              <a:latin typeface="+mn-lt"/>
              <a:ea typeface="+mn-ea"/>
              <a:cs typeface="+mn-cs"/>
            </a:rPr>
            <a:t>Struktura </a:t>
          </a:r>
          <a:r>
            <a:rPr lang="cs-CZ" sz="1100" b="1" i="0" u="none" strike="noStrike" baseline="0">
              <a:solidFill>
                <a:schemeClr val="dk1"/>
              </a:solidFill>
              <a:latin typeface="+mn-lt"/>
              <a:ea typeface="+mn-ea"/>
              <a:cs typeface="+mn-cs"/>
            </a:rPr>
            <a:t>LCP</a:t>
          </a:r>
          <a:r>
            <a:rPr lang="cs-CZ" sz="1100" b="0" i="0" u="none" strike="noStrike" baseline="0">
              <a:solidFill>
                <a:schemeClr val="dk1"/>
              </a:solidFill>
              <a:latin typeface="+mn-lt"/>
              <a:ea typeface="+mn-ea"/>
              <a:cs typeface="+mn-cs"/>
            </a:rPr>
            <a:t> v CUA modelu vychází shodně v obou ramenech z údajů dle panelu expertů (v modelu </a:t>
          </a:r>
          <a:r>
            <a:rPr lang="cs-CZ" sz="1100" b="1" i="0" u="none" strike="noStrike" baseline="0">
              <a:solidFill>
                <a:schemeClr val="dk1"/>
              </a:solidFill>
              <a:latin typeface="+mn-lt"/>
              <a:ea typeface="+mn-ea"/>
              <a:cs typeface="+mn-cs"/>
            </a:rPr>
            <a:t>je LCP současně uvažována jako podkladová léčba k LP ILUVIEN</a:t>
          </a:r>
          <a:r>
            <a:rPr lang="cs-CZ" sz="1100" b="0" i="0" u="none" strike="noStrike" baseline="0">
              <a:solidFill>
                <a:schemeClr val="dk1"/>
              </a:solidFill>
              <a:latin typeface="+mn-lt"/>
              <a:ea typeface="+mn-ea"/>
              <a:cs typeface="+mn-cs"/>
            </a:rPr>
            <a:t>!): systémová léčba ve </a:t>
          </a:r>
          <a:r>
            <a:rPr lang="cs-CZ" sz="1100" b="1" i="0" u="none" strike="noStrike" baseline="0">
              <a:solidFill>
                <a:schemeClr val="dk1"/>
              </a:solidFill>
              <a:latin typeface="+mn-lt"/>
              <a:ea typeface="+mn-ea"/>
              <a:cs typeface="+mn-cs"/>
            </a:rPr>
            <a:t>složení v 90 % léčba kortikoidy, v 45 % léčba dvojkombinací kortikoidu s dalším imunosupresivem a v 22,5 % léčba kombinací kortikoidu s 2 imunosupresivy</a:t>
          </a:r>
          <a:r>
            <a:rPr lang="cs-CZ" sz="1100" b="0" i="0" u="none" strike="noStrike" baseline="0">
              <a:solidFill>
                <a:schemeClr val="dk1"/>
              </a:solidFill>
              <a:latin typeface="+mn-lt"/>
              <a:ea typeface="+mn-ea"/>
              <a:cs typeface="+mn-cs"/>
            </a:rPr>
            <a:t> - </a:t>
          </a:r>
          <a:r>
            <a:rPr lang="cs-CZ" sz="1100" b="0" i="0" u="none" strike="noStrike">
              <a:solidFill>
                <a:schemeClr val="dk1"/>
              </a:solidFill>
              <a:effectLst/>
              <a:latin typeface="+mn-lt"/>
              <a:ea typeface="+mn-ea"/>
              <a:cs typeface="+mn-cs"/>
            </a:rPr>
            <a:t>dle zdroje uvedeného pod pozn. 4. Když pacienti zaznamenali recidivu uveitidy, přejdou v CUA modelaci do stavu </a:t>
          </a:r>
          <a:r>
            <a:rPr lang="cs-CZ" sz="1100" b="1" i="0" u="none" strike="noStrike">
              <a:solidFill>
                <a:schemeClr val="dk1"/>
              </a:solidFill>
              <a:effectLst/>
              <a:latin typeface="+mn-lt"/>
              <a:ea typeface="+mn-ea"/>
              <a:cs typeface="+mn-cs"/>
            </a:rPr>
            <a:t>následné terapie, který se skládá imunosupresiv </a:t>
          </a:r>
          <a:r>
            <a:rPr lang="cs-CZ" sz="1100" b="0" i="0" u="none" strike="noStrike">
              <a:solidFill>
                <a:schemeClr val="dk1"/>
              </a:solidFill>
              <a:effectLst/>
              <a:latin typeface="+mn-lt"/>
              <a:ea typeface="+mn-ea"/>
              <a:cs typeface="+mn-cs"/>
            </a:rPr>
            <a:t>(zejména</a:t>
          </a:r>
          <a:r>
            <a:rPr lang="cs-CZ" sz="1100" b="0" i="0" u="none" strike="noStrike" baseline="0">
              <a:solidFill>
                <a:schemeClr val="dk1"/>
              </a:solidFill>
              <a:effectLst/>
              <a:latin typeface="+mn-lt"/>
              <a:ea typeface="+mn-ea"/>
              <a:cs typeface="+mn-cs"/>
            </a:rPr>
            <a:t> je předpokládán methotrexát a azathioprin) </a:t>
          </a:r>
          <a:r>
            <a:rPr lang="cs-CZ" sz="1100" b="1" i="0" u="none" strike="noStrike">
              <a:solidFill>
                <a:schemeClr val="dk1"/>
              </a:solidFill>
              <a:effectLst/>
              <a:latin typeface="+mn-lt"/>
              <a:ea typeface="+mn-ea"/>
              <a:cs typeface="+mn-cs"/>
            </a:rPr>
            <a:t>a systémových kortikoidů</a:t>
          </a:r>
          <a:r>
            <a:rPr lang="cs-CZ" sz="1100" b="0" i="0" u="none" strike="noStrike">
              <a:solidFill>
                <a:schemeClr val="dk1"/>
              </a:solidFill>
              <a:effectLst/>
              <a:latin typeface="+mn-lt"/>
              <a:ea typeface="+mn-ea"/>
              <a:cs typeface="+mn-cs"/>
            </a:rPr>
            <a:t>.</a:t>
          </a:r>
          <a:r>
            <a:rPr lang="cs-CZ"/>
            <a:t> </a:t>
          </a:r>
          <a:r>
            <a:rPr lang="cs-CZ" sz="1100" b="0" i="0" u="none" strike="noStrike" baseline="0">
              <a:solidFill>
                <a:schemeClr val="dk1"/>
              </a:solidFill>
              <a:latin typeface="+mn-lt"/>
              <a:ea typeface="+mn-ea"/>
              <a:cs typeface="+mn-cs"/>
            </a:rPr>
            <a:t>  </a:t>
          </a:r>
          <a:r>
            <a:rPr lang="cs-CZ" sz="1100" b="0" i="0" u="sng" strike="noStrike" baseline="0">
              <a:solidFill>
                <a:schemeClr val="dk1"/>
              </a:solidFill>
              <a:latin typeface="+mn-lt"/>
              <a:ea typeface="+mn-ea"/>
              <a:cs typeface="+mn-cs"/>
            </a:rPr>
            <a:t>Jednotkové ceny v modelu CUA jsou následující:   * ILUVIEN -  166.031,99 Kč (CAVE! cena ve FN Olomouc  použitá v naší FE analýze je 156.625,97 Kč!, tj. cca 1,1x nižší!</a:t>
          </a:r>
          <a:r>
            <a:rPr lang="cs-CZ" sz="1100">
              <a:solidFill>
                <a:schemeClr val="dk1"/>
              </a:solidFill>
              <a:effectLst/>
              <a:latin typeface="+mn-lt"/>
              <a:ea typeface="+mn-ea"/>
              <a:cs typeface="+mn-cs"/>
            </a:rPr>
            <a:t>).</a:t>
          </a:r>
          <a:r>
            <a:rPr lang="cs-CZ" sz="1100" b="0" i="0" u="none" strike="noStrike" baseline="0">
              <a:solidFill>
                <a:schemeClr val="dk1"/>
              </a:solidFill>
              <a:latin typeface="+mn-lt"/>
              <a:ea typeface="+mn-ea"/>
              <a:cs typeface="+mn-cs"/>
            </a:rPr>
            <a:t>  Dle zdroje  pod pozn. 1.</a:t>
          </a:r>
        </a:p>
        <a:p>
          <a:endParaRPr lang="cs-CZ" sz="1100"/>
        </a:p>
      </xdr:txBody>
    </xdr:sp>
    <xdr:clientData/>
  </xdr:twoCellAnchor>
  <xdr:twoCellAnchor>
    <xdr:from>
      <xdr:col>27</xdr:col>
      <xdr:colOff>572560</xdr:colOff>
      <xdr:row>3</xdr:row>
      <xdr:rowOff>134407</xdr:rowOff>
    </xdr:from>
    <xdr:to>
      <xdr:col>37</xdr:col>
      <xdr:colOff>190500</xdr:colOff>
      <xdr:row>21</xdr:row>
      <xdr:rowOff>57150</xdr:rowOff>
    </xdr:to>
    <xdr:sp macro="" textlink="">
      <xdr:nvSpPr>
        <xdr:cNvPr id="33" name="TextovéPole 32">
          <a:extLst>
            <a:ext uri="{FF2B5EF4-FFF2-40B4-BE49-F238E27FC236}">
              <a16:creationId xmlns:a16="http://schemas.microsoft.com/office/drawing/2014/main" xmlns="" id="{00000000-0008-0000-0E00-000021000000}"/>
            </a:ext>
          </a:extLst>
        </xdr:cNvPr>
        <xdr:cNvSpPr txBox="1"/>
      </xdr:nvSpPr>
      <xdr:spPr>
        <a:xfrm>
          <a:off x="17031760" y="705907"/>
          <a:ext cx="5713940" cy="33517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solidFill>
                <a:schemeClr val="dk1"/>
              </a:solidFill>
              <a:effectLst/>
              <a:latin typeface="+mn-lt"/>
              <a:ea typeface="+mn-ea"/>
              <a:cs typeface="+mn-cs"/>
            </a:rPr>
            <a:t>Po 12týdenním indukčním období se pro modelování CUA následné léčby používá 6týdenní cyklu</a:t>
          </a:r>
          <a:r>
            <a:rPr lang="cs-CZ" sz="1100" b="1">
              <a:solidFill>
                <a:schemeClr val="dk1"/>
              </a:solidFill>
              <a:effectLst/>
              <a:latin typeface="+mn-lt"/>
              <a:ea typeface="+mn-ea"/>
              <a:cs typeface="+mn-cs"/>
            </a:rPr>
            <a:t>,</a:t>
          </a:r>
          <a:r>
            <a:rPr lang="cs-CZ" sz="1100" b="1" baseline="0">
              <a:solidFill>
                <a:schemeClr val="dk1"/>
              </a:solidFill>
              <a:effectLst/>
              <a:latin typeface="+mn-lt"/>
              <a:ea typeface="+mn-ea"/>
              <a:cs typeface="+mn-cs"/>
            </a:rPr>
            <a:t> v </a:t>
          </a:r>
          <a:r>
            <a:rPr lang="cs-CZ" sz="1100" b="1">
              <a:solidFill>
                <a:schemeClr val="dk1"/>
              </a:solidFill>
              <a:effectLst/>
              <a:latin typeface="+mn-lt"/>
              <a:ea typeface="+mn-ea"/>
              <a:cs typeface="+mn-cs"/>
            </a:rPr>
            <a:t> základním scénáři byl použit časový horizont 9,2 let (tzn. 80 vždy 6týdenních cyklů)</a:t>
          </a:r>
          <a:r>
            <a:rPr lang="cs-CZ" sz="1100">
              <a:solidFill>
                <a:schemeClr val="dk1"/>
              </a:solidFill>
              <a:effectLst/>
              <a:latin typeface="+mn-lt"/>
              <a:ea typeface="+mn-ea"/>
              <a:cs typeface="+mn-cs"/>
            </a:rPr>
            <a:t> - časový horizont je relativně krátký, neboť řada pac. přechází v rámci modelu </a:t>
          </a:r>
          <a:r>
            <a:rPr lang="cs-CZ" sz="1100" b="1">
              <a:solidFill>
                <a:schemeClr val="dk1"/>
              </a:solidFill>
              <a:effectLst/>
              <a:latin typeface="+mn-lt"/>
              <a:ea typeface="+mn-ea"/>
              <a:cs typeface="+mn-cs"/>
            </a:rPr>
            <a:t>do 2. linie (reprezentované adalimumabem</a:t>
          </a:r>
          <a:r>
            <a:rPr lang="cs-CZ" sz="1100">
              <a:solidFill>
                <a:schemeClr val="dk1"/>
              </a:solidFill>
              <a:effectLst/>
              <a:latin typeface="+mn-lt"/>
              <a:ea typeface="+mn-ea"/>
              <a:cs typeface="+mn-cs"/>
            </a:rPr>
            <a:t>).</a:t>
          </a:r>
          <a:endParaRPr lang="cs-CZ" sz="1100" b="0" i="0" u="none" strike="noStrike" baseline="0">
            <a:solidFill>
              <a:schemeClr val="dk1"/>
            </a:solidFill>
            <a:latin typeface="+mn-lt"/>
            <a:ea typeface="+mn-ea"/>
            <a:cs typeface="+mn-cs"/>
          </a:endParaRPr>
        </a:p>
        <a:p>
          <a:r>
            <a:rPr lang="cs-CZ" sz="1100" b="0" i="0" u="sng" strike="noStrike" baseline="0">
              <a:solidFill>
                <a:schemeClr val="dk1"/>
              </a:solidFill>
              <a:latin typeface="+mn-lt"/>
              <a:ea typeface="+mn-ea"/>
              <a:cs typeface="+mn-cs"/>
            </a:rPr>
            <a:t>Předpoklady  v CUA modelu pro opakování léčby LP OZURDEX</a:t>
          </a:r>
          <a:r>
            <a:rPr lang="cs-CZ" sz="1100" b="0" i="0" u="none" strike="noStrike" baseline="0">
              <a:solidFill>
                <a:schemeClr val="dk1"/>
              </a:solidFill>
              <a:latin typeface="+mn-lt"/>
              <a:ea typeface="+mn-ea"/>
              <a:cs typeface="+mn-cs"/>
            </a:rPr>
            <a:t>:</a:t>
          </a:r>
        </a:p>
        <a:p>
          <a:endParaRPr lang="cs-CZ" sz="1100" b="0" i="0" u="none" strike="noStrike" baseline="0">
            <a:solidFill>
              <a:schemeClr val="dk1"/>
            </a:solidFill>
            <a:latin typeface="+mn-lt"/>
            <a:ea typeface="+mn-ea"/>
            <a:cs typeface="+mn-cs"/>
          </a:endParaRPr>
        </a:p>
        <a:p>
          <a:endParaRPr lang="cs-CZ" sz="1100"/>
        </a:p>
        <a:p>
          <a:endParaRPr lang="cs-CZ" sz="1100"/>
        </a:p>
        <a:p>
          <a:endParaRPr lang="cs-CZ" sz="1100"/>
        </a:p>
        <a:p>
          <a:endParaRPr lang="cs-CZ" sz="1100"/>
        </a:p>
        <a:p>
          <a:endParaRPr lang="cs-CZ" sz="1100"/>
        </a:p>
        <a:p>
          <a:endParaRPr lang="cs-CZ" sz="1100"/>
        </a:p>
        <a:p>
          <a:pPr marL="0" marR="0" indent="0" defTabSz="914400" eaLnBrk="1" fontAlgn="auto" latinLnBrk="0" hangingPunct="1">
            <a:lnSpc>
              <a:spcPct val="100000"/>
            </a:lnSpc>
            <a:spcBef>
              <a:spcPts val="0"/>
            </a:spcBef>
            <a:spcAft>
              <a:spcPts val="0"/>
            </a:spcAft>
            <a:buClrTx/>
            <a:buSzTx/>
            <a:buFontTx/>
            <a:buNone/>
            <a:tabLst/>
            <a:defRPr/>
          </a:pPr>
          <a:r>
            <a:rPr lang="cs-CZ" sz="1100">
              <a:solidFill>
                <a:schemeClr val="dk1"/>
              </a:solidFill>
              <a:effectLst/>
              <a:latin typeface="+mn-lt"/>
              <a:ea typeface="+mn-ea"/>
              <a:cs typeface="+mn-cs"/>
            </a:rPr>
            <a:t>Pacienti přecházejí do 2.linie v případě: * provedení iridotomie, * pseudofakie, * vývoje katarakty, * chirurgického řešení zvýšeného IOP. To vede k tomu, že v CUA modelu 3,8 % pac. v rameni s Ozurdexem a 1,6 % pacientů v rameni sham přechází v každém 6týdenním cyklu do 2. linie léčby.</a:t>
          </a:r>
        </a:p>
        <a:p>
          <a:r>
            <a:rPr lang="cs-CZ" sz="1100" b="0" i="0" u="sng" baseline="0">
              <a:solidFill>
                <a:schemeClr val="dk1"/>
              </a:solidFill>
              <a:effectLst/>
              <a:latin typeface="+mn-lt"/>
              <a:ea typeface="+mn-ea"/>
              <a:cs typeface="+mn-cs"/>
            </a:rPr>
            <a:t>Jednotkové ceny v modelu CUA jsou následující:   * OZURDEX -  24.224,47 Kč (CAVE! stejná cena je ve FN Olomouc  použitá v naší FE analýze!</a:t>
          </a:r>
          <a:r>
            <a:rPr lang="cs-CZ" sz="1100">
              <a:solidFill>
                <a:schemeClr val="dk1"/>
              </a:solidFill>
              <a:effectLst/>
              <a:latin typeface="+mn-lt"/>
              <a:ea typeface="+mn-ea"/>
              <a:cs typeface="+mn-cs"/>
            </a:rPr>
            <a:t>), * </a:t>
          </a:r>
          <a:r>
            <a:rPr lang="cs-CZ" sz="1100" b="0" i="0" u="sng" baseline="0">
              <a:solidFill>
                <a:schemeClr val="dk1"/>
              </a:solidFill>
              <a:effectLst/>
              <a:latin typeface="+mn-lt"/>
              <a:ea typeface="+mn-ea"/>
              <a:cs typeface="+mn-cs"/>
            </a:rPr>
            <a:t>HUMIRA - 32.141.93 Kč (CAVE! cena ve FN Olomouc  použitá v naší FE analýze je 15.107 Kč!, tj. cca 2,1x nižší!</a:t>
          </a:r>
          <a:r>
            <a:rPr lang="cs-CZ" sz="1100">
              <a:solidFill>
                <a:schemeClr val="dk1"/>
              </a:solidFill>
              <a:effectLst/>
              <a:latin typeface="+mn-lt"/>
              <a:ea typeface="+mn-ea"/>
              <a:cs typeface="+mn-cs"/>
            </a:rPr>
            <a:t>.</a:t>
          </a:r>
          <a:r>
            <a:rPr lang="cs-CZ" sz="1100" b="0" i="0" baseline="0">
              <a:solidFill>
                <a:schemeClr val="dk1"/>
              </a:solidFill>
              <a:effectLst/>
              <a:latin typeface="+mn-lt"/>
              <a:ea typeface="+mn-ea"/>
              <a:cs typeface="+mn-cs"/>
            </a:rPr>
            <a:t>  Dle zdroje  pod pozn. 38. </a:t>
          </a:r>
          <a:endParaRPr lang="cs-CZ" sz="1100"/>
        </a:p>
      </xdr:txBody>
    </xdr:sp>
    <xdr:clientData/>
  </xdr:twoCellAnchor>
  <xdr:twoCellAnchor editAs="oneCell">
    <xdr:from>
      <xdr:col>28</xdr:col>
      <xdr:colOff>116415</xdr:colOff>
      <xdr:row>8</xdr:row>
      <xdr:rowOff>105834</xdr:rowOff>
    </xdr:from>
    <xdr:to>
      <xdr:col>36</xdr:col>
      <xdr:colOff>554565</xdr:colOff>
      <xdr:row>13</xdr:row>
      <xdr:rowOff>42333</xdr:rowOff>
    </xdr:to>
    <xdr:pic>
      <xdr:nvPicPr>
        <xdr:cNvPr id="34" name="Obrázek 33">
          <a:extLst>
            <a:ext uri="{FF2B5EF4-FFF2-40B4-BE49-F238E27FC236}">
              <a16:creationId xmlns:a16="http://schemas.microsoft.com/office/drawing/2014/main" xmlns="" id="{00000000-0008-0000-0E00-000022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303748" y="1629834"/>
          <a:ext cx="5348817" cy="888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105834</xdr:colOff>
      <xdr:row>13</xdr:row>
      <xdr:rowOff>10584</xdr:rowOff>
    </xdr:from>
    <xdr:to>
      <xdr:col>36</xdr:col>
      <xdr:colOff>496359</xdr:colOff>
      <xdr:row>14</xdr:row>
      <xdr:rowOff>95250</xdr:rowOff>
    </xdr:to>
    <xdr:pic>
      <xdr:nvPicPr>
        <xdr:cNvPr id="35" name="Obrázek 34">
          <a:extLst>
            <a:ext uri="{FF2B5EF4-FFF2-40B4-BE49-F238E27FC236}">
              <a16:creationId xmlns:a16="http://schemas.microsoft.com/office/drawing/2014/main" xmlns="" id="{00000000-0008-0000-0E00-00002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3167" y="2487084"/>
          <a:ext cx="5301192" cy="275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603249</xdr:colOff>
      <xdr:row>23</xdr:row>
      <xdr:rowOff>42334</xdr:rowOff>
    </xdr:from>
    <xdr:to>
      <xdr:col>38</xdr:col>
      <xdr:colOff>589490</xdr:colOff>
      <xdr:row>36</xdr:row>
      <xdr:rowOff>70909</xdr:rowOff>
    </xdr:to>
    <xdr:pic>
      <xdr:nvPicPr>
        <xdr:cNvPr id="37" name="Obrázek 36">
          <a:extLst>
            <a:ext uri="{FF2B5EF4-FFF2-40B4-BE49-F238E27FC236}">
              <a16:creationId xmlns:a16="http://schemas.microsoft.com/office/drawing/2014/main" xmlns="" id="{00000000-0008-0000-0E00-000025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176749" y="4423834"/>
          <a:ext cx="6738408" cy="250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603250</xdr:colOff>
      <xdr:row>25</xdr:row>
      <xdr:rowOff>63501</xdr:rowOff>
    </xdr:from>
    <xdr:to>
      <xdr:col>30</xdr:col>
      <xdr:colOff>243417</xdr:colOff>
      <xdr:row>26</xdr:row>
      <xdr:rowOff>95250</xdr:rowOff>
    </xdr:to>
    <xdr:sp macro="" textlink="">
      <xdr:nvSpPr>
        <xdr:cNvPr id="38" name="Ovál 37">
          <a:extLst>
            <a:ext uri="{FF2B5EF4-FFF2-40B4-BE49-F238E27FC236}">
              <a16:creationId xmlns:a16="http://schemas.microsoft.com/office/drawing/2014/main" xmlns="" id="{00000000-0008-0000-0E00-000026000000}"/>
            </a:ext>
          </a:extLst>
        </xdr:cNvPr>
        <xdr:cNvSpPr/>
      </xdr:nvSpPr>
      <xdr:spPr>
        <a:xfrm>
          <a:off x="17176750" y="4826001"/>
          <a:ext cx="1481667" cy="222249"/>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37</xdr:col>
      <xdr:colOff>63500</xdr:colOff>
      <xdr:row>26</xdr:row>
      <xdr:rowOff>131234</xdr:rowOff>
    </xdr:from>
    <xdr:to>
      <xdr:col>38</xdr:col>
      <xdr:colOff>550334</xdr:colOff>
      <xdr:row>27</xdr:row>
      <xdr:rowOff>148167</xdr:rowOff>
    </xdr:to>
    <xdr:sp macro="" textlink="">
      <xdr:nvSpPr>
        <xdr:cNvPr id="39" name="Ovál 38">
          <a:extLst>
            <a:ext uri="{FF2B5EF4-FFF2-40B4-BE49-F238E27FC236}">
              <a16:creationId xmlns:a16="http://schemas.microsoft.com/office/drawing/2014/main" xmlns="" id="{00000000-0008-0000-0E00-000027000000}"/>
            </a:ext>
          </a:extLst>
        </xdr:cNvPr>
        <xdr:cNvSpPr/>
      </xdr:nvSpPr>
      <xdr:spPr>
        <a:xfrm>
          <a:off x="22775333" y="5084234"/>
          <a:ext cx="1100668" cy="207433"/>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37</xdr:col>
      <xdr:colOff>42333</xdr:colOff>
      <xdr:row>25</xdr:row>
      <xdr:rowOff>63500</xdr:rowOff>
    </xdr:from>
    <xdr:to>
      <xdr:col>38</xdr:col>
      <xdr:colOff>529167</xdr:colOff>
      <xdr:row>26</xdr:row>
      <xdr:rowOff>80433</xdr:rowOff>
    </xdr:to>
    <xdr:sp macro="" textlink="">
      <xdr:nvSpPr>
        <xdr:cNvPr id="40" name="Ovál 39">
          <a:extLst>
            <a:ext uri="{FF2B5EF4-FFF2-40B4-BE49-F238E27FC236}">
              <a16:creationId xmlns:a16="http://schemas.microsoft.com/office/drawing/2014/main" xmlns="" id="{00000000-0008-0000-0E00-000028000000}"/>
            </a:ext>
          </a:extLst>
        </xdr:cNvPr>
        <xdr:cNvSpPr/>
      </xdr:nvSpPr>
      <xdr:spPr>
        <a:xfrm>
          <a:off x="22754166" y="4826000"/>
          <a:ext cx="1100668" cy="207433"/>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28</xdr:col>
      <xdr:colOff>10583</xdr:colOff>
      <xdr:row>26</xdr:row>
      <xdr:rowOff>116417</xdr:rowOff>
    </xdr:from>
    <xdr:to>
      <xdr:col>31</xdr:col>
      <xdr:colOff>391584</xdr:colOff>
      <xdr:row>27</xdr:row>
      <xdr:rowOff>158750</xdr:rowOff>
    </xdr:to>
    <xdr:sp macro="" textlink="">
      <xdr:nvSpPr>
        <xdr:cNvPr id="41" name="Ovál 40">
          <a:extLst>
            <a:ext uri="{FF2B5EF4-FFF2-40B4-BE49-F238E27FC236}">
              <a16:creationId xmlns:a16="http://schemas.microsoft.com/office/drawing/2014/main" xmlns="" id="{00000000-0008-0000-0E00-000029000000}"/>
            </a:ext>
          </a:extLst>
        </xdr:cNvPr>
        <xdr:cNvSpPr/>
      </xdr:nvSpPr>
      <xdr:spPr>
        <a:xfrm>
          <a:off x="17197916" y="5069417"/>
          <a:ext cx="2222501" cy="232833"/>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28</xdr:col>
      <xdr:colOff>31751</xdr:colOff>
      <xdr:row>36</xdr:row>
      <xdr:rowOff>148167</xdr:rowOff>
    </xdr:from>
    <xdr:to>
      <xdr:col>38</xdr:col>
      <xdr:colOff>584200</xdr:colOff>
      <xdr:row>47</xdr:row>
      <xdr:rowOff>81492</xdr:rowOff>
    </xdr:to>
    <xdr:pic>
      <xdr:nvPicPr>
        <xdr:cNvPr id="42" name="Obrázek 41">
          <a:extLst>
            <a:ext uri="{FF2B5EF4-FFF2-40B4-BE49-F238E27FC236}">
              <a16:creationId xmlns:a16="http://schemas.microsoft.com/office/drawing/2014/main" xmlns="" id="{00000000-0008-0000-0E00-00002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7219084" y="7006167"/>
          <a:ext cx="6690783" cy="2028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35</xdr:col>
      <xdr:colOff>74084</xdr:colOff>
      <xdr:row>38</xdr:row>
      <xdr:rowOff>63499</xdr:rowOff>
    </xdr:from>
    <xdr:to>
      <xdr:col>36</xdr:col>
      <xdr:colOff>529168</xdr:colOff>
      <xdr:row>39</xdr:row>
      <xdr:rowOff>52917</xdr:rowOff>
    </xdr:to>
    <xdr:sp macro="" textlink="">
      <xdr:nvSpPr>
        <xdr:cNvPr id="43" name="TextovéPole 42">
          <a:extLst>
            <a:ext uri="{FF2B5EF4-FFF2-40B4-BE49-F238E27FC236}">
              <a16:creationId xmlns:a16="http://schemas.microsoft.com/office/drawing/2014/main" xmlns="" id="{00000000-0008-0000-0E00-00002B000000}"/>
            </a:ext>
          </a:extLst>
        </xdr:cNvPr>
        <xdr:cNvSpPr txBox="1"/>
      </xdr:nvSpPr>
      <xdr:spPr>
        <a:xfrm>
          <a:off x="21558251" y="7302499"/>
          <a:ext cx="1068917" cy="179918"/>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cs-CZ" sz="1400" b="1"/>
            <a:t>- </a:t>
          </a:r>
          <a:r>
            <a:rPr lang="cs-CZ" sz="1200" b="1"/>
            <a:t> 9,2 years)</a:t>
          </a:r>
        </a:p>
      </xdr:txBody>
    </xdr:sp>
    <xdr:clientData/>
  </xdr:twoCellAnchor>
  <xdr:twoCellAnchor>
    <xdr:from>
      <xdr:col>35</xdr:col>
      <xdr:colOff>116416</xdr:colOff>
      <xdr:row>46</xdr:row>
      <xdr:rowOff>10584</xdr:rowOff>
    </xdr:from>
    <xdr:to>
      <xdr:col>36</xdr:col>
      <xdr:colOff>190500</xdr:colOff>
      <xdr:row>47</xdr:row>
      <xdr:rowOff>21167</xdr:rowOff>
    </xdr:to>
    <xdr:sp macro="" textlink="">
      <xdr:nvSpPr>
        <xdr:cNvPr id="44" name="Ovál 43">
          <a:extLst>
            <a:ext uri="{FF2B5EF4-FFF2-40B4-BE49-F238E27FC236}">
              <a16:creationId xmlns:a16="http://schemas.microsoft.com/office/drawing/2014/main" xmlns="" id="{00000000-0008-0000-0E00-00002C000000}"/>
            </a:ext>
          </a:extLst>
        </xdr:cNvPr>
        <xdr:cNvSpPr/>
      </xdr:nvSpPr>
      <xdr:spPr>
        <a:xfrm>
          <a:off x="21600583" y="8773584"/>
          <a:ext cx="687917" cy="201083"/>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323849</xdr:colOff>
      <xdr:row>0</xdr:row>
      <xdr:rowOff>47625</xdr:rowOff>
    </xdr:from>
    <xdr:to>
      <xdr:col>29</xdr:col>
      <xdr:colOff>28575</xdr:colOff>
      <xdr:row>29</xdr:row>
      <xdr:rowOff>95250</xdr:rowOff>
    </xdr:to>
    <xdr:sp macro="" textlink="">
      <xdr:nvSpPr>
        <xdr:cNvPr id="2" name="TextovéPole 1">
          <a:extLst>
            <a:ext uri="{FF2B5EF4-FFF2-40B4-BE49-F238E27FC236}">
              <a16:creationId xmlns:a16="http://schemas.microsoft.com/office/drawing/2014/main" xmlns="" id="{00000000-0008-0000-0F00-000002000000}"/>
            </a:ext>
          </a:extLst>
        </xdr:cNvPr>
        <xdr:cNvSpPr txBox="1"/>
      </xdr:nvSpPr>
      <xdr:spPr>
        <a:xfrm>
          <a:off x="323849" y="47625"/>
          <a:ext cx="17383126" cy="557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1</xdr:col>
      <xdr:colOff>161925</xdr:colOff>
      <xdr:row>1</xdr:row>
      <xdr:rowOff>152400</xdr:rowOff>
    </xdr:from>
    <xdr:to>
      <xdr:col>8</xdr:col>
      <xdr:colOff>190500</xdr:colOff>
      <xdr:row>17</xdr:row>
      <xdr:rowOff>114300</xdr:rowOff>
    </xdr:to>
    <xdr:pic>
      <xdr:nvPicPr>
        <xdr:cNvPr id="3" name="Obrázek 2">
          <a:extLst>
            <a:ext uri="{FF2B5EF4-FFF2-40B4-BE49-F238E27FC236}">
              <a16:creationId xmlns:a16="http://schemas.microsoft.com/office/drawing/2014/main" xmlns=""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342900"/>
          <a:ext cx="4295775" cy="300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561975</xdr:colOff>
      <xdr:row>7</xdr:row>
      <xdr:rowOff>161925</xdr:rowOff>
    </xdr:from>
    <xdr:to>
      <xdr:col>4</xdr:col>
      <xdr:colOff>247649</xdr:colOff>
      <xdr:row>16</xdr:row>
      <xdr:rowOff>85725</xdr:rowOff>
    </xdr:to>
    <xdr:sp macro="" textlink="">
      <xdr:nvSpPr>
        <xdr:cNvPr id="4" name="Ovál 3">
          <a:extLst>
            <a:ext uri="{FF2B5EF4-FFF2-40B4-BE49-F238E27FC236}">
              <a16:creationId xmlns:a16="http://schemas.microsoft.com/office/drawing/2014/main" xmlns="" id="{00000000-0008-0000-0F00-000004000000}"/>
            </a:ext>
          </a:extLst>
        </xdr:cNvPr>
        <xdr:cNvSpPr/>
      </xdr:nvSpPr>
      <xdr:spPr>
        <a:xfrm>
          <a:off x="2390775" y="1495425"/>
          <a:ext cx="295274" cy="1638300"/>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8</xdr:col>
      <xdr:colOff>523874</xdr:colOff>
      <xdr:row>3</xdr:row>
      <xdr:rowOff>133350</xdr:rowOff>
    </xdr:from>
    <xdr:to>
      <xdr:col>11</xdr:col>
      <xdr:colOff>314325</xdr:colOff>
      <xdr:row>10</xdr:row>
      <xdr:rowOff>57150</xdr:rowOff>
    </xdr:to>
    <xdr:sp macro="" textlink="">
      <xdr:nvSpPr>
        <xdr:cNvPr id="6" name="TextovéPole 5">
          <a:extLst>
            <a:ext uri="{FF2B5EF4-FFF2-40B4-BE49-F238E27FC236}">
              <a16:creationId xmlns:a16="http://schemas.microsoft.com/office/drawing/2014/main" xmlns="" id="{00000000-0008-0000-0F00-000006000000}"/>
            </a:ext>
          </a:extLst>
        </xdr:cNvPr>
        <xdr:cNvSpPr txBox="1"/>
      </xdr:nvSpPr>
      <xdr:spPr>
        <a:xfrm>
          <a:off x="5400674" y="704850"/>
          <a:ext cx="1619251" cy="1257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cs-CZ" sz="1100" b="1"/>
            <a:t>ve 8. týdnu (primární end-point) </a:t>
          </a:r>
          <a:r>
            <a:rPr lang="cs-CZ" sz="1100"/>
            <a:t>byla četnost pac. se skóre 0 v zákalu sklivce </a:t>
          </a:r>
          <a:r>
            <a:rPr lang="cs-CZ" sz="1100" b="1"/>
            <a:t>47 % v rameni </a:t>
          </a:r>
          <a:r>
            <a:rPr lang="cs-CZ" sz="1100" b="1">
              <a:solidFill>
                <a:schemeClr val="dk1"/>
              </a:solidFill>
              <a:effectLst/>
              <a:latin typeface="+mn-lt"/>
              <a:ea typeface="+mn-ea"/>
              <a:cs typeface="+mn-cs"/>
            </a:rPr>
            <a:t>s dexam. 0,7 mg</a:t>
          </a:r>
          <a:r>
            <a:rPr lang="cs-CZ" sz="1100" b="1"/>
            <a:t> vs 12 % </a:t>
          </a:r>
        </a:p>
        <a:p>
          <a:pPr marL="0" marR="0" indent="0" defTabSz="914400" eaLnBrk="1" fontAlgn="auto" latinLnBrk="0" hangingPunct="1">
            <a:lnSpc>
              <a:spcPct val="100000"/>
            </a:lnSpc>
            <a:spcBef>
              <a:spcPts val="0"/>
            </a:spcBef>
            <a:spcAft>
              <a:spcPts val="0"/>
            </a:spcAft>
            <a:buClrTx/>
            <a:buSzTx/>
            <a:buFontTx/>
            <a:buNone/>
            <a:tabLst/>
            <a:defRPr/>
          </a:pPr>
          <a:r>
            <a:rPr lang="cs-CZ" sz="1100" b="1"/>
            <a:t>v rameni </a:t>
          </a:r>
          <a:r>
            <a:rPr lang="cs-CZ" sz="1100" b="1">
              <a:solidFill>
                <a:schemeClr val="dk1"/>
              </a:solidFill>
              <a:effectLst/>
              <a:latin typeface="+mn-lt"/>
              <a:ea typeface="+mn-ea"/>
              <a:cs typeface="+mn-cs"/>
            </a:rPr>
            <a:t>s sham injekcí </a:t>
          </a:r>
          <a:endParaRPr lang="cs-CZ" sz="1100" b="1"/>
        </a:p>
      </xdr:txBody>
    </xdr:sp>
    <xdr:clientData/>
  </xdr:twoCellAnchor>
  <xdr:twoCellAnchor>
    <xdr:from>
      <xdr:col>4</xdr:col>
      <xdr:colOff>152400</xdr:colOff>
      <xdr:row>7</xdr:row>
      <xdr:rowOff>152400</xdr:rowOff>
    </xdr:from>
    <xdr:to>
      <xdr:col>9</xdr:col>
      <xdr:colOff>28575</xdr:colOff>
      <xdr:row>12</xdr:row>
      <xdr:rowOff>66675</xdr:rowOff>
    </xdr:to>
    <xdr:cxnSp macro="">
      <xdr:nvCxnSpPr>
        <xdr:cNvPr id="8" name="Přímá spojnice se šipkou 7">
          <a:extLst>
            <a:ext uri="{FF2B5EF4-FFF2-40B4-BE49-F238E27FC236}">
              <a16:creationId xmlns:a16="http://schemas.microsoft.com/office/drawing/2014/main" xmlns="" id="{00000000-0008-0000-0F00-000008000000}"/>
            </a:ext>
          </a:extLst>
        </xdr:cNvPr>
        <xdr:cNvCxnSpPr/>
      </xdr:nvCxnSpPr>
      <xdr:spPr>
        <a:xfrm flipV="1">
          <a:off x="2590800" y="1485900"/>
          <a:ext cx="2924175" cy="86677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409575</xdr:colOff>
      <xdr:row>11</xdr:row>
      <xdr:rowOff>28575</xdr:rowOff>
    </xdr:from>
    <xdr:to>
      <xdr:col>11</xdr:col>
      <xdr:colOff>180974</xdr:colOff>
      <xdr:row>14</xdr:row>
      <xdr:rowOff>190499</xdr:rowOff>
    </xdr:to>
    <xdr:sp macro="" textlink="">
      <xdr:nvSpPr>
        <xdr:cNvPr id="9" name="TextovéPole 8">
          <a:extLst>
            <a:ext uri="{FF2B5EF4-FFF2-40B4-BE49-F238E27FC236}">
              <a16:creationId xmlns:a16="http://schemas.microsoft.com/office/drawing/2014/main" xmlns="" id="{00000000-0008-0000-0F00-000009000000}"/>
            </a:ext>
          </a:extLst>
        </xdr:cNvPr>
        <xdr:cNvSpPr txBox="1"/>
      </xdr:nvSpPr>
      <xdr:spPr>
        <a:xfrm>
          <a:off x="5286375" y="2124075"/>
          <a:ext cx="1600199" cy="7334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cs-CZ" sz="1000" b="1" i="1"/>
            <a:t>P values are shown for the 0.7-mg dexamethasone intravitreal implant (DEX implant) vs sham</a:t>
          </a:r>
          <a:r>
            <a:rPr lang="cs-CZ" sz="1000" b="1"/>
            <a:t>.</a:t>
          </a:r>
        </a:p>
      </xdr:txBody>
    </xdr:sp>
    <xdr:clientData/>
  </xdr:twoCellAnchor>
  <xdr:twoCellAnchor editAs="oneCell">
    <xdr:from>
      <xdr:col>12</xdr:col>
      <xdr:colOff>152400</xdr:colOff>
      <xdr:row>3</xdr:row>
      <xdr:rowOff>0</xdr:rowOff>
    </xdr:from>
    <xdr:to>
      <xdr:col>19</xdr:col>
      <xdr:colOff>381000</xdr:colOff>
      <xdr:row>18</xdr:row>
      <xdr:rowOff>133350</xdr:rowOff>
    </xdr:to>
    <xdr:pic>
      <xdr:nvPicPr>
        <xdr:cNvPr id="10" name="Obrázek 9">
          <a:extLst>
            <a:ext uri="{FF2B5EF4-FFF2-40B4-BE49-F238E27FC236}">
              <a16:creationId xmlns:a16="http://schemas.microsoft.com/office/drawing/2014/main" xmlns="" id="{00000000-0008-0000-0F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67600" y="571500"/>
          <a:ext cx="4495800" cy="299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219075</xdr:colOff>
      <xdr:row>18</xdr:row>
      <xdr:rowOff>142875</xdr:rowOff>
    </xdr:from>
    <xdr:to>
      <xdr:col>19</xdr:col>
      <xdr:colOff>219075</xdr:colOff>
      <xdr:row>21</xdr:row>
      <xdr:rowOff>28575</xdr:rowOff>
    </xdr:to>
    <xdr:sp macro="" textlink="">
      <xdr:nvSpPr>
        <xdr:cNvPr id="11" name="TextovéPole 10">
          <a:extLst>
            <a:ext uri="{FF2B5EF4-FFF2-40B4-BE49-F238E27FC236}">
              <a16:creationId xmlns:a16="http://schemas.microsoft.com/office/drawing/2014/main" xmlns="" id="{00000000-0008-0000-0F00-00000B000000}"/>
            </a:ext>
          </a:extLst>
        </xdr:cNvPr>
        <xdr:cNvSpPr txBox="1"/>
      </xdr:nvSpPr>
      <xdr:spPr>
        <a:xfrm>
          <a:off x="8143875" y="3571875"/>
          <a:ext cx="3657600" cy="4572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cs-CZ" sz="1000" b="1" i="1"/>
            <a:t>P values are shown for the 0.7-mg dexamethasone intravitreal implant (DEX implant) vs sham</a:t>
          </a:r>
          <a:r>
            <a:rPr lang="cs-CZ" sz="1000" b="1"/>
            <a:t>.</a:t>
          </a:r>
        </a:p>
      </xdr:txBody>
    </xdr:sp>
    <xdr:clientData/>
  </xdr:twoCellAnchor>
  <xdr:twoCellAnchor>
    <xdr:from>
      <xdr:col>15</xdr:col>
      <xdr:colOff>161925</xdr:colOff>
      <xdr:row>8</xdr:row>
      <xdr:rowOff>123825</xdr:rowOff>
    </xdr:from>
    <xdr:to>
      <xdr:col>15</xdr:col>
      <xdr:colOff>457199</xdr:colOff>
      <xdr:row>17</xdr:row>
      <xdr:rowOff>47625</xdr:rowOff>
    </xdr:to>
    <xdr:sp macro="" textlink="">
      <xdr:nvSpPr>
        <xdr:cNvPr id="13" name="Ovál 12">
          <a:extLst>
            <a:ext uri="{FF2B5EF4-FFF2-40B4-BE49-F238E27FC236}">
              <a16:creationId xmlns:a16="http://schemas.microsoft.com/office/drawing/2014/main" xmlns="" id="{00000000-0008-0000-0F00-00000D000000}"/>
            </a:ext>
          </a:extLst>
        </xdr:cNvPr>
        <xdr:cNvSpPr/>
      </xdr:nvSpPr>
      <xdr:spPr>
        <a:xfrm>
          <a:off x="9305925" y="1647825"/>
          <a:ext cx="295274" cy="1638300"/>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20</xdr:col>
      <xdr:colOff>180976</xdr:colOff>
      <xdr:row>2</xdr:row>
      <xdr:rowOff>123826</xdr:rowOff>
    </xdr:from>
    <xdr:to>
      <xdr:col>26</xdr:col>
      <xdr:colOff>540054</xdr:colOff>
      <xdr:row>18</xdr:row>
      <xdr:rowOff>123825</xdr:rowOff>
    </xdr:to>
    <xdr:pic>
      <xdr:nvPicPr>
        <xdr:cNvPr id="14" name="Obrázek 13">
          <a:extLst>
            <a:ext uri="{FF2B5EF4-FFF2-40B4-BE49-F238E27FC236}">
              <a16:creationId xmlns:a16="http://schemas.microsoft.com/office/drawing/2014/main" xmlns="" id="{00000000-0008-0000-0F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72976" y="504826"/>
          <a:ext cx="4016678" cy="3047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57152</xdr:colOff>
      <xdr:row>2</xdr:row>
      <xdr:rowOff>104776</xdr:rowOff>
    </xdr:from>
    <xdr:to>
      <xdr:col>20</xdr:col>
      <xdr:colOff>504826</xdr:colOff>
      <xdr:row>4</xdr:row>
      <xdr:rowOff>85725</xdr:rowOff>
    </xdr:to>
    <xdr:sp macro="" textlink="">
      <xdr:nvSpPr>
        <xdr:cNvPr id="15" name="TextovéPole 14">
          <a:extLst>
            <a:ext uri="{FF2B5EF4-FFF2-40B4-BE49-F238E27FC236}">
              <a16:creationId xmlns:a16="http://schemas.microsoft.com/office/drawing/2014/main" xmlns="" id="{00000000-0008-0000-0F00-00000F000000}"/>
            </a:ext>
          </a:extLst>
        </xdr:cNvPr>
        <xdr:cNvSpPr txBox="1"/>
      </xdr:nvSpPr>
      <xdr:spPr>
        <a:xfrm>
          <a:off x="12249152" y="485776"/>
          <a:ext cx="447674" cy="3619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cs-CZ" sz="1100" b="1"/>
        </a:p>
      </xdr:txBody>
    </xdr:sp>
    <xdr:clientData/>
  </xdr:twoCellAnchor>
  <xdr:twoCellAnchor>
    <xdr:from>
      <xdr:col>22</xdr:col>
      <xdr:colOff>371475</xdr:colOff>
      <xdr:row>3</xdr:row>
      <xdr:rowOff>171450</xdr:rowOff>
    </xdr:from>
    <xdr:to>
      <xdr:col>23</xdr:col>
      <xdr:colOff>104775</xdr:colOff>
      <xdr:row>17</xdr:row>
      <xdr:rowOff>180975</xdr:rowOff>
    </xdr:to>
    <xdr:sp macro="" textlink="">
      <xdr:nvSpPr>
        <xdr:cNvPr id="16" name="Ovál 15">
          <a:extLst>
            <a:ext uri="{FF2B5EF4-FFF2-40B4-BE49-F238E27FC236}">
              <a16:creationId xmlns:a16="http://schemas.microsoft.com/office/drawing/2014/main" xmlns="" id="{00000000-0008-0000-0F00-000010000000}"/>
            </a:ext>
          </a:extLst>
        </xdr:cNvPr>
        <xdr:cNvSpPr/>
      </xdr:nvSpPr>
      <xdr:spPr>
        <a:xfrm>
          <a:off x="13782675" y="742950"/>
          <a:ext cx="342900" cy="2676525"/>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20</xdr:col>
      <xdr:colOff>342900</xdr:colOff>
      <xdr:row>18</xdr:row>
      <xdr:rowOff>133350</xdr:rowOff>
    </xdr:from>
    <xdr:to>
      <xdr:col>27</xdr:col>
      <xdr:colOff>190500</xdr:colOff>
      <xdr:row>21</xdr:row>
      <xdr:rowOff>19050</xdr:rowOff>
    </xdr:to>
    <xdr:sp macro="" textlink="">
      <xdr:nvSpPr>
        <xdr:cNvPr id="17" name="TextovéPole 16">
          <a:extLst>
            <a:ext uri="{FF2B5EF4-FFF2-40B4-BE49-F238E27FC236}">
              <a16:creationId xmlns:a16="http://schemas.microsoft.com/office/drawing/2014/main" xmlns="" id="{00000000-0008-0000-0F00-000011000000}"/>
            </a:ext>
          </a:extLst>
        </xdr:cNvPr>
        <xdr:cNvSpPr txBox="1"/>
      </xdr:nvSpPr>
      <xdr:spPr>
        <a:xfrm>
          <a:off x="12534900" y="3562350"/>
          <a:ext cx="4114800" cy="4572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cs-CZ" sz="1000" b="1" i="1" u="sng" strike="noStrike" baseline="0">
              <a:solidFill>
                <a:schemeClr val="tx1"/>
              </a:solidFill>
              <a:latin typeface="+mn-lt"/>
              <a:ea typeface="+mn-ea"/>
              <a:cs typeface="+mn-cs"/>
            </a:rPr>
            <a:t>Mean baseline visual acuity (in letters) in DEX implant 0.7mg arm was 58.</a:t>
          </a:r>
        </a:p>
        <a:p>
          <a:pPr marL="0" marR="0" indent="0" defTabSz="914400" eaLnBrk="1" fontAlgn="auto" latinLnBrk="0" hangingPunct="1">
            <a:lnSpc>
              <a:spcPct val="100000"/>
            </a:lnSpc>
            <a:spcBef>
              <a:spcPts val="0"/>
            </a:spcBef>
            <a:spcAft>
              <a:spcPts val="0"/>
            </a:spcAft>
            <a:buClrTx/>
            <a:buSzTx/>
            <a:buFontTx/>
            <a:buNone/>
            <a:tabLst/>
            <a:defRPr/>
          </a:pPr>
          <a:r>
            <a:rPr lang="cs-CZ" sz="1000" b="1" i="1" u="none" strike="noStrike" baseline="0">
              <a:solidFill>
                <a:schemeClr val="tx1"/>
              </a:solidFill>
              <a:latin typeface="+mn-lt"/>
              <a:ea typeface="+mn-ea"/>
              <a:cs typeface="+mn-cs"/>
            </a:rPr>
            <a:t>P values are in comparison with the sham procedure.</a:t>
          </a:r>
          <a:endParaRPr lang="cs-CZ" sz="1000" b="1" i="1">
            <a:solidFill>
              <a:schemeClr val="tx1"/>
            </a:solidFill>
          </a:endParaRPr>
        </a:p>
      </xdr:txBody>
    </xdr:sp>
    <xdr:clientData/>
  </xdr:twoCellAnchor>
  <xdr:twoCellAnchor>
    <xdr:from>
      <xdr:col>22</xdr:col>
      <xdr:colOff>457200</xdr:colOff>
      <xdr:row>5</xdr:row>
      <xdr:rowOff>9525</xdr:rowOff>
    </xdr:from>
    <xdr:to>
      <xdr:col>22</xdr:col>
      <xdr:colOff>514350</xdr:colOff>
      <xdr:row>6</xdr:row>
      <xdr:rowOff>142875</xdr:rowOff>
    </xdr:to>
    <xdr:cxnSp macro="">
      <xdr:nvCxnSpPr>
        <xdr:cNvPr id="18" name="Přímá spojnice se šipkou 17">
          <a:extLst>
            <a:ext uri="{FF2B5EF4-FFF2-40B4-BE49-F238E27FC236}">
              <a16:creationId xmlns:a16="http://schemas.microsoft.com/office/drawing/2014/main" xmlns="" id="{00000000-0008-0000-0F00-000012000000}"/>
            </a:ext>
          </a:extLst>
        </xdr:cNvPr>
        <xdr:cNvCxnSpPr/>
      </xdr:nvCxnSpPr>
      <xdr:spPr>
        <a:xfrm>
          <a:off x="13868400" y="962025"/>
          <a:ext cx="57150" cy="32385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123825</xdr:colOff>
      <xdr:row>0</xdr:row>
      <xdr:rowOff>57150</xdr:rowOff>
    </xdr:from>
    <xdr:to>
      <xdr:col>19</xdr:col>
      <xdr:colOff>590550</xdr:colOff>
      <xdr:row>33</xdr:row>
      <xdr:rowOff>95250</xdr:rowOff>
    </xdr:to>
    <xdr:sp macro="" textlink="">
      <xdr:nvSpPr>
        <xdr:cNvPr id="2" name="TextovéPole 1"/>
        <xdr:cNvSpPr txBox="1"/>
      </xdr:nvSpPr>
      <xdr:spPr>
        <a:xfrm>
          <a:off x="123825" y="57150"/>
          <a:ext cx="12049125" cy="6324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0</xdr:col>
      <xdr:colOff>590550</xdr:colOff>
      <xdr:row>3</xdr:row>
      <xdr:rowOff>152400</xdr:rowOff>
    </xdr:from>
    <xdr:to>
      <xdr:col>17</xdr:col>
      <xdr:colOff>19050</xdr:colOff>
      <xdr:row>31</xdr:row>
      <xdr:rowOff>57150</xdr:rowOff>
    </xdr:to>
    <xdr:pic>
      <xdr:nvPicPr>
        <xdr:cNvPr id="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723900"/>
          <a:ext cx="9791700" cy="523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552450</xdr:colOff>
      <xdr:row>1</xdr:row>
      <xdr:rowOff>19050</xdr:rowOff>
    </xdr:from>
    <xdr:to>
      <xdr:col>17</xdr:col>
      <xdr:colOff>114300</xdr:colOff>
      <xdr:row>3</xdr:row>
      <xdr:rowOff>142875</xdr:rowOff>
    </xdr:to>
    <xdr:sp macro="" textlink="">
      <xdr:nvSpPr>
        <xdr:cNvPr id="4" name="TextovéPole 3"/>
        <xdr:cNvSpPr txBox="1"/>
      </xdr:nvSpPr>
      <xdr:spPr>
        <a:xfrm>
          <a:off x="552450" y="209550"/>
          <a:ext cx="9925050" cy="50482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100"/>
            <a:t>  </a:t>
          </a:r>
          <a:r>
            <a:rPr lang="cs-CZ" sz="1300" b="1" u="sng"/>
            <a:t>Neinfekční uveitida (NIU) zadního segmentu oka u dospělých pacientů </a:t>
          </a:r>
          <a:r>
            <a:rPr lang="cs-CZ" sz="1300" b="0"/>
            <a:t> </a:t>
          </a:r>
        </a:p>
        <a:p>
          <a:pPr algn="ctr"/>
          <a:r>
            <a:rPr lang="cs-CZ" sz="1100" b="0"/>
            <a:t>- k níže uvedeným</a:t>
          </a:r>
          <a:r>
            <a:rPr lang="cs-CZ" sz="1100" b="0" baseline="0"/>
            <a:t> nákladům je třeba ještě minimálně přičíst náklady na léčbu event. relapsů onemocnění , viz tabulky níže!</a:t>
          </a:r>
          <a:endParaRPr lang="cs-CZ" sz="1100" b="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200025</xdr:colOff>
      <xdr:row>0</xdr:row>
      <xdr:rowOff>76200</xdr:rowOff>
    </xdr:from>
    <xdr:to>
      <xdr:col>20</xdr:col>
      <xdr:colOff>590550</xdr:colOff>
      <xdr:row>40</xdr:row>
      <xdr:rowOff>19050</xdr:rowOff>
    </xdr:to>
    <xdr:sp macro="" textlink="">
      <xdr:nvSpPr>
        <xdr:cNvPr id="2" name="TextovéPole 1"/>
        <xdr:cNvSpPr txBox="1"/>
      </xdr:nvSpPr>
      <xdr:spPr>
        <a:xfrm>
          <a:off x="200025" y="76200"/>
          <a:ext cx="12582525" cy="7562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1</xdr:col>
      <xdr:colOff>1</xdr:colOff>
      <xdr:row>2</xdr:row>
      <xdr:rowOff>95250</xdr:rowOff>
    </xdr:from>
    <xdr:to>
      <xdr:col>18</xdr:col>
      <xdr:colOff>161926</xdr:colOff>
      <xdr:row>27</xdr:row>
      <xdr:rowOff>57150</xdr:rowOff>
    </xdr:to>
    <xdr:pic>
      <xdr:nvPicPr>
        <xdr:cNvPr id="5" name="Obráze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3834" y="476250"/>
          <a:ext cx="10597092" cy="472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433917</xdr:colOff>
      <xdr:row>19</xdr:row>
      <xdr:rowOff>74083</xdr:rowOff>
    </xdr:from>
    <xdr:to>
      <xdr:col>18</xdr:col>
      <xdr:colOff>275165</xdr:colOff>
      <xdr:row>27</xdr:row>
      <xdr:rowOff>169333</xdr:rowOff>
    </xdr:to>
    <xdr:sp macro="" textlink="">
      <xdr:nvSpPr>
        <xdr:cNvPr id="6" name="TextovéPole 5"/>
        <xdr:cNvSpPr txBox="1"/>
      </xdr:nvSpPr>
      <xdr:spPr>
        <a:xfrm>
          <a:off x="5958417" y="3693583"/>
          <a:ext cx="5365748"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cs-CZ" sz="1000" b="1" i="1" u="none" strike="noStrike" smtClean="0">
              <a:solidFill>
                <a:schemeClr val="dk1"/>
              </a:solidFill>
              <a:latin typeface="+mn-lt"/>
              <a:ea typeface="+mn-ea"/>
              <a:cs typeface="+mn-cs"/>
            </a:rPr>
            <a:t>* na základě doporučení EURETINA pro DME není laserová léčba první volbou managementu DME, stejně viz Dop.postupy ČVRS/ČOS pro DR a DME (revize 2023)</a:t>
          </a:r>
        </a:p>
        <a:p>
          <a:pPr rtl="0"/>
          <a:r>
            <a:rPr lang="cs-CZ" sz="1000" b="1" i="1" u="none" strike="noStrike" baseline="0" smtClean="0">
              <a:solidFill>
                <a:schemeClr val="dk1"/>
              </a:solidFill>
              <a:latin typeface="+mn-lt"/>
              <a:ea typeface="+mn-ea"/>
              <a:cs typeface="+mn-cs"/>
            </a:rPr>
            <a:t>* drúzy u VPMD či dysgrupace pigmentu jsou běžným makulárním nálezem u diabetiků II.typu - proč by měly být vylučujícím kritériem léčby?</a:t>
          </a:r>
        </a:p>
        <a:p>
          <a:pPr rtl="0"/>
          <a:r>
            <a:rPr lang="cs-CZ" sz="1000" b="1" i="1" u="none" strike="noStrike" baseline="0" smtClean="0">
              <a:solidFill>
                <a:schemeClr val="dk1"/>
              </a:solidFill>
              <a:latin typeface="+mn-lt"/>
              <a:ea typeface="+mn-ea"/>
              <a:cs typeface="+mn-cs"/>
            </a:rPr>
            <a:t>** laser zvláště periferních retinálních ischemických změn (které často podmiňují nastartování DME) je nutným a vhodným doplňkem léčby DME, na samotný DME vliv nemá, ale významně preventuje přechod DR do proliferativní formy a prodlužuje nutné intervaly antiVEGF léčby. Je zásadní chybou nemoci jej kombinovat s antiVEGF terapií!</a:t>
          </a:r>
        </a:p>
        <a:p>
          <a:endParaRPr lang="cs-CZ" sz="100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64556</xdr:colOff>
      <xdr:row>10</xdr:row>
      <xdr:rowOff>123825</xdr:rowOff>
    </xdr:from>
    <xdr:to>
      <xdr:col>20</xdr:col>
      <xdr:colOff>647699</xdr:colOff>
      <xdr:row>25</xdr:row>
      <xdr:rowOff>85724</xdr:rowOff>
    </xdr:to>
    <xdr:sp macro="" textlink="">
      <xdr:nvSpPr>
        <xdr:cNvPr id="2" name="TextovéPole 1"/>
        <xdr:cNvSpPr txBox="1"/>
      </xdr:nvSpPr>
      <xdr:spPr>
        <a:xfrm>
          <a:off x="11246906" y="5800725"/>
          <a:ext cx="8660343" cy="247649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u="sng"/>
            <a:t>Poznámka:</a:t>
          </a:r>
          <a:r>
            <a:rPr lang="cs-CZ" sz="1100"/>
            <a:t> * Do dalších zdravotnických nákladů jsou započítány jen náklady na intravitreální aplikaci a očních kontrol (káždé 2 měsíce), nejsou započítány náklady na NÚ a léčbu event. exacerbací/relapsů neinfekční uveitidy zadního segmentu oka (dále jen "NIU-PS") - viz podrobněji pozn. 123. </a:t>
          </a:r>
        </a:p>
        <a:p>
          <a:endParaRPr lang="cs-CZ" sz="500"/>
        </a:p>
        <a:p>
          <a:r>
            <a:rPr lang="cs-CZ" sz="1100" b="1" u="sng"/>
            <a:t>Informace</a:t>
          </a:r>
          <a:r>
            <a:rPr lang="cs-CZ" sz="1100" b="1" u="sng" baseline="0"/>
            <a:t> k r</a:t>
          </a:r>
          <a:r>
            <a:rPr lang="cs-CZ" sz="1100" b="1" u="sng"/>
            <a:t>iziku </a:t>
          </a:r>
          <a:r>
            <a:rPr lang="cs-CZ" sz="1100" b="1" u="sng" baseline="0"/>
            <a:t>relapsů NIU -PS u </a:t>
          </a:r>
          <a:r>
            <a:rPr lang="cs-CZ" sz="1100" b="1" u="sng"/>
            <a:t>LP ILUVIEN po 36 měsícíc h</a:t>
          </a:r>
          <a:r>
            <a:rPr lang="cs-CZ" sz="1100" b="1" u="sng" baseline="0"/>
            <a:t>  dle  výsledků studie PS-FAV-001</a:t>
          </a:r>
          <a:r>
            <a:rPr lang="cs-CZ" sz="1100" b="1" u="sng" baseline="30000"/>
            <a:t>59 </a:t>
          </a:r>
          <a:r>
            <a:rPr lang="cs-CZ" sz="1100" b="1" u="sng" baseline="0"/>
            <a:t>(viz také pozn. 63):</a:t>
          </a:r>
          <a:endParaRPr lang="cs-CZ" sz="1100" b="1" u="sng"/>
        </a:p>
        <a:p>
          <a:r>
            <a:rPr lang="cs-CZ" sz="1100" b="1"/>
            <a:t>-</a:t>
          </a:r>
          <a:r>
            <a:rPr lang="cs-CZ" sz="1100" b="1" baseline="0"/>
            <a:t>  cca 66 % pacientů  mělo  1 nebo více relapsů,</a:t>
          </a:r>
        </a:p>
        <a:p>
          <a:r>
            <a:rPr lang="cs-CZ" sz="1100" b="1" u="none" baseline="0"/>
            <a:t>-  </a:t>
          </a:r>
          <a:r>
            <a:rPr lang="cs-CZ" sz="1100" b="1" u="none">
              <a:solidFill>
                <a:schemeClr val="dk1"/>
              </a:solidFill>
              <a:effectLst/>
              <a:latin typeface="+mn-lt"/>
              <a:ea typeface="+mn-ea"/>
              <a:cs typeface="+mn-cs"/>
            </a:rPr>
            <a:t>průměrný  počet relapsů</a:t>
          </a:r>
          <a:r>
            <a:rPr lang="cs-CZ" sz="1100" b="1" u="none" baseline="0">
              <a:solidFill>
                <a:schemeClr val="dk1"/>
              </a:solidFill>
              <a:effectLst/>
              <a:latin typeface="+mn-lt"/>
              <a:ea typeface="+mn-ea"/>
              <a:cs typeface="+mn-cs"/>
            </a:rPr>
            <a:t>  </a:t>
          </a:r>
          <a:r>
            <a:rPr lang="cs-CZ" sz="1100" b="1" u="none">
              <a:solidFill>
                <a:schemeClr val="dk1"/>
              </a:solidFill>
              <a:effectLst/>
              <a:latin typeface="+mn-lt"/>
              <a:ea typeface="+mn-ea"/>
              <a:cs typeface="+mn-cs"/>
            </a:rPr>
            <a:t>±  standardní odchylka byl 1,7 ± 2,4,</a:t>
          </a:r>
        </a:p>
        <a:p>
          <a:r>
            <a:rPr lang="cs-CZ" sz="1100" b="1" u="none">
              <a:solidFill>
                <a:schemeClr val="dk1"/>
              </a:solidFill>
              <a:effectLst/>
              <a:latin typeface="+mn-lt"/>
              <a:ea typeface="+mn-ea"/>
              <a:cs typeface="+mn-cs"/>
            </a:rPr>
            <a:t>-  medián doby do prvního výskytu relapsu  byl  657,0 dní </a:t>
          </a:r>
          <a:r>
            <a:rPr lang="cs-CZ" sz="1100" b="1">
              <a:solidFill>
                <a:schemeClr val="dk1"/>
              </a:solidFill>
              <a:effectLst/>
              <a:latin typeface="+mn-lt"/>
              <a:ea typeface="+mn-ea"/>
              <a:cs typeface="+mn-cs"/>
            </a:rPr>
            <a:t>[95% CI: 395 - 1051],</a:t>
          </a:r>
          <a:r>
            <a:rPr lang="cs-CZ" sz="1100" b="1" baseline="0">
              <a:solidFill>
                <a:schemeClr val="dk1"/>
              </a:solidFill>
              <a:effectLst/>
              <a:latin typeface="+mn-lt"/>
              <a:ea typeface="+mn-ea"/>
              <a:cs typeface="+mn-cs"/>
            </a:rPr>
            <a:t> tj. 1,8 roku.</a:t>
          </a:r>
          <a:endParaRPr lang="cs-CZ" sz="1100" b="1" u="none"/>
        </a:p>
        <a:p>
          <a:endParaRPr lang="cs-CZ" sz="500"/>
        </a:p>
        <a:p>
          <a:r>
            <a:rPr lang="cs-CZ" sz="1100" u="sng">
              <a:solidFill>
                <a:schemeClr val="dk1"/>
              </a:solidFill>
              <a:effectLst/>
              <a:latin typeface="+mn-lt"/>
              <a:ea typeface="+mn-ea"/>
              <a:cs typeface="+mn-cs"/>
            </a:rPr>
            <a:t>V případě nepodání LP ILUVIEN jako prevence u pacientů s recidivující NIU-PS jsou (velmi zjednodušeně) možné u těchito</a:t>
          </a:r>
          <a:r>
            <a:rPr lang="cs-CZ" sz="1100" u="sng" baseline="0">
              <a:solidFill>
                <a:schemeClr val="dk1"/>
              </a:solidFill>
              <a:effectLst/>
              <a:latin typeface="+mn-lt"/>
              <a:ea typeface="+mn-ea"/>
              <a:cs typeface="+mn-cs"/>
            </a:rPr>
            <a:t> pacientů </a:t>
          </a:r>
          <a:r>
            <a:rPr lang="cs-CZ" sz="1100" u="sng">
              <a:solidFill>
                <a:schemeClr val="dk1"/>
              </a:solidFill>
              <a:effectLst/>
              <a:latin typeface="+mn-lt"/>
              <a:ea typeface="+mn-ea"/>
              <a:cs typeface="+mn-cs"/>
            </a:rPr>
            <a:t>následující alternativní scénáře (detaily</a:t>
          </a:r>
          <a:r>
            <a:rPr lang="cs-CZ" sz="1100" u="sng" baseline="0">
              <a:solidFill>
                <a:schemeClr val="dk1"/>
              </a:solidFill>
              <a:effectLst/>
              <a:latin typeface="+mn-lt"/>
              <a:ea typeface="+mn-ea"/>
              <a:cs typeface="+mn-cs"/>
            </a:rPr>
            <a:t> viz  pozn. 156 - jsou zde i podrobné informace  o riziku relapsů či ukončení léčby pro NÚ  k jednotlivým LP: </a:t>
          </a:r>
          <a:r>
            <a:rPr lang="cs-CZ" sz="1100" i="1" u="sng" baseline="0">
              <a:solidFill>
                <a:schemeClr val="dk1"/>
              </a:solidFill>
              <a:effectLst/>
              <a:latin typeface="+mn-lt"/>
              <a:ea typeface="+mn-ea"/>
              <a:cs typeface="+mn-cs"/>
            </a:rPr>
            <a:t>vzájemná nepřímá srovnání  mezi LP jsou zatížena poměrně velkou nejistotou, ale pravděpodobně mezi nimi nebudou v těchto parametrech výrazné rozdíly</a:t>
          </a:r>
          <a:r>
            <a:rPr lang="cs-CZ" sz="1100" u="sng" baseline="0">
              <a:solidFill>
                <a:schemeClr val="dk1"/>
              </a:solidFill>
              <a:effectLst/>
              <a:latin typeface="+mn-lt"/>
              <a:ea typeface="+mn-ea"/>
              <a:cs typeface="+mn-cs"/>
            </a:rPr>
            <a:t>!)</a:t>
          </a:r>
          <a:r>
            <a:rPr lang="cs-CZ" sz="1100" u="sng">
              <a:solidFill>
                <a:schemeClr val="dk1"/>
              </a:solidFill>
              <a:effectLst/>
              <a:latin typeface="+mn-lt"/>
              <a:ea typeface="+mn-ea"/>
              <a:cs typeface="+mn-cs"/>
            </a:rPr>
            <a:t>:</a:t>
          </a:r>
          <a:endParaRPr lang="cs-CZ" sz="1100">
            <a:solidFill>
              <a:schemeClr val="dk1"/>
            </a:solidFill>
            <a:effectLst/>
            <a:latin typeface="+mn-lt"/>
            <a:ea typeface="+mn-ea"/>
            <a:cs typeface="+mn-cs"/>
          </a:endParaRPr>
        </a:p>
        <a:p>
          <a:pPr lvl="0"/>
          <a:r>
            <a:rPr lang="cs-CZ" sz="1100">
              <a:solidFill>
                <a:schemeClr val="dk1"/>
              </a:solidFill>
              <a:effectLst/>
              <a:latin typeface="+mn-lt"/>
              <a:ea typeface="+mn-ea"/>
              <a:cs typeface="+mn-cs"/>
            </a:rPr>
            <a:t>- pacient s KI na systémovou léčbu by dostával při exacerbaci NIU-PS nejpravděpodobněji jen implantát OZURDEX,</a:t>
          </a:r>
        </a:p>
        <a:p>
          <a:pPr lvl="0"/>
          <a:r>
            <a:rPr lang="cs-CZ" sz="1100">
              <a:solidFill>
                <a:schemeClr val="dk1"/>
              </a:solidFill>
              <a:effectLst/>
              <a:latin typeface="+mn-lt"/>
              <a:ea typeface="+mn-ea"/>
              <a:cs typeface="+mn-cs"/>
            </a:rPr>
            <a:t>- pacient užívající systémově jen kortikoidy by mohl při exacerbaci dostávat navíc adjuvantně buď konvenční imunosupresivum (dále jen „KIMS“), nebo LP HUMIRA (při KI na KIMS), nebo dle potřeby zase implantát OZURDEX,</a:t>
          </a:r>
        </a:p>
        <a:p>
          <a:r>
            <a:rPr lang="cs-CZ" sz="1100">
              <a:solidFill>
                <a:schemeClr val="dk1"/>
              </a:solidFill>
              <a:effectLst/>
              <a:latin typeface="+mn-lt"/>
              <a:ea typeface="+mn-ea"/>
              <a:cs typeface="+mn-cs"/>
            </a:rPr>
            <a:t>- pacient</a:t>
          </a:r>
          <a:r>
            <a:rPr lang="cs-CZ" sz="1100" baseline="0">
              <a:solidFill>
                <a:schemeClr val="dk1"/>
              </a:solidFill>
              <a:effectLst/>
              <a:latin typeface="+mn-lt"/>
              <a:ea typeface="+mn-ea"/>
              <a:cs typeface="+mn-cs"/>
            </a:rPr>
            <a:t> </a:t>
          </a:r>
          <a:r>
            <a:rPr lang="cs-CZ" sz="1100">
              <a:solidFill>
                <a:schemeClr val="dk1"/>
              </a:solidFill>
              <a:effectLst/>
              <a:latin typeface="+mn-lt"/>
              <a:ea typeface="+mn-ea"/>
              <a:cs typeface="+mn-cs"/>
            </a:rPr>
            <a:t>na syst. kortikoidech s KIMS by mohl při exacerbaci dostávat navíc adjuvantně buď LP HUMIRA, nebo dle potřeby zase implantát</a:t>
          </a:r>
          <a:r>
            <a:rPr lang="cs-CZ" sz="1100" baseline="0">
              <a:solidFill>
                <a:schemeClr val="dk1"/>
              </a:solidFill>
              <a:effectLst/>
              <a:latin typeface="+mn-lt"/>
              <a:ea typeface="+mn-ea"/>
              <a:cs typeface="+mn-cs"/>
            </a:rPr>
            <a:t> </a:t>
          </a:r>
          <a:r>
            <a:rPr lang="cs-CZ" sz="1100">
              <a:solidFill>
                <a:schemeClr val="dk1"/>
              </a:solidFill>
              <a:effectLst/>
              <a:latin typeface="+mn-lt"/>
              <a:ea typeface="+mn-ea"/>
              <a:cs typeface="+mn-cs"/>
            </a:rPr>
            <a:t>OZURDEX. </a:t>
          </a:r>
          <a:endParaRPr lang="cs-CZ" sz="1100"/>
        </a:p>
        <a:p>
          <a:endParaRPr lang="cs-CZ" sz="1100"/>
        </a:p>
        <a:p>
          <a:endParaRPr lang="cs-CZ" sz="1100"/>
        </a:p>
        <a:p>
          <a:endParaRPr lang="cs-CZ" sz="1100"/>
        </a:p>
        <a:p>
          <a:endParaRPr lang="cs-CZ" sz="1100"/>
        </a:p>
        <a:p>
          <a:endParaRPr lang="cs-CZ" sz="1100"/>
        </a:p>
        <a:p>
          <a:endParaRPr lang="cs-CZ" sz="1100"/>
        </a:p>
        <a:p>
          <a:endParaRPr lang="cs-CZ" sz="1100"/>
        </a:p>
        <a:p>
          <a:endParaRPr lang="cs-CZ" sz="1100"/>
        </a:p>
        <a:p>
          <a:endParaRPr lang="cs-CZ" sz="1100"/>
        </a:p>
      </xdr:txBody>
    </xdr:sp>
    <xdr:clientData/>
  </xdr:twoCellAnchor>
  <xdr:twoCellAnchor>
    <xdr:from>
      <xdr:col>7</xdr:col>
      <xdr:colOff>141816</xdr:colOff>
      <xdr:row>25</xdr:row>
      <xdr:rowOff>171186</xdr:rowOff>
    </xdr:from>
    <xdr:to>
      <xdr:col>20</xdr:col>
      <xdr:colOff>685800</xdr:colOff>
      <xdr:row>33</xdr:row>
      <xdr:rowOff>142875</xdr:rowOff>
    </xdr:to>
    <xdr:sp macro="" textlink="">
      <xdr:nvSpPr>
        <xdr:cNvPr id="3" name="TextovéPole 2"/>
        <xdr:cNvSpPr txBox="1"/>
      </xdr:nvSpPr>
      <xdr:spPr>
        <a:xfrm>
          <a:off x="11324166" y="8362686"/>
          <a:ext cx="8621184" cy="1495689"/>
        </a:xfrm>
        <a:prstGeom prst="rect">
          <a:avLst/>
        </a:prstGeom>
        <a:solidFill>
          <a:schemeClr val="accent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u="sng"/>
            <a:t>Velmi přibližné srovnání  nejpravděpodobněji  používaných</a:t>
          </a:r>
          <a:r>
            <a:rPr lang="cs-CZ" sz="1100" b="1" u="sng" baseline="0"/>
            <a:t> LP</a:t>
          </a:r>
          <a:r>
            <a:rPr lang="cs-CZ" sz="1100" b="1" u="sng"/>
            <a:t> na léčbu relapsu/exacerbace NIU-PS dle aktuálních cen za LP ve FN Olomouc + náklady za 1 oční vyšetření (vč. event. intravitreální aplikace LP - detaily viz pozn. 123):</a:t>
          </a:r>
        </a:p>
        <a:p>
          <a:r>
            <a:rPr lang="cs-CZ" sz="1100" b="1"/>
            <a:t>- za 10  týdnů systémového</a:t>
          </a:r>
          <a:r>
            <a:rPr lang="cs-CZ" sz="1100" b="1" baseline="0"/>
            <a:t> podávání </a:t>
          </a:r>
          <a:r>
            <a:rPr lang="cs-CZ" sz="1100" b="1" i="1" u="sng" baseline="0"/>
            <a:t>vysokých dávek kotikoidů </a:t>
          </a:r>
          <a:r>
            <a:rPr lang="cs-CZ" sz="1100" b="1" baseline="0"/>
            <a:t>(včetně 3 dní i.v. podávání) činí náklady  </a:t>
          </a:r>
          <a:r>
            <a:rPr lang="cs-CZ" sz="1100" b="1" i="1" u="sng" baseline="0"/>
            <a:t>cca 4.600 Kč </a:t>
          </a:r>
          <a:r>
            <a:rPr lang="cs-CZ" sz="1100" b="1" baseline="0"/>
            <a:t>(detaily viz pozn. 123), po vyléčení relapsu pokračuje event. podávání systémové udržovací léčby příslušným LP,</a:t>
          </a:r>
        </a:p>
        <a:p>
          <a:r>
            <a:rPr lang="cs-CZ" sz="1100" b="1" baseline="0"/>
            <a:t>- za </a:t>
          </a:r>
          <a:r>
            <a:rPr lang="cs-CZ" sz="1100" b="1" i="1" u="sng" baseline="0"/>
            <a:t>prvních 6 týdnů léčby LP HUMIRA </a:t>
          </a:r>
          <a:r>
            <a:rPr lang="cs-CZ" sz="1100" b="1" baseline="0"/>
            <a:t>(pozn. první hodnocení odpovědi na léčbu dle úhradových podmínek (viz podrobněji pozn. 132)) činí náklady </a:t>
          </a:r>
          <a:r>
            <a:rPr lang="cs-CZ" sz="1100" b="1" i="1" u="sng" baseline="0"/>
            <a:t>cca 14.600 Kč</a:t>
          </a:r>
          <a:r>
            <a:rPr lang="cs-CZ" sz="1100" b="1" baseline="0"/>
            <a:t>, po potvrzené léčebné odpovědi pokračuje další podávání LP HUMIRA,</a:t>
          </a:r>
        </a:p>
        <a:p>
          <a:r>
            <a:rPr lang="cs-CZ" sz="1100" b="1" baseline="0"/>
            <a:t>- </a:t>
          </a:r>
          <a:r>
            <a:rPr lang="cs-CZ" sz="1100" b="1" i="1" u="sng" baseline="0"/>
            <a:t>za 1 implantaci LP OZURDEX </a:t>
          </a:r>
          <a:r>
            <a:rPr lang="cs-CZ" sz="1100" b="1" baseline="0"/>
            <a:t>(účinek trvá cca 5-6 měsíců) </a:t>
          </a:r>
          <a:r>
            <a:rPr lang="cs-CZ" sz="1100" b="1" baseline="0">
              <a:solidFill>
                <a:schemeClr val="dk1"/>
              </a:solidFill>
              <a:effectLst/>
              <a:latin typeface="+mn-lt"/>
              <a:ea typeface="+mn-ea"/>
              <a:cs typeface="+mn-cs"/>
            </a:rPr>
            <a:t>činí náklady </a:t>
          </a:r>
          <a:r>
            <a:rPr lang="cs-CZ" sz="1100" b="1" i="1" u="sng" baseline="0">
              <a:solidFill>
                <a:schemeClr val="dk1"/>
              </a:solidFill>
              <a:effectLst/>
              <a:latin typeface="+mn-lt"/>
              <a:ea typeface="+mn-ea"/>
              <a:cs typeface="+mn-cs"/>
            </a:rPr>
            <a:t>cca 29.000 Kč</a:t>
          </a:r>
          <a:r>
            <a:rPr lang="cs-CZ" sz="1100" b="1" baseline="0">
              <a:solidFill>
                <a:schemeClr val="dk1"/>
              </a:solidFill>
              <a:effectLst/>
              <a:latin typeface="+mn-lt"/>
              <a:ea typeface="+mn-ea"/>
              <a:cs typeface="+mn-cs"/>
            </a:rPr>
            <a:t>, po vyléčení relapsu pokračuje event. podávání systémové udržovací léčby příslušným LP.</a:t>
          </a:r>
          <a:endParaRPr lang="cs-CZ" sz="1100" b="1"/>
        </a:p>
        <a:p>
          <a:endParaRPr lang="cs-CZ" sz="1100"/>
        </a:p>
      </xdr:txBody>
    </xdr:sp>
    <xdr:clientData/>
  </xdr:twoCellAnchor>
  <xdr:twoCellAnchor>
    <xdr:from>
      <xdr:col>4</xdr:col>
      <xdr:colOff>2219326</xdr:colOff>
      <xdr:row>0</xdr:row>
      <xdr:rowOff>21167</xdr:rowOff>
    </xdr:from>
    <xdr:to>
      <xdr:col>10</xdr:col>
      <xdr:colOff>665693</xdr:colOff>
      <xdr:row>0</xdr:row>
      <xdr:rowOff>583142</xdr:rowOff>
    </xdr:to>
    <xdr:sp macro="" textlink="">
      <xdr:nvSpPr>
        <xdr:cNvPr id="4" name="TextovéPole 3"/>
        <xdr:cNvSpPr txBox="1"/>
      </xdr:nvSpPr>
      <xdr:spPr>
        <a:xfrm>
          <a:off x="5383743" y="21167"/>
          <a:ext cx="11283950" cy="56197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100"/>
            <a:t>  </a:t>
          </a:r>
          <a:r>
            <a:rPr lang="cs-CZ" sz="1400" b="1"/>
            <a:t>Neinfekční uveitida (NIU) zadního segmentu oka u dosp. pacientů - k níže uvedeným</a:t>
          </a:r>
          <a:r>
            <a:rPr lang="cs-CZ" sz="1400" b="1" baseline="0"/>
            <a:t> nákladům je třeba ještě minimálně přičíst náklady na léčbu event. relapsů onemocnění , viz tabulky níže!</a:t>
          </a:r>
          <a:endParaRPr lang="cs-CZ" sz="14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200025</xdr:colOff>
      <xdr:row>0</xdr:row>
      <xdr:rowOff>76200</xdr:rowOff>
    </xdr:from>
    <xdr:to>
      <xdr:col>24</xdr:col>
      <xdr:colOff>552450</xdr:colOff>
      <xdr:row>43</xdr:row>
      <xdr:rowOff>47625</xdr:rowOff>
    </xdr:to>
    <xdr:sp macro="" textlink="">
      <xdr:nvSpPr>
        <xdr:cNvPr id="2" name="TextovéPole 1">
          <a:extLst>
            <a:ext uri="{FF2B5EF4-FFF2-40B4-BE49-F238E27FC236}">
              <a16:creationId xmlns:a16="http://schemas.microsoft.com/office/drawing/2014/main" xmlns="" id="{00000000-0008-0000-0400-000002000000}"/>
            </a:ext>
          </a:extLst>
        </xdr:cNvPr>
        <xdr:cNvSpPr txBox="1"/>
      </xdr:nvSpPr>
      <xdr:spPr>
        <a:xfrm>
          <a:off x="200025" y="76200"/>
          <a:ext cx="14982825" cy="816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0</xdr:col>
      <xdr:colOff>571500</xdr:colOff>
      <xdr:row>5</xdr:row>
      <xdr:rowOff>28575</xdr:rowOff>
    </xdr:from>
    <xdr:to>
      <xdr:col>12</xdr:col>
      <xdr:colOff>0</xdr:colOff>
      <xdr:row>28</xdr:row>
      <xdr:rowOff>123825</xdr:rowOff>
    </xdr:to>
    <xdr:pic>
      <xdr:nvPicPr>
        <xdr:cNvPr id="3" name="Obrázek 2">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981075"/>
          <a:ext cx="6743700" cy="447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28575</xdr:colOff>
      <xdr:row>1</xdr:row>
      <xdr:rowOff>142875</xdr:rowOff>
    </xdr:from>
    <xdr:to>
      <xdr:col>11</xdr:col>
      <xdr:colOff>542925</xdr:colOff>
      <xdr:row>5</xdr:row>
      <xdr:rowOff>9525</xdr:rowOff>
    </xdr:to>
    <xdr:sp macro="" textlink="">
      <xdr:nvSpPr>
        <xdr:cNvPr id="4" name="TextovéPole 3">
          <a:extLst>
            <a:ext uri="{FF2B5EF4-FFF2-40B4-BE49-F238E27FC236}">
              <a16:creationId xmlns:a16="http://schemas.microsoft.com/office/drawing/2014/main" xmlns="" id="{00000000-0008-0000-0400-000004000000}"/>
            </a:ext>
          </a:extLst>
        </xdr:cNvPr>
        <xdr:cNvSpPr txBox="1"/>
      </xdr:nvSpPr>
      <xdr:spPr>
        <a:xfrm>
          <a:off x="638175" y="333375"/>
          <a:ext cx="6610350" cy="628650"/>
        </a:xfrm>
        <a:prstGeom prst="rect">
          <a:avLst/>
        </a:prstGeom>
        <a:solidFill>
          <a:schemeClr val="bg1">
            <a:lumMod val="7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500" b="1"/>
            <a:t>Anatomická klasifikace uveitid založená na Standardizaci nomenklatury u uveitid             (tzv. SUN - viz pozn. 13) pro vykazování klinických dat.</a:t>
          </a:r>
        </a:p>
      </xdr:txBody>
    </xdr:sp>
    <xdr:clientData/>
  </xdr:twoCellAnchor>
  <xdr:twoCellAnchor editAs="oneCell">
    <xdr:from>
      <xdr:col>13</xdr:col>
      <xdr:colOff>57150</xdr:colOff>
      <xdr:row>7</xdr:row>
      <xdr:rowOff>114300</xdr:rowOff>
    </xdr:from>
    <xdr:to>
      <xdr:col>21</xdr:col>
      <xdr:colOff>504825</xdr:colOff>
      <xdr:row>24</xdr:row>
      <xdr:rowOff>152400</xdr:rowOff>
    </xdr:to>
    <xdr:pic>
      <xdr:nvPicPr>
        <xdr:cNvPr id="5" name="Obrázek 4">
          <a:extLst>
            <a:ext uri="{FF2B5EF4-FFF2-40B4-BE49-F238E27FC236}">
              <a16:creationId xmlns:a16="http://schemas.microsoft.com/office/drawing/2014/main" xmlns=""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81950" y="1447800"/>
          <a:ext cx="5324475"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114300</xdr:colOff>
      <xdr:row>4</xdr:row>
      <xdr:rowOff>38100</xdr:rowOff>
    </xdr:from>
    <xdr:to>
      <xdr:col>21</xdr:col>
      <xdr:colOff>428625</xdr:colOff>
      <xdr:row>7</xdr:row>
      <xdr:rowOff>95250</xdr:rowOff>
    </xdr:to>
    <xdr:sp macro="" textlink="">
      <xdr:nvSpPr>
        <xdr:cNvPr id="6" name="TextovéPole 5">
          <a:extLst>
            <a:ext uri="{FF2B5EF4-FFF2-40B4-BE49-F238E27FC236}">
              <a16:creationId xmlns:a16="http://schemas.microsoft.com/office/drawing/2014/main" xmlns="" id="{00000000-0008-0000-0400-000006000000}"/>
            </a:ext>
          </a:extLst>
        </xdr:cNvPr>
        <xdr:cNvSpPr txBox="1"/>
      </xdr:nvSpPr>
      <xdr:spPr>
        <a:xfrm>
          <a:off x="8039100" y="800100"/>
          <a:ext cx="5191125" cy="628650"/>
        </a:xfrm>
        <a:prstGeom prst="rect">
          <a:avLst/>
        </a:prstGeom>
        <a:solidFill>
          <a:schemeClr val="bg1">
            <a:lumMod val="7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600" b="1"/>
            <a:t>Definice nástupu, trvání a průběhu uveitid</a:t>
          </a:r>
        </a:p>
        <a:p>
          <a:pPr algn="ctr"/>
          <a:r>
            <a:rPr lang="cs-CZ" sz="1600" b="1" baseline="0"/>
            <a:t> </a:t>
          </a:r>
          <a:r>
            <a:rPr lang="cs-CZ" sz="1600" b="1"/>
            <a:t>(dle definice SUN 2005) </a:t>
          </a:r>
        </a:p>
      </xdr:txBody>
    </xdr:sp>
    <xdr:clientData/>
  </xdr:twoCellAnchor>
  <xdr:twoCellAnchor>
    <xdr:from>
      <xdr:col>15</xdr:col>
      <xdr:colOff>19050</xdr:colOff>
      <xdr:row>9</xdr:row>
      <xdr:rowOff>95250</xdr:rowOff>
    </xdr:from>
    <xdr:to>
      <xdr:col>16</xdr:col>
      <xdr:colOff>333375</xdr:colOff>
      <xdr:row>12</xdr:row>
      <xdr:rowOff>9525</xdr:rowOff>
    </xdr:to>
    <xdr:sp macro="" textlink="">
      <xdr:nvSpPr>
        <xdr:cNvPr id="7" name="TextovéPole 6">
          <a:extLst>
            <a:ext uri="{FF2B5EF4-FFF2-40B4-BE49-F238E27FC236}">
              <a16:creationId xmlns:a16="http://schemas.microsoft.com/office/drawing/2014/main" xmlns="" id="{00000000-0008-0000-0400-000007000000}"/>
            </a:ext>
          </a:extLst>
        </xdr:cNvPr>
        <xdr:cNvSpPr txBox="1"/>
      </xdr:nvSpPr>
      <xdr:spPr>
        <a:xfrm>
          <a:off x="9163050" y="1809750"/>
          <a:ext cx="923925" cy="485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cs-CZ" sz="1250"/>
            <a:t>Náhlý</a:t>
          </a:r>
        </a:p>
        <a:p>
          <a:r>
            <a:rPr lang="cs-CZ" sz="1250"/>
            <a:t>Skrytý</a:t>
          </a:r>
        </a:p>
      </xdr:txBody>
    </xdr:sp>
    <xdr:clientData/>
  </xdr:twoCellAnchor>
  <xdr:twoCellAnchor>
    <xdr:from>
      <xdr:col>16</xdr:col>
      <xdr:colOff>438150</xdr:colOff>
      <xdr:row>9</xdr:row>
      <xdr:rowOff>85725</xdr:rowOff>
    </xdr:from>
    <xdr:to>
      <xdr:col>20</xdr:col>
      <xdr:colOff>19050</xdr:colOff>
      <xdr:row>12</xdr:row>
      <xdr:rowOff>0</xdr:rowOff>
    </xdr:to>
    <xdr:sp macro="" textlink="">
      <xdr:nvSpPr>
        <xdr:cNvPr id="8" name="TextovéPole 7">
          <a:extLst>
            <a:ext uri="{FF2B5EF4-FFF2-40B4-BE49-F238E27FC236}">
              <a16:creationId xmlns:a16="http://schemas.microsoft.com/office/drawing/2014/main" xmlns="" id="{00000000-0008-0000-0400-000008000000}"/>
            </a:ext>
          </a:extLst>
        </xdr:cNvPr>
        <xdr:cNvSpPr txBox="1"/>
      </xdr:nvSpPr>
      <xdr:spPr>
        <a:xfrm>
          <a:off x="10191750" y="1800225"/>
          <a:ext cx="2019300" cy="485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cs-CZ" sz="1250"/>
            <a:t>synonymum "sudden"</a:t>
          </a:r>
        </a:p>
        <a:p>
          <a:r>
            <a:rPr lang="cs-CZ" sz="1250"/>
            <a:t>synonymum "insidious"</a:t>
          </a:r>
        </a:p>
      </xdr:txBody>
    </xdr:sp>
    <xdr:clientData/>
  </xdr:twoCellAnchor>
  <xdr:twoCellAnchor>
    <xdr:from>
      <xdr:col>13</xdr:col>
      <xdr:colOff>133351</xdr:colOff>
      <xdr:row>9</xdr:row>
      <xdr:rowOff>95250</xdr:rowOff>
    </xdr:from>
    <xdr:to>
      <xdr:col>14</xdr:col>
      <xdr:colOff>495301</xdr:colOff>
      <xdr:row>12</xdr:row>
      <xdr:rowOff>9525</xdr:rowOff>
    </xdr:to>
    <xdr:sp macro="" textlink="">
      <xdr:nvSpPr>
        <xdr:cNvPr id="9" name="TextovéPole 8">
          <a:extLst>
            <a:ext uri="{FF2B5EF4-FFF2-40B4-BE49-F238E27FC236}">
              <a16:creationId xmlns:a16="http://schemas.microsoft.com/office/drawing/2014/main" xmlns="" id="{00000000-0008-0000-0400-000009000000}"/>
            </a:ext>
          </a:extLst>
        </xdr:cNvPr>
        <xdr:cNvSpPr txBox="1"/>
      </xdr:nvSpPr>
      <xdr:spPr>
        <a:xfrm>
          <a:off x="8058151" y="1809750"/>
          <a:ext cx="971550" cy="485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cs-CZ" sz="1600"/>
            <a:t>Nástup</a:t>
          </a:r>
        </a:p>
      </xdr:txBody>
    </xdr:sp>
    <xdr:clientData/>
  </xdr:twoCellAnchor>
  <xdr:twoCellAnchor editAs="oneCell">
    <xdr:from>
      <xdr:col>3</xdr:col>
      <xdr:colOff>57150</xdr:colOff>
      <xdr:row>34</xdr:row>
      <xdr:rowOff>0</xdr:rowOff>
    </xdr:from>
    <xdr:to>
      <xdr:col>19</xdr:col>
      <xdr:colOff>504825</xdr:colOff>
      <xdr:row>42</xdr:row>
      <xdr:rowOff>95250</xdr:rowOff>
    </xdr:to>
    <xdr:pic>
      <xdr:nvPicPr>
        <xdr:cNvPr id="10" name="Obrázek 9">
          <a:extLst>
            <a:ext uri="{FF2B5EF4-FFF2-40B4-BE49-F238E27FC236}">
              <a16:creationId xmlns:a16="http://schemas.microsoft.com/office/drawing/2014/main" xmlns="" id="{00000000-0008-0000-04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85950" y="6477000"/>
          <a:ext cx="10201275"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85725</xdr:colOff>
      <xdr:row>31</xdr:row>
      <xdr:rowOff>123824</xdr:rowOff>
    </xdr:from>
    <xdr:to>
      <xdr:col>19</xdr:col>
      <xdr:colOff>428625</xdr:colOff>
      <xdr:row>33</xdr:row>
      <xdr:rowOff>190499</xdr:rowOff>
    </xdr:to>
    <xdr:sp macro="" textlink="">
      <xdr:nvSpPr>
        <xdr:cNvPr id="11" name="TextovéPole 10">
          <a:extLst>
            <a:ext uri="{FF2B5EF4-FFF2-40B4-BE49-F238E27FC236}">
              <a16:creationId xmlns:a16="http://schemas.microsoft.com/office/drawing/2014/main" xmlns="" id="{00000000-0008-0000-0400-00000B000000}"/>
            </a:ext>
          </a:extLst>
        </xdr:cNvPr>
        <xdr:cNvSpPr txBox="1"/>
      </xdr:nvSpPr>
      <xdr:spPr>
        <a:xfrm>
          <a:off x="1914525" y="6029324"/>
          <a:ext cx="10096500" cy="447675"/>
        </a:xfrm>
        <a:prstGeom prst="rect">
          <a:avLst/>
        </a:prstGeom>
        <a:solidFill>
          <a:schemeClr val="bg1">
            <a:lumMod val="7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800" b="1"/>
            <a:t>Terminologie pro hodnocení aktivity uveitid</a:t>
          </a:r>
        </a:p>
      </xdr:txBody>
    </xdr:sp>
    <xdr:clientData/>
  </xdr:twoCellAnchor>
  <xdr:twoCellAnchor>
    <xdr:from>
      <xdr:col>0</xdr:col>
      <xdr:colOff>523874</xdr:colOff>
      <xdr:row>15</xdr:row>
      <xdr:rowOff>161925</xdr:rowOff>
    </xdr:from>
    <xdr:to>
      <xdr:col>3</xdr:col>
      <xdr:colOff>371475</xdr:colOff>
      <xdr:row>17</xdr:row>
      <xdr:rowOff>180975</xdr:rowOff>
    </xdr:to>
    <xdr:sp macro="" textlink="">
      <xdr:nvSpPr>
        <xdr:cNvPr id="12" name="Ovál 11">
          <a:extLst>
            <a:ext uri="{FF2B5EF4-FFF2-40B4-BE49-F238E27FC236}">
              <a16:creationId xmlns:a16="http://schemas.microsoft.com/office/drawing/2014/main" xmlns="" id="{00000000-0008-0000-0400-00000C000000}"/>
            </a:ext>
          </a:extLst>
        </xdr:cNvPr>
        <xdr:cNvSpPr/>
      </xdr:nvSpPr>
      <xdr:spPr>
        <a:xfrm>
          <a:off x="523874" y="3019425"/>
          <a:ext cx="1676401" cy="400050"/>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14</xdr:col>
      <xdr:colOff>400050</xdr:colOff>
      <xdr:row>17</xdr:row>
      <xdr:rowOff>95250</xdr:rowOff>
    </xdr:from>
    <xdr:to>
      <xdr:col>16</xdr:col>
      <xdr:colOff>476250</xdr:colOff>
      <xdr:row>23</xdr:row>
      <xdr:rowOff>104775</xdr:rowOff>
    </xdr:to>
    <xdr:sp macro="" textlink="">
      <xdr:nvSpPr>
        <xdr:cNvPr id="13" name="Ovál 12">
          <a:extLst>
            <a:ext uri="{FF2B5EF4-FFF2-40B4-BE49-F238E27FC236}">
              <a16:creationId xmlns:a16="http://schemas.microsoft.com/office/drawing/2014/main" xmlns="" id="{00000000-0008-0000-0400-00000D000000}"/>
            </a:ext>
          </a:extLst>
        </xdr:cNvPr>
        <xdr:cNvSpPr/>
      </xdr:nvSpPr>
      <xdr:spPr>
        <a:xfrm>
          <a:off x="8934450" y="3333750"/>
          <a:ext cx="1295400" cy="1152525"/>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13</xdr:col>
      <xdr:colOff>542925</xdr:colOff>
      <xdr:row>37</xdr:row>
      <xdr:rowOff>38101</xdr:rowOff>
    </xdr:from>
    <xdr:to>
      <xdr:col>15</xdr:col>
      <xdr:colOff>542925</xdr:colOff>
      <xdr:row>40</xdr:row>
      <xdr:rowOff>123825</xdr:rowOff>
    </xdr:to>
    <xdr:sp macro="" textlink="">
      <xdr:nvSpPr>
        <xdr:cNvPr id="14" name="Ovál 13">
          <a:extLst>
            <a:ext uri="{FF2B5EF4-FFF2-40B4-BE49-F238E27FC236}">
              <a16:creationId xmlns:a16="http://schemas.microsoft.com/office/drawing/2014/main" xmlns="" id="{00000000-0008-0000-0400-00000E000000}"/>
            </a:ext>
          </a:extLst>
        </xdr:cNvPr>
        <xdr:cNvSpPr/>
      </xdr:nvSpPr>
      <xdr:spPr>
        <a:xfrm>
          <a:off x="8467725" y="7086601"/>
          <a:ext cx="1219200" cy="657224"/>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15</xdr:col>
      <xdr:colOff>409574</xdr:colOff>
      <xdr:row>34</xdr:row>
      <xdr:rowOff>76200</xdr:rowOff>
    </xdr:from>
    <xdr:to>
      <xdr:col>19</xdr:col>
      <xdr:colOff>114299</xdr:colOff>
      <xdr:row>37</xdr:row>
      <xdr:rowOff>9525</xdr:rowOff>
    </xdr:to>
    <xdr:sp macro="" textlink="">
      <xdr:nvSpPr>
        <xdr:cNvPr id="15" name="TextovéPole 14">
          <a:extLst>
            <a:ext uri="{FF2B5EF4-FFF2-40B4-BE49-F238E27FC236}">
              <a16:creationId xmlns:a16="http://schemas.microsoft.com/office/drawing/2014/main" xmlns="" id="{00000000-0008-0000-0400-00000F000000}"/>
            </a:ext>
          </a:extLst>
        </xdr:cNvPr>
        <xdr:cNvSpPr txBox="1"/>
      </xdr:nvSpPr>
      <xdr:spPr>
        <a:xfrm>
          <a:off x="9553574" y="6553200"/>
          <a:ext cx="2143125" cy="504825"/>
        </a:xfrm>
        <a:prstGeom prst="rect">
          <a:avLst/>
        </a:prstGeom>
        <a:solidFill>
          <a:schemeClr val="lt1"/>
        </a:solidFill>
        <a:ln w="28575"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a:solidFill>
                <a:srgbClr val="002060"/>
              </a:solidFill>
            </a:rPr>
            <a:t>"vitreous haze" =  zákal sklivce</a:t>
          </a:r>
        </a:p>
        <a:p>
          <a:r>
            <a:rPr lang="cs-CZ" sz="1200" b="1">
              <a:solidFill>
                <a:srgbClr val="002060"/>
              </a:solidFill>
            </a:rPr>
            <a:t>              viz Přílohu č. 3</a:t>
          </a:r>
        </a:p>
      </xdr:txBody>
    </xdr:sp>
    <xdr:clientData/>
  </xdr:twoCellAnchor>
  <xdr:twoCellAnchor>
    <xdr:from>
      <xdr:col>14</xdr:col>
      <xdr:colOff>590550</xdr:colOff>
      <xdr:row>36</xdr:row>
      <xdr:rowOff>38100</xdr:rowOff>
    </xdr:from>
    <xdr:to>
      <xdr:col>16</xdr:col>
      <xdr:colOff>19050</xdr:colOff>
      <xdr:row>37</xdr:row>
      <xdr:rowOff>133350</xdr:rowOff>
    </xdr:to>
    <xdr:cxnSp macro="">
      <xdr:nvCxnSpPr>
        <xdr:cNvPr id="17" name="Přímá spojnice se šipkou 16">
          <a:extLst>
            <a:ext uri="{FF2B5EF4-FFF2-40B4-BE49-F238E27FC236}">
              <a16:creationId xmlns:a16="http://schemas.microsoft.com/office/drawing/2014/main" xmlns="" id="{00000000-0008-0000-0400-000011000000}"/>
            </a:ext>
          </a:extLst>
        </xdr:cNvPr>
        <xdr:cNvCxnSpPr/>
      </xdr:nvCxnSpPr>
      <xdr:spPr>
        <a:xfrm flipV="1">
          <a:off x="9124950" y="6896100"/>
          <a:ext cx="647700" cy="285750"/>
        </a:xfrm>
        <a:prstGeom prst="straightConnector1">
          <a:avLst/>
        </a:prstGeom>
        <a:ln w="19050">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180975</xdr:colOff>
      <xdr:row>0</xdr:row>
      <xdr:rowOff>76199</xdr:rowOff>
    </xdr:from>
    <xdr:to>
      <xdr:col>35</xdr:col>
      <xdr:colOff>485775</xdr:colOff>
      <xdr:row>58</xdr:row>
      <xdr:rowOff>47624</xdr:rowOff>
    </xdr:to>
    <xdr:sp macro="" textlink="">
      <xdr:nvSpPr>
        <xdr:cNvPr id="2" name="TextovéPole 1">
          <a:extLst>
            <a:ext uri="{FF2B5EF4-FFF2-40B4-BE49-F238E27FC236}">
              <a16:creationId xmlns:a16="http://schemas.microsoft.com/office/drawing/2014/main" xmlns="" id="{00000000-0008-0000-0500-000002000000}"/>
            </a:ext>
          </a:extLst>
        </xdr:cNvPr>
        <xdr:cNvSpPr txBox="1"/>
      </xdr:nvSpPr>
      <xdr:spPr>
        <a:xfrm>
          <a:off x="180975" y="76199"/>
          <a:ext cx="21640800" cy="1102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0</xdr:col>
      <xdr:colOff>428625</xdr:colOff>
      <xdr:row>1</xdr:row>
      <xdr:rowOff>19051</xdr:rowOff>
    </xdr:from>
    <xdr:to>
      <xdr:col>18</xdr:col>
      <xdr:colOff>19050</xdr:colOff>
      <xdr:row>31</xdr:row>
      <xdr:rowOff>98264</xdr:rowOff>
    </xdr:to>
    <xdr:pic>
      <xdr:nvPicPr>
        <xdr:cNvPr id="3" name="Obrázek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209551"/>
          <a:ext cx="10563225" cy="5794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602195</xdr:colOff>
      <xdr:row>18</xdr:row>
      <xdr:rowOff>105833</xdr:rowOff>
    </xdr:from>
    <xdr:to>
      <xdr:col>17</xdr:col>
      <xdr:colOff>317500</xdr:colOff>
      <xdr:row>29</xdr:row>
      <xdr:rowOff>179917</xdr:rowOff>
    </xdr:to>
    <xdr:sp macro="" textlink="">
      <xdr:nvSpPr>
        <xdr:cNvPr id="4" name="TextovéPole 3">
          <a:extLst>
            <a:ext uri="{FF2B5EF4-FFF2-40B4-BE49-F238E27FC236}">
              <a16:creationId xmlns:a16="http://schemas.microsoft.com/office/drawing/2014/main" xmlns="" id="{00000000-0008-0000-0500-000004000000}"/>
            </a:ext>
          </a:extLst>
        </xdr:cNvPr>
        <xdr:cNvSpPr txBox="1"/>
      </xdr:nvSpPr>
      <xdr:spPr>
        <a:xfrm>
          <a:off x="8582028" y="3534833"/>
          <a:ext cx="2170639" cy="2169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900" b="1"/>
            <a:t>(A) Chronická hyperglykémie u diabetu vede k upregulaci drah, aktivaci enzymů a akumulaci pokročilých glykosylovaných konečných produktů (AGEs). Každá z těchto cest může vyvolat oxidační stres a spustit patogenezi diabetické retinopatie, která je charakterizována ztrátou vaskulárních endoteliálních buněk, těsných spojení a pericytů, se zesílením bazální membrány, což nakonec vede k hypoxii a neovaskularizaci. </a:t>
          </a:r>
        </a:p>
        <a:p>
          <a:pPr algn="l"/>
          <a:r>
            <a:rPr lang="cs-CZ" sz="900" b="1"/>
            <a:t>(B) To lze pozorovat na sítnici jako dot blot hemoragie, vatové skvrny a tvrdé exsudáty ve vnější plexiformní vrstvě</a:t>
          </a:r>
          <a:endParaRPr lang="cs-CZ" sz="900" b="1" u="none"/>
        </a:p>
      </xdr:txBody>
    </xdr:sp>
    <xdr:clientData/>
  </xdr:twoCellAnchor>
  <xdr:twoCellAnchor editAs="oneCell">
    <xdr:from>
      <xdr:col>1</xdr:col>
      <xdr:colOff>47625</xdr:colOff>
      <xdr:row>31</xdr:row>
      <xdr:rowOff>28575</xdr:rowOff>
    </xdr:from>
    <xdr:to>
      <xdr:col>14</xdr:col>
      <xdr:colOff>285750</xdr:colOff>
      <xdr:row>57</xdr:row>
      <xdr:rowOff>123825</xdr:rowOff>
    </xdr:to>
    <xdr:pic>
      <xdr:nvPicPr>
        <xdr:cNvPr id="5" name="Obrázek 4">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 y="5934075"/>
          <a:ext cx="8162925" cy="504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180975</xdr:colOff>
      <xdr:row>40</xdr:row>
      <xdr:rowOff>9525</xdr:rowOff>
    </xdr:from>
    <xdr:to>
      <xdr:col>14</xdr:col>
      <xdr:colOff>552450</xdr:colOff>
      <xdr:row>54</xdr:row>
      <xdr:rowOff>95250</xdr:rowOff>
    </xdr:to>
    <xdr:sp macro="" textlink="">
      <xdr:nvSpPr>
        <xdr:cNvPr id="6" name="TextovéPole 5">
          <a:extLst>
            <a:ext uri="{FF2B5EF4-FFF2-40B4-BE49-F238E27FC236}">
              <a16:creationId xmlns:a16="http://schemas.microsoft.com/office/drawing/2014/main" xmlns="" id="{00000000-0008-0000-0500-000006000000}"/>
            </a:ext>
          </a:extLst>
        </xdr:cNvPr>
        <xdr:cNvSpPr txBox="1"/>
      </xdr:nvSpPr>
      <xdr:spPr>
        <a:xfrm>
          <a:off x="7496175" y="7629525"/>
          <a:ext cx="1590675" cy="2752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900" b="1"/>
            <a:t>(A) Schematický přehled potenciálních mechanismů vedoucích k diabetickému makulárnímu edému. Metabolický stres vyvolaný hyperglykémií vede ke komplexní interakci vedoucí </a:t>
          </a:r>
          <a:r>
            <a:rPr lang="cs-CZ" sz="900" b="1" u="sng"/>
            <a:t>k poškození cév a narušení hematoretinální bariéry </a:t>
          </a:r>
          <a:r>
            <a:rPr lang="cs-CZ" sz="900" b="1"/>
            <a:t>(</a:t>
          </a:r>
          <a:r>
            <a:rPr lang="cs-CZ" sz="900" b="1" u="sng"/>
            <a:t>BRB</a:t>
          </a:r>
          <a:r>
            <a:rPr lang="cs-CZ" sz="900" b="1"/>
            <a:t> - </a:t>
          </a:r>
          <a:r>
            <a:rPr lang="cs-CZ" sz="900" b="1" u="sng">
              <a:solidFill>
                <a:schemeClr val="dk1"/>
              </a:solidFill>
              <a:effectLst/>
              <a:latin typeface="+mn-lt"/>
              <a:ea typeface="+mn-ea"/>
              <a:cs typeface="+mn-cs"/>
            </a:rPr>
            <a:t>viz pozn. 79 </a:t>
          </a:r>
          <a:r>
            <a:rPr lang="cs-CZ" sz="900" b="1"/>
            <a:t>). </a:t>
          </a:r>
        </a:p>
        <a:p>
          <a:pPr algn="l"/>
          <a:r>
            <a:rPr lang="cs-CZ" sz="900" b="1"/>
            <a:t>(B) Dezorganizace BRB a hypoperfuze způsobuje extravazaci tekutin, neovaskularizaci a následný edém.</a:t>
          </a:r>
        </a:p>
        <a:p>
          <a:pPr algn="l"/>
          <a:r>
            <a:rPr lang="cs-CZ" sz="900" b="1"/>
            <a:t>(C) Chronický otok makuly vede k poškození neurální sítnice a ztrátě fotoreceptorů </a:t>
          </a:r>
          <a:r>
            <a:rPr lang="cs-CZ" sz="900" b="1" u="sng"/>
            <a:t>(viz pozn. 78 a  Příloha</a:t>
          </a:r>
          <a:r>
            <a:rPr lang="cs-CZ" sz="900" b="1" u="sng" baseline="0"/>
            <a:t> č. 10)</a:t>
          </a:r>
          <a:endParaRPr lang="cs-CZ" sz="900" b="1" u="sng"/>
        </a:p>
      </xdr:txBody>
    </xdr:sp>
    <xdr:clientData/>
  </xdr:twoCellAnchor>
  <xdr:twoCellAnchor editAs="oneCell">
    <xdr:from>
      <xdr:col>18</xdr:col>
      <xdr:colOff>104775</xdr:colOff>
      <xdr:row>2</xdr:row>
      <xdr:rowOff>9526</xdr:rowOff>
    </xdr:from>
    <xdr:to>
      <xdr:col>32</xdr:col>
      <xdr:colOff>190500</xdr:colOff>
      <xdr:row>34</xdr:row>
      <xdr:rowOff>9782</xdr:rowOff>
    </xdr:to>
    <xdr:pic>
      <xdr:nvPicPr>
        <xdr:cNvPr id="7" name="Obrázek 6">
          <a:extLst>
            <a:ext uri="{FF2B5EF4-FFF2-40B4-BE49-F238E27FC236}">
              <a16:creationId xmlns:a16="http://schemas.microsoft.com/office/drawing/2014/main" xmlns="" id="{00000000-0008-0000-05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077575" y="390526"/>
          <a:ext cx="8620125" cy="6096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152400</xdr:colOff>
      <xdr:row>1</xdr:row>
      <xdr:rowOff>190499</xdr:rowOff>
    </xdr:from>
    <xdr:to>
      <xdr:col>32</xdr:col>
      <xdr:colOff>219075</xdr:colOff>
      <xdr:row>15</xdr:row>
      <xdr:rowOff>85724</xdr:rowOff>
    </xdr:to>
    <xdr:sp macro="" textlink="">
      <xdr:nvSpPr>
        <xdr:cNvPr id="8" name="TextovéPole 7">
          <a:extLst>
            <a:ext uri="{FF2B5EF4-FFF2-40B4-BE49-F238E27FC236}">
              <a16:creationId xmlns:a16="http://schemas.microsoft.com/office/drawing/2014/main" xmlns="" id="{00000000-0008-0000-0500-000008000000}"/>
            </a:ext>
          </a:extLst>
        </xdr:cNvPr>
        <xdr:cNvSpPr txBox="1"/>
      </xdr:nvSpPr>
      <xdr:spPr>
        <a:xfrm>
          <a:off x="16611600" y="380999"/>
          <a:ext cx="3114675" cy="2562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cs-CZ" sz="900" b="1"/>
        </a:p>
        <a:p>
          <a:pPr algn="l"/>
          <a:r>
            <a:rPr lang="cs-CZ" sz="900" b="1"/>
            <a:t>Např. IDF doporučení</a:t>
          </a:r>
          <a:r>
            <a:rPr lang="cs-CZ" sz="900" b="1" baseline="30000"/>
            <a:t>26 </a:t>
          </a:r>
          <a:r>
            <a:rPr lang="cs-CZ" sz="900" b="1"/>
            <a:t>z roku 2019 používá jako kritérium</a:t>
          </a:r>
          <a:r>
            <a:rPr lang="cs-CZ" sz="900" b="1" baseline="0"/>
            <a:t> pro zahájení farmakoterapie zrakovou ostrost, konkrétně hodnotu 6/9 (resp. 20/30  - viz pozn. 11) .</a:t>
          </a:r>
          <a:endParaRPr lang="cs-CZ" sz="900" b="1"/>
        </a:p>
        <a:p>
          <a:pPr algn="l"/>
          <a:r>
            <a:rPr lang="cs-CZ" sz="900" b="1"/>
            <a:t>I když je souhlas, že zraková ostrost je standardizovanější než parametry OCT (včetně tloušťky centrální sítnice [CRT/CST] nebo tloušťky centrální fovey [CFT]), anglická  </a:t>
          </a:r>
          <a:r>
            <a:rPr lang="cs-CZ" sz="900" b="1" u="none"/>
            <a:t>NICE doporučuje farmakologickou léčbu DME u očí s CRT &gt; 400 </a:t>
          </a:r>
          <a:r>
            <a:rPr lang="el-GR" sz="900" b="1" u="none"/>
            <a:t>μ</a:t>
          </a:r>
          <a:r>
            <a:rPr lang="cs-CZ" sz="900" b="1" u="none"/>
            <a:t>m,</a:t>
          </a:r>
          <a:r>
            <a:rPr lang="cs-CZ" sz="900" b="1" u="none" baseline="0"/>
            <a:t> e</a:t>
          </a:r>
          <a:r>
            <a:rPr lang="cs-CZ" sz="900" b="1" u="none"/>
            <a:t>xistuje však určitá nejednoznačnost ohledně přesných měření významnosti. Podle odborníků by u DME  mělo být příslušné měření CRT provedeno v centrálním 1 mm (ETDRS) kruhu od fovey</a:t>
          </a:r>
          <a:r>
            <a:rPr lang="cs-CZ" sz="900" b="1" u="none" baseline="0"/>
            <a:t> (</a:t>
          </a:r>
          <a:r>
            <a:rPr lang="cs-CZ" sz="900" b="1"/>
            <a:t>NICE nedoporučuje farmakoterapii DME u očí</a:t>
          </a:r>
          <a:r>
            <a:rPr lang="cs-CZ" sz="900" b="1" baseline="0"/>
            <a:t> </a:t>
          </a:r>
          <a:r>
            <a:rPr lang="cs-CZ" sz="900" b="1"/>
            <a:t> s CRT &lt;400 </a:t>
          </a:r>
          <a:r>
            <a:rPr lang="el-GR" sz="900" b="1"/>
            <a:t>μ</a:t>
          </a:r>
          <a:r>
            <a:rPr lang="cs-CZ" sz="900" b="1"/>
            <a:t>m, protože taková léčba, i když je klinicky účinná, není považována za nákladově efektivní).  </a:t>
          </a:r>
          <a:r>
            <a:rPr lang="cs-CZ" sz="900" b="1" u="sng"/>
            <a:t>V ČR je jednou z úhradových podmínek </a:t>
          </a:r>
          <a:r>
            <a:rPr lang="cs-CZ" sz="900" b="1" u="sng">
              <a:solidFill>
                <a:schemeClr val="dk1"/>
              </a:solidFill>
              <a:effectLst/>
              <a:latin typeface="+mn-lt"/>
              <a:ea typeface="+mn-ea"/>
              <a:cs typeface="+mn-cs"/>
            </a:rPr>
            <a:t>CRT &gt; 300 </a:t>
          </a:r>
          <a:r>
            <a:rPr lang="el-GR" sz="900" b="1" u="sng">
              <a:solidFill>
                <a:schemeClr val="dk1"/>
              </a:solidFill>
              <a:effectLst/>
              <a:latin typeface="+mn-lt"/>
              <a:ea typeface="+mn-ea"/>
              <a:cs typeface="+mn-cs"/>
            </a:rPr>
            <a:t>μ</a:t>
          </a:r>
          <a:r>
            <a:rPr lang="cs-CZ" sz="900" b="1" u="sng">
              <a:solidFill>
                <a:schemeClr val="dk1"/>
              </a:solidFill>
              <a:effectLst/>
              <a:latin typeface="+mn-lt"/>
              <a:ea typeface="+mn-ea"/>
              <a:cs typeface="+mn-cs"/>
            </a:rPr>
            <a:t>m, ale jednou z dalších "vstupní" zraková</a:t>
          </a:r>
          <a:r>
            <a:rPr lang="cs-CZ" sz="900" b="1" u="sng" baseline="0">
              <a:solidFill>
                <a:schemeClr val="dk1"/>
              </a:solidFill>
              <a:effectLst/>
              <a:latin typeface="+mn-lt"/>
              <a:ea typeface="+mn-ea"/>
              <a:cs typeface="+mn-cs"/>
            </a:rPr>
            <a:t> ostrost (VA)  6/12-6/48,</a:t>
          </a:r>
          <a:r>
            <a:rPr lang="cs-CZ" sz="900" b="1" baseline="0">
              <a:solidFill>
                <a:schemeClr val="dk1"/>
              </a:solidFill>
              <a:effectLst/>
              <a:latin typeface="+mn-lt"/>
              <a:ea typeface="+mn-ea"/>
              <a:cs typeface="+mn-cs"/>
            </a:rPr>
            <a:t> proto bylo toto  anglické doporučení upraveno autorem FE analýzy.</a:t>
          </a:r>
          <a:endParaRPr lang="cs-CZ" sz="900" b="1" u="none"/>
        </a:p>
      </xdr:txBody>
    </xdr:sp>
    <xdr:clientData/>
  </xdr:twoCellAnchor>
  <xdr:twoCellAnchor>
    <xdr:from>
      <xdr:col>33</xdr:col>
      <xdr:colOff>419100</xdr:colOff>
      <xdr:row>6</xdr:row>
      <xdr:rowOff>28575</xdr:rowOff>
    </xdr:from>
    <xdr:to>
      <xdr:col>35</xdr:col>
      <xdr:colOff>314325</xdr:colOff>
      <xdr:row>9</xdr:row>
      <xdr:rowOff>142875</xdr:rowOff>
    </xdr:to>
    <xdr:sp macro="" textlink="">
      <xdr:nvSpPr>
        <xdr:cNvPr id="9" name="TextovéPole 8">
          <a:extLst>
            <a:ext uri="{FF2B5EF4-FFF2-40B4-BE49-F238E27FC236}">
              <a16:creationId xmlns:a16="http://schemas.microsoft.com/office/drawing/2014/main" xmlns="" id="{00000000-0008-0000-0500-000009000000}"/>
            </a:ext>
          </a:extLst>
        </xdr:cNvPr>
        <xdr:cNvSpPr txBox="1"/>
      </xdr:nvSpPr>
      <xdr:spPr>
        <a:xfrm>
          <a:off x="20535900" y="1171575"/>
          <a:ext cx="1114425" cy="685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cs-CZ" sz="900" b="1" u="none"/>
        </a:p>
      </xdr:txBody>
    </xdr:sp>
    <xdr:clientData/>
  </xdr:twoCellAnchor>
  <xdr:twoCellAnchor>
    <xdr:from>
      <xdr:col>24</xdr:col>
      <xdr:colOff>238125</xdr:colOff>
      <xdr:row>2</xdr:row>
      <xdr:rowOff>57150</xdr:rowOff>
    </xdr:from>
    <xdr:to>
      <xdr:col>26</xdr:col>
      <xdr:colOff>57151</xdr:colOff>
      <xdr:row>4</xdr:row>
      <xdr:rowOff>114300</xdr:rowOff>
    </xdr:to>
    <xdr:sp macro="" textlink="">
      <xdr:nvSpPr>
        <xdr:cNvPr id="10" name="TextovéPole 9">
          <a:extLst>
            <a:ext uri="{FF2B5EF4-FFF2-40B4-BE49-F238E27FC236}">
              <a16:creationId xmlns:a16="http://schemas.microsoft.com/office/drawing/2014/main" xmlns="" id="{00000000-0008-0000-0500-00000A000000}"/>
            </a:ext>
          </a:extLst>
        </xdr:cNvPr>
        <xdr:cNvSpPr txBox="1"/>
      </xdr:nvSpPr>
      <xdr:spPr>
        <a:xfrm>
          <a:off x="14868525" y="438150"/>
          <a:ext cx="1038226" cy="4381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cs-CZ" sz="800" b="1" u="none"/>
            <a:t>CI-DME s  </a:t>
          </a:r>
          <a:r>
            <a:rPr lang="cs-CZ" sz="800" b="1" u="none">
              <a:solidFill>
                <a:schemeClr val="dk1"/>
              </a:solidFill>
              <a:effectLst/>
              <a:latin typeface="+mn-lt"/>
              <a:ea typeface="+mn-ea"/>
              <a:cs typeface="+mn-cs"/>
            </a:rPr>
            <a:t>CRT &gt; 300 </a:t>
          </a:r>
          <a:r>
            <a:rPr lang="el-GR" sz="800" b="1" u="none">
              <a:solidFill>
                <a:schemeClr val="dk1"/>
              </a:solidFill>
              <a:effectLst/>
              <a:latin typeface="+mn-lt"/>
              <a:ea typeface="+mn-ea"/>
              <a:cs typeface="+mn-cs"/>
            </a:rPr>
            <a:t>μ</a:t>
          </a:r>
          <a:r>
            <a:rPr lang="cs-CZ" sz="800" b="1" u="none">
              <a:solidFill>
                <a:schemeClr val="dk1"/>
              </a:solidFill>
              <a:effectLst/>
              <a:latin typeface="+mn-lt"/>
              <a:ea typeface="+mn-ea"/>
              <a:cs typeface="+mn-cs"/>
            </a:rPr>
            <a:t>m a VA 6/12-6/48</a:t>
          </a:r>
          <a:endParaRPr lang="cs-CZ" sz="800" b="1" u="none"/>
        </a:p>
      </xdr:txBody>
    </xdr:sp>
    <xdr:clientData/>
  </xdr:twoCellAnchor>
  <xdr:twoCellAnchor>
    <xdr:from>
      <xdr:col>18</xdr:col>
      <xdr:colOff>361951</xdr:colOff>
      <xdr:row>10</xdr:row>
      <xdr:rowOff>76200</xdr:rowOff>
    </xdr:from>
    <xdr:to>
      <xdr:col>22</xdr:col>
      <xdr:colOff>561975</xdr:colOff>
      <xdr:row>15</xdr:row>
      <xdr:rowOff>85725</xdr:rowOff>
    </xdr:to>
    <xdr:sp macro="" textlink="">
      <xdr:nvSpPr>
        <xdr:cNvPr id="12" name="TextovéPole 11">
          <a:extLst>
            <a:ext uri="{FF2B5EF4-FFF2-40B4-BE49-F238E27FC236}">
              <a16:creationId xmlns:a16="http://schemas.microsoft.com/office/drawing/2014/main" xmlns="" id="{00000000-0008-0000-0500-00000C000000}"/>
            </a:ext>
          </a:extLst>
        </xdr:cNvPr>
        <xdr:cNvSpPr txBox="1"/>
      </xdr:nvSpPr>
      <xdr:spPr>
        <a:xfrm>
          <a:off x="11334751" y="1981200"/>
          <a:ext cx="2638424" cy="962025"/>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850" b="1">
              <a:solidFill>
                <a:srgbClr val="FF0000"/>
              </a:solidFill>
            </a:rPr>
            <a:t>LP Iluvien se doporučuje pouze u pacientů, kteří nedostatečně reagují na dostupné terapie. LP Iluvien neužívat během těhotenství. Ozurdex se během těhotenství nedoporučuje, pokud potenciální přínos neospravedlňuje potenciální riziko pro plod.</a:t>
          </a:r>
        </a:p>
        <a:p>
          <a:pPr algn="l"/>
          <a:r>
            <a:rPr lang="cs-CZ" sz="850" b="1" u="sng">
              <a:solidFill>
                <a:srgbClr val="FF0000"/>
              </a:solidFill>
            </a:rPr>
            <a:t>V</a:t>
          </a:r>
          <a:r>
            <a:rPr lang="cs-CZ" sz="850" b="1" u="sng" baseline="0">
              <a:solidFill>
                <a:srgbClr val="FF0000"/>
              </a:solidFill>
            </a:rPr>
            <a:t> ČR má z  kortikoidů úhradu zatím jen LP  Ozurdex</a:t>
          </a:r>
          <a:r>
            <a:rPr lang="cs-CZ" sz="850" b="1" u="sng" baseline="0"/>
            <a:t>!</a:t>
          </a:r>
          <a:endParaRPr lang="cs-CZ" sz="850" b="1" u="sng"/>
        </a:p>
      </xdr:txBody>
    </xdr:sp>
    <xdr:clientData/>
  </xdr:twoCellAnchor>
  <xdr:twoCellAnchor>
    <xdr:from>
      <xdr:col>22</xdr:col>
      <xdr:colOff>361950</xdr:colOff>
      <xdr:row>14</xdr:row>
      <xdr:rowOff>19050</xdr:rowOff>
    </xdr:from>
    <xdr:to>
      <xdr:col>25</xdr:col>
      <xdr:colOff>338668</xdr:colOff>
      <xdr:row>29</xdr:row>
      <xdr:rowOff>95251</xdr:rowOff>
    </xdr:to>
    <xdr:cxnSp macro="">
      <xdr:nvCxnSpPr>
        <xdr:cNvPr id="14" name="Přímá spojnice se šipkou 13">
          <a:extLst>
            <a:ext uri="{FF2B5EF4-FFF2-40B4-BE49-F238E27FC236}">
              <a16:creationId xmlns:a16="http://schemas.microsoft.com/office/drawing/2014/main" xmlns="" id="{00000000-0008-0000-0500-00000E000000}"/>
            </a:ext>
          </a:extLst>
        </xdr:cNvPr>
        <xdr:cNvCxnSpPr/>
      </xdr:nvCxnSpPr>
      <xdr:spPr>
        <a:xfrm flipH="1" flipV="1">
          <a:off x="13773150" y="2686050"/>
          <a:ext cx="1805518" cy="293370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190500</xdr:colOff>
      <xdr:row>2</xdr:row>
      <xdr:rowOff>114299</xdr:rowOff>
    </xdr:from>
    <xdr:to>
      <xdr:col>23</xdr:col>
      <xdr:colOff>76200</xdr:colOff>
      <xdr:row>10</xdr:row>
      <xdr:rowOff>19050</xdr:rowOff>
    </xdr:to>
    <xdr:sp macro="" textlink="">
      <xdr:nvSpPr>
        <xdr:cNvPr id="17" name="TextovéPole 16">
          <a:extLst>
            <a:ext uri="{FF2B5EF4-FFF2-40B4-BE49-F238E27FC236}">
              <a16:creationId xmlns:a16="http://schemas.microsoft.com/office/drawing/2014/main" xmlns="" id="{00000000-0008-0000-0500-000011000000}"/>
            </a:ext>
          </a:extLst>
        </xdr:cNvPr>
        <xdr:cNvSpPr txBox="1"/>
      </xdr:nvSpPr>
      <xdr:spPr>
        <a:xfrm>
          <a:off x="11163300" y="495299"/>
          <a:ext cx="2933700" cy="1428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850" b="1" u="none"/>
            <a:t>Předběžné hodnocení odpovědi může být provedeno v 5.–6.  měsíci (tj. 1 měsíc po úvodních nasyc. inj.). Oko by mělo být považováno za oko se suboptim. nebo špatnou odezvou, pokud je CST snížena o méně než 20 % na OCT (úroveň dopruč. 2, A). Při použití zrak. ostrosti jako měřítka zlepšení je třeba dbát opatrnosti, protože reprodukovatelnost může být nízká.</a:t>
          </a:r>
          <a:r>
            <a:rPr lang="cs-CZ" sz="850" b="1" u="none" baseline="0"/>
            <a:t> </a:t>
          </a:r>
          <a:r>
            <a:rPr lang="cs-CZ" sz="850" b="1" u="none"/>
            <a:t> Při změně</a:t>
          </a:r>
          <a:r>
            <a:rPr lang="cs-CZ" sz="850" b="1" u="none" baseline="0"/>
            <a:t> terapie </a:t>
          </a:r>
          <a:r>
            <a:rPr lang="cs-CZ" sz="850" b="1" u="none"/>
            <a:t>se očekávají </a:t>
          </a:r>
          <a:r>
            <a:rPr lang="cs-CZ" sz="850" b="1">
              <a:solidFill>
                <a:schemeClr val="dk1"/>
              </a:solidFill>
              <a:effectLst/>
              <a:latin typeface="+mn-lt"/>
              <a:ea typeface="+mn-ea"/>
              <a:cs typeface="+mn-cs"/>
            </a:rPr>
            <a:t>přírůstky zrakové ostrosti </a:t>
          </a:r>
          <a:r>
            <a:rPr lang="cs-CZ" sz="850" b="1" u="none"/>
            <a:t>kolem &lt;5 písmen a když se CST nemění nebo se nadále zvyšuje (i přes zahájení tří 4týdenních inj.), doporučuje se včasné rozhodnutí o přechodu na jinou léčbu!</a:t>
          </a:r>
        </a:p>
      </xdr:txBody>
    </xdr:sp>
    <xdr:clientData/>
  </xdr:twoCellAnchor>
  <xdr:twoCellAnchor>
    <xdr:from>
      <xdr:col>19</xdr:col>
      <xdr:colOff>133352</xdr:colOff>
      <xdr:row>9</xdr:row>
      <xdr:rowOff>123825</xdr:rowOff>
    </xdr:from>
    <xdr:to>
      <xdr:col>20</xdr:col>
      <xdr:colOff>552450</xdr:colOff>
      <xdr:row>18</xdr:row>
      <xdr:rowOff>152400</xdr:rowOff>
    </xdr:to>
    <xdr:cxnSp macro="">
      <xdr:nvCxnSpPr>
        <xdr:cNvPr id="18" name="Přímá spojnice se šipkou 17">
          <a:extLst>
            <a:ext uri="{FF2B5EF4-FFF2-40B4-BE49-F238E27FC236}">
              <a16:creationId xmlns:a16="http://schemas.microsoft.com/office/drawing/2014/main" xmlns="" id="{00000000-0008-0000-0500-000012000000}"/>
            </a:ext>
          </a:extLst>
        </xdr:cNvPr>
        <xdr:cNvCxnSpPr/>
      </xdr:nvCxnSpPr>
      <xdr:spPr>
        <a:xfrm flipH="1" flipV="1">
          <a:off x="11715752" y="1838325"/>
          <a:ext cx="1028698" cy="17430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238125</xdr:colOff>
      <xdr:row>8</xdr:row>
      <xdr:rowOff>104775</xdr:rowOff>
    </xdr:from>
    <xdr:to>
      <xdr:col>25</xdr:col>
      <xdr:colOff>447675</xdr:colOff>
      <xdr:row>19</xdr:row>
      <xdr:rowOff>171451</xdr:rowOff>
    </xdr:to>
    <xdr:cxnSp macro="">
      <xdr:nvCxnSpPr>
        <xdr:cNvPr id="21" name="Přímá spojnice se šipkou 20">
          <a:extLst>
            <a:ext uri="{FF2B5EF4-FFF2-40B4-BE49-F238E27FC236}">
              <a16:creationId xmlns:a16="http://schemas.microsoft.com/office/drawing/2014/main" xmlns="" id="{00000000-0008-0000-0500-000015000000}"/>
            </a:ext>
          </a:extLst>
        </xdr:cNvPr>
        <xdr:cNvCxnSpPr/>
      </xdr:nvCxnSpPr>
      <xdr:spPr>
        <a:xfrm flipH="1" flipV="1">
          <a:off x="13649325" y="1628775"/>
          <a:ext cx="2038350" cy="2162176"/>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114300</xdr:colOff>
      <xdr:row>5</xdr:row>
      <xdr:rowOff>47625</xdr:rowOff>
    </xdr:from>
    <xdr:to>
      <xdr:col>27</xdr:col>
      <xdr:colOff>219075</xdr:colOff>
      <xdr:row>15</xdr:row>
      <xdr:rowOff>142875</xdr:rowOff>
    </xdr:to>
    <xdr:sp macro="" textlink="">
      <xdr:nvSpPr>
        <xdr:cNvPr id="24" name="Ovál 23">
          <a:extLst>
            <a:ext uri="{FF2B5EF4-FFF2-40B4-BE49-F238E27FC236}">
              <a16:creationId xmlns:a16="http://schemas.microsoft.com/office/drawing/2014/main" xmlns="" id="{00000000-0008-0000-0500-000018000000}"/>
            </a:ext>
          </a:extLst>
        </xdr:cNvPr>
        <xdr:cNvSpPr/>
      </xdr:nvSpPr>
      <xdr:spPr>
        <a:xfrm>
          <a:off x="15354300" y="1000125"/>
          <a:ext cx="1323975" cy="200025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chemeClr val="tx1"/>
            </a:solidFill>
          </a:endParaRPr>
        </a:p>
      </xdr:txBody>
    </xdr:sp>
    <xdr:clientData/>
  </xdr:twoCellAnchor>
  <xdr:twoCellAnchor>
    <xdr:from>
      <xdr:col>25</xdr:col>
      <xdr:colOff>518584</xdr:colOff>
      <xdr:row>13</xdr:row>
      <xdr:rowOff>169334</xdr:rowOff>
    </xdr:from>
    <xdr:to>
      <xdr:col>26</xdr:col>
      <xdr:colOff>603249</xdr:colOff>
      <xdr:row>14</xdr:row>
      <xdr:rowOff>116417</xdr:rowOff>
    </xdr:to>
    <xdr:sp macro="" textlink="">
      <xdr:nvSpPr>
        <xdr:cNvPr id="25" name="TextovéPole 24">
          <a:extLst>
            <a:ext uri="{FF2B5EF4-FFF2-40B4-BE49-F238E27FC236}">
              <a16:creationId xmlns:a16="http://schemas.microsoft.com/office/drawing/2014/main" xmlns="" id="{00000000-0008-0000-0500-000019000000}"/>
            </a:ext>
          </a:extLst>
        </xdr:cNvPr>
        <xdr:cNvSpPr txBox="1"/>
      </xdr:nvSpPr>
      <xdr:spPr>
        <a:xfrm>
          <a:off x="15864417" y="2645834"/>
          <a:ext cx="698499" cy="137583"/>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cs-CZ" sz="800" b="1" u="none"/>
        </a:p>
      </xdr:txBody>
    </xdr:sp>
    <xdr:clientData/>
  </xdr:twoCellAnchor>
  <xdr:twoCellAnchor>
    <xdr:from>
      <xdr:col>25</xdr:col>
      <xdr:colOff>137584</xdr:colOff>
      <xdr:row>30</xdr:row>
      <xdr:rowOff>21167</xdr:rowOff>
    </xdr:from>
    <xdr:to>
      <xdr:col>26</xdr:col>
      <xdr:colOff>338665</xdr:colOff>
      <xdr:row>30</xdr:row>
      <xdr:rowOff>169333</xdr:rowOff>
    </xdr:to>
    <xdr:sp macro="" textlink="">
      <xdr:nvSpPr>
        <xdr:cNvPr id="26" name="TextovéPole 25">
          <a:extLst>
            <a:ext uri="{FF2B5EF4-FFF2-40B4-BE49-F238E27FC236}">
              <a16:creationId xmlns:a16="http://schemas.microsoft.com/office/drawing/2014/main" xmlns="" id="{00000000-0008-0000-0500-00001A000000}"/>
            </a:ext>
          </a:extLst>
        </xdr:cNvPr>
        <xdr:cNvSpPr txBox="1"/>
      </xdr:nvSpPr>
      <xdr:spPr>
        <a:xfrm>
          <a:off x="15483417" y="5736167"/>
          <a:ext cx="814915" cy="148166"/>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cs-CZ" sz="800" b="1" u="none"/>
        </a:p>
      </xdr:txBody>
    </xdr:sp>
    <xdr:clientData/>
  </xdr:twoCellAnchor>
  <xdr:twoCellAnchor>
    <xdr:from>
      <xdr:col>22</xdr:col>
      <xdr:colOff>438150</xdr:colOff>
      <xdr:row>13</xdr:row>
      <xdr:rowOff>152400</xdr:rowOff>
    </xdr:from>
    <xdr:to>
      <xdr:col>26</xdr:col>
      <xdr:colOff>10585</xdr:colOff>
      <xdr:row>14</xdr:row>
      <xdr:rowOff>127001</xdr:rowOff>
    </xdr:to>
    <xdr:cxnSp macro="">
      <xdr:nvCxnSpPr>
        <xdr:cNvPr id="28" name="Přímá spojnice se šipkou 27">
          <a:extLst>
            <a:ext uri="{FF2B5EF4-FFF2-40B4-BE49-F238E27FC236}">
              <a16:creationId xmlns:a16="http://schemas.microsoft.com/office/drawing/2014/main" xmlns="" id="{00000000-0008-0000-0500-00001C000000}"/>
            </a:ext>
          </a:extLst>
        </xdr:cNvPr>
        <xdr:cNvCxnSpPr/>
      </xdr:nvCxnSpPr>
      <xdr:spPr>
        <a:xfrm flipH="1" flipV="1">
          <a:off x="13849350" y="2628900"/>
          <a:ext cx="2010835" cy="16510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433917</xdr:colOff>
      <xdr:row>7</xdr:row>
      <xdr:rowOff>21165</xdr:rowOff>
    </xdr:from>
    <xdr:to>
      <xdr:col>26</xdr:col>
      <xdr:colOff>508000</xdr:colOff>
      <xdr:row>8</xdr:row>
      <xdr:rowOff>10583</xdr:rowOff>
    </xdr:to>
    <xdr:sp macro="" textlink="">
      <xdr:nvSpPr>
        <xdr:cNvPr id="32" name="TextovéPole 31">
          <a:extLst>
            <a:ext uri="{FF2B5EF4-FFF2-40B4-BE49-F238E27FC236}">
              <a16:creationId xmlns:a16="http://schemas.microsoft.com/office/drawing/2014/main" xmlns="" id="{00000000-0008-0000-0500-000020000000}"/>
            </a:ext>
          </a:extLst>
        </xdr:cNvPr>
        <xdr:cNvSpPr txBox="1"/>
      </xdr:nvSpPr>
      <xdr:spPr>
        <a:xfrm>
          <a:off x="15779750" y="1354665"/>
          <a:ext cx="687917" cy="179918"/>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750" b="1" u="none">
              <a:solidFill>
                <a:schemeClr val="bg1"/>
              </a:solidFill>
            </a:rPr>
            <a:t>viz pozn. 95</a:t>
          </a:r>
        </a:p>
      </xdr:txBody>
    </xdr:sp>
    <xdr:clientData/>
  </xdr:twoCellAnchor>
  <xdr:twoCellAnchor>
    <xdr:from>
      <xdr:col>23</xdr:col>
      <xdr:colOff>328083</xdr:colOff>
      <xdr:row>7</xdr:row>
      <xdr:rowOff>21166</xdr:rowOff>
    </xdr:from>
    <xdr:to>
      <xdr:col>24</xdr:col>
      <xdr:colOff>402167</xdr:colOff>
      <xdr:row>8</xdr:row>
      <xdr:rowOff>10584</xdr:rowOff>
    </xdr:to>
    <xdr:sp macro="" textlink="">
      <xdr:nvSpPr>
        <xdr:cNvPr id="33" name="TextovéPole 32">
          <a:extLst>
            <a:ext uri="{FF2B5EF4-FFF2-40B4-BE49-F238E27FC236}">
              <a16:creationId xmlns:a16="http://schemas.microsoft.com/office/drawing/2014/main" xmlns="" id="{00000000-0008-0000-0500-000021000000}"/>
            </a:ext>
          </a:extLst>
        </xdr:cNvPr>
        <xdr:cNvSpPr txBox="1"/>
      </xdr:nvSpPr>
      <xdr:spPr>
        <a:xfrm>
          <a:off x="14446250" y="1354666"/>
          <a:ext cx="687917" cy="179918"/>
        </a:xfrm>
        <a:prstGeom prst="rect">
          <a:avLst/>
        </a:prstGeom>
        <a:solidFill>
          <a:schemeClr val="bg1">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750" b="1" u="none">
              <a:solidFill>
                <a:schemeClr val="bg1"/>
              </a:solidFill>
            </a:rPr>
            <a:t>viz pozn. 95</a:t>
          </a:r>
        </a:p>
      </xdr:txBody>
    </xdr:sp>
    <xdr:clientData/>
  </xdr:twoCellAnchor>
  <xdr:twoCellAnchor>
    <xdr:from>
      <xdr:col>26</xdr:col>
      <xdr:colOff>57151</xdr:colOff>
      <xdr:row>3</xdr:row>
      <xdr:rowOff>85725</xdr:rowOff>
    </xdr:from>
    <xdr:to>
      <xdr:col>27</xdr:col>
      <xdr:colOff>222250</xdr:colOff>
      <xdr:row>4</xdr:row>
      <xdr:rowOff>84667</xdr:rowOff>
    </xdr:to>
    <xdr:cxnSp macro="">
      <xdr:nvCxnSpPr>
        <xdr:cNvPr id="34" name="Přímá spojnice se šipkou 33">
          <a:extLst>
            <a:ext uri="{FF2B5EF4-FFF2-40B4-BE49-F238E27FC236}">
              <a16:creationId xmlns:a16="http://schemas.microsoft.com/office/drawing/2014/main" xmlns="" id="{00000000-0008-0000-0500-000022000000}"/>
            </a:ext>
          </a:extLst>
        </xdr:cNvPr>
        <xdr:cNvCxnSpPr>
          <a:stCxn id="10" idx="3"/>
        </xdr:cNvCxnSpPr>
      </xdr:nvCxnSpPr>
      <xdr:spPr>
        <a:xfrm>
          <a:off x="15906751" y="657225"/>
          <a:ext cx="774699" cy="189442"/>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21</xdr:col>
      <xdr:colOff>43391</xdr:colOff>
      <xdr:row>39</xdr:row>
      <xdr:rowOff>107948</xdr:rowOff>
    </xdr:from>
    <xdr:to>
      <xdr:col>30</xdr:col>
      <xdr:colOff>550332</xdr:colOff>
      <xdr:row>46</xdr:row>
      <xdr:rowOff>50798</xdr:rowOff>
    </xdr:to>
    <xdr:pic>
      <xdr:nvPicPr>
        <xdr:cNvPr id="23" name="Obrázek 22">
          <a:extLst>
            <a:ext uri="{FF2B5EF4-FFF2-40B4-BE49-F238E27FC236}">
              <a16:creationId xmlns:a16="http://schemas.microsoft.com/office/drawing/2014/main" xmlns="" id="{00000000-0008-0000-0500-000017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933891" y="7537448"/>
          <a:ext cx="6031441" cy="1276350"/>
        </a:xfrm>
        <a:prstGeom prst="rect">
          <a:avLst/>
        </a:prstGeom>
        <a:noFill/>
        <a:ln>
          <a:noFill/>
        </a:ln>
      </xdr:spPr>
    </xdr:pic>
    <xdr:clientData/>
  </xdr:twoCellAnchor>
  <xdr:twoCellAnchor editAs="oneCell">
    <xdr:from>
      <xdr:col>18</xdr:col>
      <xdr:colOff>74085</xdr:colOff>
      <xdr:row>37</xdr:row>
      <xdr:rowOff>1</xdr:rowOff>
    </xdr:from>
    <xdr:to>
      <xdr:col>34</xdr:col>
      <xdr:colOff>370417</xdr:colOff>
      <xdr:row>39</xdr:row>
      <xdr:rowOff>178121</xdr:rowOff>
    </xdr:to>
    <xdr:pic>
      <xdr:nvPicPr>
        <xdr:cNvPr id="27" name="Obrázek 26">
          <a:extLst>
            <a:ext uri="{FF2B5EF4-FFF2-40B4-BE49-F238E27FC236}">
              <a16:creationId xmlns:a16="http://schemas.microsoft.com/office/drawing/2014/main" xmlns="" id="{00000000-0008-0000-0500-00001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123085" y="7048501"/>
          <a:ext cx="10117665" cy="55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504826</xdr:colOff>
      <xdr:row>15</xdr:row>
      <xdr:rowOff>38099</xdr:rowOff>
    </xdr:from>
    <xdr:to>
      <xdr:col>32</xdr:col>
      <xdr:colOff>171450</xdr:colOff>
      <xdr:row>18</xdr:row>
      <xdr:rowOff>19050</xdr:rowOff>
    </xdr:to>
    <xdr:sp macro="" textlink="">
      <xdr:nvSpPr>
        <xdr:cNvPr id="29" name="TextovéPole 28">
          <a:extLst>
            <a:ext uri="{FF2B5EF4-FFF2-40B4-BE49-F238E27FC236}">
              <a16:creationId xmlns:a16="http://schemas.microsoft.com/office/drawing/2014/main" xmlns="" id="{00000000-0008-0000-0500-00000C000000}"/>
            </a:ext>
          </a:extLst>
        </xdr:cNvPr>
        <xdr:cNvSpPr txBox="1"/>
      </xdr:nvSpPr>
      <xdr:spPr>
        <a:xfrm>
          <a:off x="16964026" y="2895599"/>
          <a:ext cx="2714624" cy="55245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900" b="1" u="sng" baseline="0">
              <a:solidFill>
                <a:srgbClr val="FF0000"/>
              </a:solidFill>
            </a:rPr>
            <a:t>v ČR má z  kortikoidů úhradu zatím jen LP  Ozurdex!</a:t>
          </a:r>
        </a:p>
        <a:p>
          <a:pPr algn="l"/>
          <a:r>
            <a:rPr lang="cs-CZ" sz="900" b="1" u="none">
              <a:solidFill>
                <a:srgbClr val="FF0000"/>
              </a:solidFill>
            </a:rPr>
            <a:t>- z úhrad. podmínek pro zahájení např.: glyk. hemogl. ˂ 80 mmol/mol, VA 6/15 -</a:t>
          </a:r>
          <a:r>
            <a:rPr lang="cs-CZ" sz="900" b="1" u="none" baseline="0">
              <a:solidFill>
                <a:srgbClr val="FF0000"/>
              </a:solidFill>
            </a:rPr>
            <a:t> 6/60, CRT </a:t>
          </a:r>
          <a:r>
            <a:rPr lang="cs-CZ" sz="900" b="1">
              <a:solidFill>
                <a:srgbClr val="FF0000"/>
              </a:solidFill>
              <a:effectLst/>
              <a:latin typeface="+mn-lt"/>
              <a:ea typeface="+mn-ea"/>
              <a:cs typeface="+mn-cs"/>
            </a:rPr>
            <a:t>&gt; 300 </a:t>
          </a:r>
          <a:r>
            <a:rPr lang="el-GR" sz="900" b="1">
              <a:solidFill>
                <a:srgbClr val="FF0000"/>
              </a:solidFill>
              <a:effectLst/>
              <a:latin typeface="+mn-lt"/>
              <a:ea typeface="+mn-ea"/>
              <a:cs typeface="+mn-cs"/>
            </a:rPr>
            <a:t>μ</a:t>
          </a:r>
          <a:r>
            <a:rPr lang="cs-CZ" sz="900" b="1">
              <a:solidFill>
                <a:srgbClr val="FF0000"/>
              </a:solidFill>
              <a:effectLst/>
              <a:latin typeface="+mn-lt"/>
              <a:ea typeface="+mn-ea"/>
              <a:cs typeface="+mn-cs"/>
            </a:rPr>
            <a:t>m </a:t>
          </a:r>
          <a:endParaRPr lang="cs-CZ" sz="900" b="1" u="none">
            <a:solidFill>
              <a:srgbClr val="FF0000"/>
            </a:solidFill>
          </a:endParaRPr>
        </a:p>
        <a:p>
          <a:pPr algn="l"/>
          <a:endParaRPr lang="cs-CZ" sz="850" b="1" u="none"/>
        </a:p>
      </xdr:txBody>
    </xdr:sp>
    <xdr:clientData/>
  </xdr:twoCellAnchor>
  <xdr:twoCellAnchor>
    <xdr:from>
      <xdr:col>26</xdr:col>
      <xdr:colOff>256117</xdr:colOff>
      <xdr:row>13</xdr:row>
      <xdr:rowOff>169334</xdr:rowOff>
    </xdr:from>
    <xdr:to>
      <xdr:col>28</xdr:col>
      <xdr:colOff>390525</xdr:colOff>
      <xdr:row>15</xdr:row>
      <xdr:rowOff>66675</xdr:rowOff>
    </xdr:to>
    <xdr:cxnSp macro="">
      <xdr:nvCxnSpPr>
        <xdr:cNvPr id="30" name="Přímá spojnice se šipkou 29">
          <a:extLst>
            <a:ext uri="{FF2B5EF4-FFF2-40B4-BE49-F238E27FC236}">
              <a16:creationId xmlns:a16="http://schemas.microsoft.com/office/drawing/2014/main" xmlns="" id="{00000000-0008-0000-0500-000015000000}"/>
            </a:ext>
          </a:extLst>
        </xdr:cNvPr>
        <xdr:cNvCxnSpPr>
          <a:stCxn id="25" idx="0"/>
        </xdr:cNvCxnSpPr>
      </xdr:nvCxnSpPr>
      <xdr:spPr>
        <a:xfrm>
          <a:off x="16105717" y="2645834"/>
          <a:ext cx="1353608" cy="27834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110068</xdr:colOff>
      <xdr:row>17</xdr:row>
      <xdr:rowOff>123825</xdr:rowOff>
    </xdr:from>
    <xdr:to>
      <xdr:col>28</xdr:col>
      <xdr:colOff>552450</xdr:colOff>
      <xdr:row>29</xdr:row>
      <xdr:rowOff>57154</xdr:rowOff>
    </xdr:to>
    <xdr:cxnSp macro="">
      <xdr:nvCxnSpPr>
        <xdr:cNvPr id="35" name="Přímá spojnice se šipkou 34">
          <a:extLst>
            <a:ext uri="{FF2B5EF4-FFF2-40B4-BE49-F238E27FC236}">
              <a16:creationId xmlns:a16="http://schemas.microsoft.com/office/drawing/2014/main" xmlns="" id="{00000000-0008-0000-0500-00000E000000}"/>
            </a:ext>
          </a:extLst>
        </xdr:cNvPr>
        <xdr:cNvCxnSpPr/>
      </xdr:nvCxnSpPr>
      <xdr:spPr>
        <a:xfrm flipV="1">
          <a:off x="15959668" y="3362325"/>
          <a:ext cx="1661582" cy="2219329"/>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485775</xdr:colOff>
      <xdr:row>28</xdr:row>
      <xdr:rowOff>133350</xdr:rowOff>
    </xdr:from>
    <xdr:to>
      <xdr:col>26</xdr:col>
      <xdr:colOff>590550</xdr:colOff>
      <xdr:row>32</xdr:row>
      <xdr:rowOff>0</xdr:rowOff>
    </xdr:to>
    <xdr:sp macro="" textlink="">
      <xdr:nvSpPr>
        <xdr:cNvPr id="38" name="Ovál 37">
          <a:extLst>
            <a:ext uri="{FF2B5EF4-FFF2-40B4-BE49-F238E27FC236}">
              <a16:creationId xmlns:a16="http://schemas.microsoft.com/office/drawing/2014/main" xmlns="" id="{00000000-0008-0000-0500-000018000000}"/>
            </a:ext>
          </a:extLst>
        </xdr:cNvPr>
        <xdr:cNvSpPr/>
      </xdr:nvSpPr>
      <xdr:spPr>
        <a:xfrm>
          <a:off x="15116175" y="5467350"/>
          <a:ext cx="1323975" cy="62865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152400</xdr:colOff>
      <xdr:row>0</xdr:row>
      <xdr:rowOff>85725</xdr:rowOff>
    </xdr:from>
    <xdr:to>
      <xdr:col>20</xdr:col>
      <xdr:colOff>523875</xdr:colOff>
      <xdr:row>33</xdr:row>
      <xdr:rowOff>133350</xdr:rowOff>
    </xdr:to>
    <xdr:sp macro="" textlink="">
      <xdr:nvSpPr>
        <xdr:cNvPr id="2" name="TextovéPole 1">
          <a:extLst>
            <a:ext uri="{FF2B5EF4-FFF2-40B4-BE49-F238E27FC236}">
              <a16:creationId xmlns:a16="http://schemas.microsoft.com/office/drawing/2014/main" xmlns="" id="{00000000-0008-0000-0600-000002000000}"/>
            </a:ext>
          </a:extLst>
        </xdr:cNvPr>
        <xdr:cNvSpPr txBox="1"/>
      </xdr:nvSpPr>
      <xdr:spPr>
        <a:xfrm>
          <a:off x="152400" y="85725"/>
          <a:ext cx="12563475" cy="6334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0</xdr:col>
      <xdr:colOff>428625</xdr:colOff>
      <xdr:row>1</xdr:row>
      <xdr:rowOff>31750</xdr:rowOff>
    </xdr:from>
    <xdr:to>
      <xdr:col>7</xdr:col>
      <xdr:colOff>179387</xdr:colOff>
      <xdr:row>26</xdr:row>
      <xdr:rowOff>63501</xdr:rowOff>
    </xdr:to>
    <xdr:pic>
      <xdr:nvPicPr>
        <xdr:cNvPr id="3" name="Obrázek 2">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214313"/>
          <a:ext cx="4029075" cy="4595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1</xdr:row>
      <xdr:rowOff>15874</xdr:rowOff>
    </xdr:from>
    <xdr:to>
      <xdr:col>13</xdr:col>
      <xdr:colOff>176213</xdr:colOff>
      <xdr:row>20</xdr:row>
      <xdr:rowOff>34925</xdr:rowOff>
    </xdr:to>
    <xdr:pic>
      <xdr:nvPicPr>
        <xdr:cNvPr id="4" name="Obrázek 3">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9313" y="198437"/>
          <a:ext cx="3462338" cy="34877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134937</xdr:colOff>
      <xdr:row>1</xdr:row>
      <xdr:rowOff>7937</xdr:rowOff>
    </xdr:from>
    <xdr:to>
      <xdr:col>13</xdr:col>
      <xdr:colOff>573087</xdr:colOff>
      <xdr:row>20</xdr:row>
      <xdr:rowOff>58738</xdr:rowOff>
    </xdr:to>
    <xdr:pic>
      <xdr:nvPicPr>
        <xdr:cNvPr id="5" name="Obrázek 4">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80375" y="190500"/>
          <a:ext cx="438150" cy="3519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85725</xdr:colOff>
      <xdr:row>0</xdr:row>
      <xdr:rowOff>0</xdr:rowOff>
    </xdr:from>
    <xdr:to>
      <xdr:col>27</xdr:col>
      <xdr:colOff>257175</xdr:colOff>
      <xdr:row>46</xdr:row>
      <xdr:rowOff>169332</xdr:rowOff>
    </xdr:to>
    <xdr:sp macro="" textlink="">
      <xdr:nvSpPr>
        <xdr:cNvPr id="2" name="TextovéPole 1">
          <a:extLst>
            <a:ext uri="{FF2B5EF4-FFF2-40B4-BE49-F238E27FC236}">
              <a16:creationId xmlns:a16="http://schemas.microsoft.com/office/drawing/2014/main" xmlns="" id="{00000000-0008-0000-0700-000002000000}"/>
            </a:ext>
          </a:extLst>
        </xdr:cNvPr>
        <xdr:cNvSpPr txBox="1"/>
      </xdr:nvSpPr>
      <xdr:spPr>
        <a:xfrm>
          <a:off x="85725" y="0"/>
          <a:ext cx="16744950" cy="89323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5</xdr:col>
      <xdr:colOff>400048</xdr:colOff>
      <xdr:row>2</xdr:row>
      <xdr:rowOff>152400</xdr:rowOff>
    </xdr:from>
    <xdr:to>
      <xdr:col>9</xdr:col>
      <xdr:colOff>285750</xdr:colOff>
      <xdr:row>8</xdr:row>
      <xdr:rowOff>76200</xdr:rowOff>
    </xdr:to>
    <xdr:sp macro="" textlink="">
      <xdr:nvSpPr>
        <xdr:cNvPr id="3" name="TextovéPole 2">
          <a:extLst>
            <a:ext uri="{FF2B5EF4-FFF2-40B4-BE49-F238E27FC236}">
              <a16:creationId xmlns:a16="http://schemas.microsoft.com/office/drawing/2014/main" xmlns="" id="{00000000-0008-0000-0700-000003000000}"/>
            </a:ext>
          </a:extLst>
        </xdr:cNvPr>
        <xdr:cNvSpPr txBox="1"/>
      </xdr:nvSpPr>
      <xdr:spPr>
        <a:xfrm>
          <a:off x="3448048" y="533400"/>
          <a:ext cx="2324102" cy="1066800"/>
        </a:xfrm>
        <a:prstGeom prst="rect">
          <a:avLst/>
        </a:prstGeom>
        <a:solidFill>
          <a:schemeClr val="bg1">
            <a:lumMod val="7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100" b="1"/>
            <a:t>SYSTÉMOVÁ LÉČBA</a:t>
          </a:r>
        </a:p>
        <a:p>
          <a:pPr algn="ctr"/>
          <a:r>
            <a:rPr lang="cs-CZ" sz="1000" u="sng"/>
            <a:t>vhodné</a:t>
          </a:r>
          <a:r>
            <a:rPr lang="cs-CZ" sz="1000" u="sng" baseline="0"/>
            <a:t> při:</a:t>
          </a:r>
        </a:p>
        <a:p>
          <a:r>
            <a:rPr lang="cs-CZ" sz="1000" baseline="0"/>
            <a:t>- bilaterál. onem. + aktivní syst. onem.</a:t>
          </a:r>
        </a:p>
        <a:p>
          <a:r>
            <a:rPr lang="cs-CZ" sz="1000" baseline="0"/>
            <a:t>- unila</a:t>
          </a:r>
          <a:r>
            <a:rPr lang="cs-CZ" sz="1000" baseline="0">
              <a:solidFill>
                <a:schemeClr val="dk1"/>
              </a:solidFill>
              <a:effectLst/>
              <a:latin typeface="+mn-lt"/>
              <a:ea typeface="+mn-ea"/>
              <a:cs typeface="+mn-cs"/>
            </a:rPr>
            <a:t>terál. onem. + aktivní syst. onem.</a:t>
          </a:r>
        </a:p>
        <a:p>
          <a:r>
            <a:rPr lang="cs-CZ" sz="1000" baseline="0">
              <a:solidFill>
                <a:schemeClr val="dk1"/>
              </a:solidFill>
              <a:effectLst/>
              <a:latin typeface="+mn-lt"/>
              <a:ea typeface="+mn-ea"/>
              <a:cs typeface="+mn-cs"/>
            </a:rPr>
            <a:t>- bilaterál. onem. bez aktivního syst. onem. </a:t>
          </a:r>
          <a:r>
            <a:rPr lang="cs-CZ" sz="900" baseline="0">
              <a:solidFill>
                <a:schemeClr val="dk1"/>
              </a:solidFill>
              <a:effectLst/>
              <a:latin typeface="+mn-lt"/>
              <a:ea typeface="+mn-ea"/>
              <a:cs typeface="+mn-cs"/>
            </a:rPr>
            <a:t>(</a:t>
          </a:r>
          <a:r>
            <a:rPr lang="cs-CZ" sz="900" i="1" baseline="0">
              <a:solidFill>
                <a:schemeClr val="dk1"/>
              </a:solidFill>
              <a:effectLst/>
              <a:latin typeface="+mn-lt"/>
              <a:ea typeface="+mn-ea"/>
              <a:cs typeface="+mn-cs"/>
            </a:rPr>
            <a:t>tady možná i lokál. léčba - viz vpravo</a:t>
          </a:r>
          <a:r>
            <a:rPr lang="cs-CZ" sz="900" baseline="0">
              <a:solidFill>
                <a:schemeClr val="dk1"/>
              </a:solidFill>
              <a:effectLst/>
              <a:latin typeface="+mn-lt"/>
              <a:ea typeface="+mn-ea"/>
              <a:cs typeface="+mn-cs"/>
            </a:rPr>
            <a:t>)</a:t>
          </a:r>
          <a:endParaRPr lang="cs-CZ" sz="900"/>
        </a:p>
        <a:p>
          <a:endParaRPr lang="cs-CZ" sz="1100"/>
        </a:p>
      </xdr:txBody>
    </xdr:sp>
    <xdr:clientData/>
  </xdr:twoCellAnchor>
  <xdr:twoCellAnchor>
    <xdr:from>
      <xdr:col>5</xdr:col>
      <xdr:colOff>476250</xdr:colOff>
      <xdr:row>11</xdr:row>
      <xdr:rowOff>107156</xdr:rowOff>
    </xdr:from>
    <xdr:to>
      <xdr:col>9</xdr:col>
      <xdr:colOff>238125</xdr:colOff>
      <xdr:row>20</xdr:row>
      <xdr:rowOff>76200</xdr:rowOff>
    </xdr:to>
    <xdr:sp macro="" textlink="">
      <xdr:nvSpPr>
        <xdr:cNvPr id="4" name="TextovéPole 3">
          <a:extLst>
            <a:ext uri="{FF2B5EF4-FFF2-40B4-BE49-F238E27FC236}">
              <a16:creationId xmlns:a16="http://schemas.microsoft.com/office/drawing/2014/main" xmlns="" id="{00000000-0008-0000-0700-000004000000}"/>
            </a:ext>
          </a:extLst>
        </xdr:cNvPr>
        <xdr:cNvSpPr txBox="1"/>
      </xdr:nvSpPr>
      <xdr:spPr>
        <a:xfrm>
          <a:off x="3524250" y="2202656"/>
          <a:ext cx="2200275" cy="168354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100" b="1"/>
            <a:t>SYSTÉMOVÉ KORTIKOIDY</a:t>
          </a:r>
        </a:p>
        <a:p>
          <a:pPr algn="ctr"/>
          <a:endParaRPr lang="cs-CZ" sz="1100" b="1"/>
        </a:p>
        <a:p>
          <a:r>
            <a:rPr lang="cs-CZ" sz="1000"/>
            <a:t>nejčastěji iniciálně methylprednisolon infuzí</a:t>
          </a:r>
          <a:r>
            <a:rPr lang="cs-CZ" sz="1000" baseline="0"/>
            <a:t> 1g/den tři dny po sobě a pak p.o. prednison</a:t>
          </a:r>
          <a:r>
            <a:rPr lang="cs-CZ" sz="1000" baseline="30000"/>
            <a:t>1</a:t>
          </a:r>
          <a:r>
            <a:rPr lang="cs-CZ" sz="1000" baseline="0"/>
            <a:t> nebo iniciálně 1mg/kg/den p.o. prednison (max. 60-80mg/den) první 4 týdny - algoritmus postupného snižování dávek </a:t>
          </a:r>
          <a:r>
            <a:rPr lang="cs-CZ" sz="1000" u="sng" baseline="0"/>
            <a:t>viz Přílohu č. 15</a:t>
          </a:r>
          <a:endParaRPr lang="cs-CZ" sz="1000" u="sng"/>
        </a:p>
      </xdr:txBody>
    </xdr:sp>
    <xdr:clientData/>
  </xdr:twoCellAnchor>
  <xdr:twoCellAnchor>
    <xdr:from>
      <xdr:col>11</xdr:col>
      <xdr:colOff>509585</xdr:colOff>
      <xdr:row>2</xdr:row>
      <xdr:rowOff>152400</xdr:rowOff>
    </xdr:from>
    <xdr:to>
      <xdr:col>15</xdr:col>
      <xdr:colOff>330994</xdr:colOff>
      <xdr:row>8</xdr:row>
      <xdr:rowOff>76200</xdr:rowOff>
    </xdr:to>
    <xdr:sp macro="" textlink="">
      <xdr:nvSpPr>
        <xdr:cNvPr id="5" name="TextovéPole 4">
          <a:extLst>
            <a:ext uri="{FF2B5EF4-FFF2-40B4-BE49-F238E27FC236}">
              <a16:creationId xmlns:a16="http://schemas.microsoft.com/office/drawing/2014/main" xmlns="" id="{00000000-0008-0000-0700-000005000000}"/>
            </a:ext>
          </a:extLst>
        </xdr:cNvPr>
        <xdr:cNvSpPr txBox="1"/>
      </xdr:nvSpPr>
      <xdr:spPr>
        <a:xfrm>
          <a:off x="7188991" y="533400"/>
          <a:ext cx="2250284" cy="1066800"/>
        </a:xfrm>
        <a:prstGeom prst="rect">
          <a:avLst/>
        </a:prstGeom>
        <a:solidFill>
          <a:schemeClr val="bg1">
            <a:lumMod val="75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100" b="1"/>
            <a:t>LOKÁLNÍ LÉČBA</a:t>
          </a:r>
        </a:p>
        <a:p>
          <a:pPr algn="ctr"/>
          <a:r>
            <a:rPr lang="cs-CZ" sz="1000" u="sng"/>
            <a:t>vhodné</a:t>
          </a:r>
          <a:r>
            <a:rPr lang="cs-CZ" sz="1000" u="sng" baseline="0"/>
            <a:t> při:</a:t>
          </a:r>
        </a:p>
        <a:p>
          <a:r>
            <a:rPr lang="cs-CZ" sz="1000" baseline="0"/>
            <a:t>- unilaterál. nebo asymetrické bilaterál. onem. bez aktivního syst. onem.</a:t>
          </a:r>
          <a:endParaRPr lang="cs-CZ" sz="1000" baseline="0">
            <a:solidFill>
              <a:schemeClr val="dk1"/>
            </a:solidFill>
            <a:effectLst/>
            <a:latin typeface="+mn-lt"/>
            <a:ea typeface="+mn-ea"/>
            <a:cs typeface="+mn-cs"/>
          </a:endParaRPr>
        </a:p>
        <a:p>
          <a:r>
            <a:rPr lang="cs-CZ" sz="1000" baseline="0">
              <a:solidFill>
                <a:schemeClr val="dk1"/>
              </a:solidFill>
              <a:effectLst/>
              <a:latin typeface="+mn-lt"/>
              <a:ea typeface="+mn-ea"/>
              <a:cs typeface="+mn-cs"/>
            </a:rPr>
            <a:t>- bilaterál. onem. bez aktivního syst. onem. </a:t>
          </a:r>
          <a:r>
            <a:rPr lang="cs-CZ" sz="900" baseline="0">
              <a:solidFill>
                <a:schemeClr val="dk1"/>
              </a:solidFill>
              <a:effectLst/>
              <a:latin typeface="+mn-lt"/>
              <a:ea typeface="+mn-ea"/>
              <a:cs typeface="+mn-cs"/>
            </a:rPr>
            <a:t>(</a:t>
          </a:r>
          <a:r>
            <a:rPr lang="cs-CZ" sz="900" i="1" baseline="0">
              <a:solidFill>
                <a:schemeClr val="dk1"/>
              </a:solidFill>
              <a:effectLst/>
              <a:latin typeface="+mn-lt"/>
              <a:ea typeface="+mn-ea"/>
              <a:cs typeface="+mn-cs"/>
            </a:rPr>
            <a:t>tady možná i syst. léčba - viz vlevo</a:t>
          </a:r>
          <a:r>
            <a:rPr lang="cs-CZ" sz="900" baseline="0">
              <a:solidFill>
                <a:schemeClr val="dk1"/>
              </a:solidFill>
              <a:effectLst/>
              <a:latin typeface="+mn-lt"/>
              <a:ea typeface="+mn-ea"/>
              <a:cs typeface="+mn-cs"/>
            </a:rPr>
            <a:t>)</a:t>
          </a:r>
          <a:endParaRPr lang="cs-CZ" sz="900"/>
        </a:p>
        <a:p>
          <a:endParaRPr lang="cs-CZ" sz="1100"/>
        </a:p>
      </xdr:txBody>
    </xdr:sp>
    <xdr:clientData/>
  </xdr:twoCellAnchor>
  <xdr:twoCellAnchor>
    <xdr:from>
      <xdr:col>11</xdr:col>
      <xdr:colOff>496887</xdr:colOff>
      <xdr:row>10</xdr:row>
      <xdr:rowOff>158750</xdr:rowOff>
    </xdr:from>
    <xdr:to>
      <xdr:col>15</xdr:col>
      <xdr:colOff>342900</xdr:colOff>
      <xdr:row>17</xdr:row>
      <xdr:rowOff>111125</xdr:rowOff>
    </xdr:to>
    <xdr:sp macro="" textlink="">
      <xdr:nvSpPr>
        <xdr:cNvPr id="6" name="TextovéPole 5">
          <a:extLst>
            <a:ext uri="{FF2B5EF4-FFF2-40B4-BE49-F238E27FC236}">
              <a16:creationId xmlns:a16="http://schemas.microsoft.com/office/drawing/2014/main" xmlns="" id="{00000000-0008-0000-0700-000006000000}"/>
            </a:ext>
          </a:extLst>
        </xdr:cNvPr>
        <xdr:cNvSpPr txBox="1"/>
      </xdr:nvSpPr>
      <xdr:spPr>
        <a:xfrm>
          <a:off x="7202487" y="2063750"/>
          <a:ext cx="2284413" cy="12858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100" b="1"/>
            <a:t>dexamethason intravitreální</a:t>
          </a:r>
          <a:r>
            <a:rPr lang="cs-CZ" sz="1100" b="1" baseline="0"/>
            <a:t> implantát (OZURDEX) - monoterapie</a:t>
          </a:r>
          <a:endParaRPr lang="cs-CZ" sz="1100" b="1"/>
        </a:p>
        <a:p>
          <a:r>
            <a:rPr lang="cs-CZ" sz="1000" u="sng"/>
            <a:t>CAVE!</a:t>
          </a:r>
          <a:r>
            <a:rPr lang="cs-CZ" sz="1000" u="sng" baseline="0"/>
            <a:t> jen pro aktivní onemocnění, jako terapie</a:t>
          </a:r>
          <a:r>
            <a:rPr lang="cs-CZ" sz="1000" u="sng" baseline="30000"/>
            <a:t>2</a:t>
          </a:r>
          <a:r>
            <a:rPr lang="cs-CZ" sz="1000" baseline="0"/>
            <a:t>, </a:t>
          </a:r>
          <a:r>
            <a:rPr lang="cs-CZ" sz="1000" baseline="0">
              <a:solidFill>
                <a:srgbClr val="FF0000"/>
              </a:solidFill>
            </a:rPr>
            <a:t>při KI systémové léčby </a:t>
          </a:r>
          <a:r>
            <a:rPr lang="cs-CZ" sz="1000" baseline="0"/>
            <a:t>(dle návrhu podmínek úhrady OZURDEXU</a:t>
          </a:r>
          <a:r>
            <a:rPr lang="cs-CZ" sz="1000" baseline="30000"/>
            <a:t>38</a:t>
          </a:r>
          <a:r>
            <a:rPr lang="cs-CZ" sz="1000" baseline="0"/>
            <a:t>), možné je opakované podávání</a:t>
          </a:r>
          <a:r>
            <a:rPr lang="cs-CZ" sz="1000" baseline="30000"/>
            <a:t>38</a:t>
          </a:r>
        </a:p>
      </xdr:txBody>
    </xdr:sp>
    <xdr:clientData/>
  </xdr:twoCellAnchor>
  <xdr:twoCellAnchor>
    <xdr:from>
      <xdr:col>11</xdr:col>
      <xdr:colOff>521494</xdr:colOff>
      <xdr:row>21</xdr:row>
      <xdr:rowOff>22227</xdr:rowOff>
    </xdr:from>
    <xdr:to>
      <xdr:col>15</xdr:col>
      <xdr:colOff>323851</xdr:colOff>
      <xdr:row>26</xdr:row>
      <xdr:rowOff>50801</xdr:rowOff>
    </xdr:to>
    <xdr:sp macro="" textlink="">
      <xdr:nvSpPr>
        <xdr:cNvPr id="7" name="TextovéPole 6">
          <a:extLst>
            <a:ext uri="{FF2B5EF4-FFF2-40B4-BE49-F238E27FC236}">
              <a16:creationId xmlns:a16="http://schemas.microsoft.com/office/drawing/2014/main" xmlns="" id="{00000000-0008-0000-0700-000007000000}"/>
            </a:ext>
          </a:extLst>
        </xdr:cNvPr>
        <xdr:cNvSpPr txBox="1"/>
      </xdr:nvSpPr>
      <xdr:spPr>
        <a:xfrm>
          <a:off x="7200900" y="4022727"/>
          <a:ext cx="2231232" cy="9810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100" b="1"/>
            <a:t>fluocinolon acetonid intravitreální</a:t>
          </a:r>
          <a:r>
            <a:rPr lang="cs-CZ" sz="1100" b="1" baseline="0"/>
            <a:t> implantát (ILUVIEN) - monoterapie</a:t>
          </a:r>
          <a:endParaRPr lang="cs-CZ" sz="1100" b="1"/>
        </a:p>
        <a:p>
          <a:endParaRPr lang="cs-CZ" sz="300" u="sng"/>
        </a:p>
        <a:p>
          <a:r>
            <a:rPr lang="cs-CZ" sz="1000" u="sng"/>
            <a:t>CAVE!</a:t>
          </a:r>
          <a:r>
            <a:rPr lang="cs-CZ" sz="1000" u="sng" baseline="0"/>
            <a:t> jen pro prevenci relapsu u recidivujícího onemocnění</a:t>
          </a:r>
          <a:r>
            <a:rPr lang="cs-CZ" sz="1000" u="sng" baseline="30000"/>
            <a:t>2</a:t>
          </a:r>
          <a:r>
            <a:rPr lang="cs-CZ" sz="1000" baseline="0"/>
            <a:t>, hrazena je jen jedna aplikace do stejného oka!</a:t>
          </a:r>
          <a:r>
            <a:rPr lang="cs-CZ" sz="1000" baseline="30000"/>
            <a:t>5</a:t>
          </a:r>
        </a:p>
      </xdr:txBody>
    </xdr:sp>
    <xdr:clientData/>
  </xdr:twoCellAnchor>
  <xdr:twoCellAnchor>
    <xdr:from>
      <xdr:col>1</xdr:col>
      <xdr:colOff>19050</xdr:colOff>
      <xdr:row>8</xdr:row>
      <xdr:rowOff>154781</xdr:rowOff>
    </xdr:from>
    <xdr:to>
      <xdr:col>4</xdr:col>
      <xdr:colOff>514349</xdr:colOff>
      <xdr:row>14</xdr:row>
      <xdr:rowOff>76201</xdr:rowOff>
    </xdr:to>
    <xdr:sp macro="" textlink="">
      <xdr:nvSpPr>
        <xdr:cNvPr id="10" name="TextovéPole 9">
          <a:extLst>
            <a:ext uri="{FF2B5EF4-FFF2-40B4-BE49-F238E27FC236}">
              <a16:creationId xmlns:a16="http://schemas.microsoft.com/office/drawing/2014/main" xmlns="" id="{00000000-0008-0000-0700-00000A000000}"/>
            </a:ext>
          </a:extLst>
        </xdr:cNvPr>
        <xdr:cNvSpPr txBox="1"/>
      </xdr:nvSpPr>
      <xdr:spPr>
        <a:xfrm>
          <a:off x="626269" y="1678781"/>
          <a:ext cx="2316955" cy="106442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100" b="1"/>
            <a:t>dexamethason intravitreální</a:t>
          </a:r>
          <a:r>
            <a:rPr lang="cs-CZ" sz="1100" b="1" baseline="0"/>
            <a:t> implantát (OZURDEX) </a:t>
          </a:r>
          <a:endParaRPr lang="cs-CZ" sz="1100" b="1"/>
        </a:p>
        <a:p>
          <a:r>
            <a:rPr lang="cs-CZ" sz="1000" u="sng"/>
            <a:t>CAVE!</a:t>
          </a:r>
          <a:r>
            <a:rPr lang="cs-CZ" sz="1000" u="sng" baseline="0"/>
            <a:t> jen pro aktivní onemocnění, jako terapie</a:t>
          </a:r>
          <a:r>
            <a:rPr lang="cs-CZ" sz="1000" u="sng" baseline="30000"/>
            <a:t>2</a:t>
          </a:r>
          <a:r>
            <a:rPr lang="cs-CZ" sz="1000" baseline="0"/>
            <a:t>, možné je opakované podávání</a:t>
          </a:r>
          <a:r>
            <a:rPr lang="cs-CZ" sz="1000" baseline="30000"/>
            <a:t>38</a:t>
          </a:r>
        </a:p>
      </xdr:txBody>
    </xdr:sp>
    <xdr:clientData/>
  </xdr:twoCellAnchor>
  <xdr:twoCellAnchor>
    <xdr:from>
      <xdr:col>1</xdr:col>
      <xdr:colOff>0</xdr:colOff>
      <xdr:row>3</xdr:row>
      <xdr:rowOff>133350</xdr:rowOff>
    </xdr:from>
    <xdr:to>
      <xdr:col>4</xdr:col>
      <xdr:colOff>495300</xdr:colOff>
      <xdr:row>7</xdr:row>
      <xdr:rowOff>0</xdr:rowOff>
    </xdr:to>
    <xdr:sp macro="" textlink="">
      <xdr:nvSpPr>
        <xdr:cNvPr id="11" name="TextovéPole 10">
          <a:extLst>
            <a:ext uri="{FF2B5EF4-FFF2-40B4-BE49-F238E27FC236}">
              <a16:creationId xmlns:a16="http://schemas.microsoft.com/office/drawing/2014/main" xmlns="" id="{00000000-0008-0000-0700-00000B000000}"/>
            </a:ext>
          </a:extLst>
        </xdr:cNvPr>
        <xdr:cNvSpPr txBox="1"/>
      </xdr:nvSpPr>
      <xdr:spPr>
        <a:xfrm>
          <a:off x="609600" y="704850"/>
          <a:ext cx="2324100" cy="628650"/>
        </a:xfrm>
        <a:prstGeom prst="rect">
          <a:avLst/>
        </a:prstGeom>
        <a:solidFill>
          <a:schemeClr val="accent4">
            <a:lumMod val="60000"/>
            <a:lumOff val="4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a:t>EVENTUELNÍ</a:t>
          </a:r>
          <a:r>
            <a:rPr lang="cs-CZ" sz="1100" b="1" baseline="0"/>
            <a:t> ADJUVANTNÍ TERAPIE PŘI NEDOSTATEČNÉ ODPOVĚDI NA SYSTÉMOVOU LÉČBU</a:t>
          </a:r>
          <a:endParaRPr lang="cs-CZ" sz="1100" b="1"/>
        </a:p>
      </xdr:txBody>
    </xdr:sp>
    <xdr:clientData/>
  </xdr:twoCellAnchor>
  <xdr:twoCellAnchor>
    <xdr:from>
      <xdr:col>4</xdr:col>
      <xdr:colOff>559594</xdr:colOff>
      <xdr:row>10</xdr:row>
      <xdr:rowOff>71438</xdr:rowOff>
    </xdr:from>
    <xdr:to>
      <xdr:col>5</xdr:col>
      <xdr:colOff>416719</xdr:colOff>
      <xdr:row>14</xdr:row>
      <xdr:rowOff>11907</xdr:rowOff>
    </xdr:to>
    <xdr:sp macro="" textlink="">
      <xdr:nvSpPr>
        <xdr:cNvPr id="12" name="TextovéPole 11">
          <a:extLst>
            <a:ext uri="{FF2B5EF4-FFF2-40B4-BE49-F238E27FC236}">
              <a16:creationId xmlns:a16="http://schemas.microsoft.com/office/drawing/2014/main" xmlns="" id="{00000000-0008-0000-0700-00000C000000}"/>
            </a:ext>
          </a:extLst>
        </xdr:cNvPr>
        <xdr:cNvSpPr txBox="1"/>
      </xdr:nvSpPr>
      <xdr:spPr>
        <a:xfrm>
          <a:off x="2988469" y="1976438"/>
          <a:ext cx="464344" cy="702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6000">
              <a:solidFill>
                <a:srgbClr val="FF0000"/>
              </a:solidFill>
            </a:rPr>
            <a:t>+</a:t>
          </a:r>
        </a:p>
      </xdr:txBody>
    </xdr:sp>
    <xdr:clientData/>
  </xdr:twoCellAnchor>
  <xdr:twoCellAnchor>
    <xdr:from>
      <xdr:col>1</xdr:col>
      <xdr:colOff>38100</xdr:colOff>
      <xdr:row>18</xdr:row>
      <xdr:rowOff>19049</xdr:rowOff>
    </xdr:from>
    <xdr:to>
      <xdr:col>4</xdr:col>
      <xdr:colOff>485775</xdr:colOff>
      <xdr:row>24</xdr:row>
      <xdr:rowOff>66674</xdr:rowOff>
    </xdr:to>
    <xdr:sp macro="" textlink="">
      <xdr:nvSpPr>
        <xdr:cNvPr id="13" name="TextovéPole 12">
          <a:extLst>
            <a:ext uri="{FF2B5EF4-FFF2-40B4-BE49-F238E27FC236}">
              <a16:creationId xmlns:a16="http://schemas.microsoft.com/office/drawing/2014/main" xmlns="" id="{00000000-0008-0000-0700-00000D000000}"/>
            </a:ext>
          </a:extLst>
        </xdr:cNvPr>
        <xdr:cNvSpPr txBox="1"/>
      </xdr:nvSpPr>
      <xdr:spPr>
        <a:xfrm>
          <a:off x="647700" y="3448049"/>
          <a:ext cx="2276475" cy="119062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100" b="1"/>
            <a:t>fluocinolon acetonid intravitreální</a:t>
          </a:r>
          <a:r>
            <a:rPr lang="cs-CZ" sz="1100" b="1" baseline="0"/>
            <a:t> implantát (ILUVIEN) </a:t>
          </a:r>
          <a:endParaRPr lang="cs-CZ" sz="1100" b="1"/>
        </a:p>
        <a:p>
          <a:endParaRPr lang="cs-CZ" sz="300" u="sng"/>
        </a:p>
        <a:p>
          <a:r>
            <a:rPr lang="cs-CZ" sz="1000" u="sng"/>
            <a:t>CAVE!</a:t>
          </a:r>
          <a:r>
            <a:rPr lang="cs-CZ" sz="1000" u="sng" baseline="0"/>
            <a:t> jen pro prevenci relapsu </a:t>
          </a:r>
        </a:p>
        <a:p>
          <a:r>
            <a:rPr lang="cs-CZ" sz="1000" u="sng" baseline="0"/>
            <a:t>u recidivujícího onemocnění</a:t>
          </a:r>
          <a:r>
            <a:rPr lang="cs-CZ" sz="1000" u="sng" baseline="30000"/>
            <a:t>2</a:t>
          </a:r>
          <a:r>
            <a:rPr lang="cs-CZ" sz="1000" baseline="0"/>
            <a:t>, </a:t>
          </a:r>
        </a:p>
        <a:p>
          <a:r>
            <a:rPr lang="cs-CZ" sz="1000" baseline="0"/>
            <a:t>hrazena  je jen jedna aplikace </a:t>
          </a:r>
        </a:p>
        <a:p>
          <a:r>
            <a:rPr lang="cs-CZ" sz="1000" baseline="0"/>
            <a:t>do stejného oka!</a:t>
          </a:r>
          <a:r>
            <a:rPr lang="cs-CZ" sz="1000" baseline="30000"/>
            <a:t>5</a:t>
          </a:r>
        </a:p>
      </xdr:txBody>
    </xdr:sp>
    <xdr:clientData/>
  </xdr:twoCellAnchor>
  <xdr:twoCellAnchor>
    <xdr:from>
      <xdr:col>4</xdr:col>
      <xdr:colOff>552450</xdr:colOff>
      <xdr:row>18</xdr:row>
      <xdr:rowOff>38099</xdr:rowOff>
    </xdr:from>
    <xdr:to>
      <xdr:col>5</xdr:col>
      <xdr:colOff>409575</xdr:colOff>
      <xdr:row>20</xdr:row>
      <xdr:rowOff>142874</xdr:rowOff>
    </xdr:to>
    <xdr:sp macro="" textlink="">
      <xdr:nvSpPr>
        <xdr:cNvPr id="14" name="TextovéPole 13">
          <a:extLst>
            <a:ext uri="{FF2B5EF4-FFF2-40B4-BE49-F238E27FC236}">
              <a16:creationId xmlns:a16="http://schemas.microsoft.com/office/drawing/2014/main" xmlns="" id="{00000000-0008-0000-0700-00000E000000}"/>
            </a:ext>
          </a:extLst>
        </xdr:cNvPr>
        <xdr:cNvSpPr txBox="1"/>
      </xdr:nvSpPr>
      <xdr:spPr>
        <a:xfrm>
          <a:off x="2990850" y="3467099"/>
          <a:ext cx="466725" cy="485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6000">
              <a:solidFill>
                <a:srgbClr val="FF0000"/>
              </a:solidFill>
            </a:rPr>
            <a:t>+</a:t>
          </a:r>
        </a:p>
      </xdr:txBody>
    </xdr:sp>
    <xdr:clientData/>
  </xdr:twoCellAnchor>
  <xdr:twoCellAnchor>
    <xdr:from>
      <xdr:col>1</xdr:col>
      <xdr:colOff>152400</xdr:colOff>
      <xdr:row>14</xdr:row>
      <xdr:rowOff>95250</xdr:rowOff>
    </xdr:from>
    <xdr:to>
      <xdr:col>5</xdr:col>
      <xdr:colOff>66675</xdr:colOff>
      <xdr:row>17</xdr:row>
      <xdr:rowOff>133350</xdr:rowOff>
    </xdr:to>
    <xdr:sp macro="" textlink="">
      <xdr:nvSpPr>
        <xdr:cNvPr id="16" name="TextovéPole 15">
          <a:extLst>
            <a:ext uri="{FF2B5EF4-FFF2-40B4-BE49-F238E27FC236}">
              <a16:creationId xmlns:a16="http://schemas.microsoft.com/office/drawing/2014/main" xmlns="" id="{00000000-0008-0000-0700-000010000000}"/>
            </a:ext>
          </a:extLst>
        </xdr:cNvPr>
        <xdr:cNvSpPr txBox="1"/>
      </xdr:nvSpPr>
      <xdr:spPr>
        <a:xfrm>
          <a:off x="762000" y="2762250"/>
          <a:ext cx="23526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900">
              <a:solidFill>
                <a:srgbClr val="FF0000"/>
              </a:solidFill>
            </a:rPr>
            <a:t>min. 2 oddělené exacerb. </a:t>
          </a:r>
          <a:r>
            <a:rPr lang="cs-CZ" sz="900" baseline="0">
              <a:solidFill>
                <a:srgbClr val="FF0000"/>
              </a:solidFill>
            </a:rPr>
            <a:t>léčené OZURDEXEM   (NIU min. 1 rok) nebo min. 2 aplik. </a:t>
          </a:r>
          <a:r>
            <a:rPr lang="cs-CZ" sz="900" baseline="0">
              <a:solidFill>
                <a:srgbClr val="FF0000"/>
              </a:solidFill>
              <a:effectLst/>
              <a:latin typeface="+mn-lt"/>
              <a:ea typeface="+mn-ea"/>
              <a:cs typeface="+mn-cs"/>
            </a:rPr>
            <a:t>v předch. 12 měs. </a:t>
          </a:r>
          <a:r>
            <a:rPr lang="cs-CZ" sz="900" baseline="0">
              <a:solidFill>
                <a:srgbClr val="FF0000"/>
              </a:solidFill>
            </a:rPr>
            <a:t>(dle úhrad. podmínek ILUVIENU</a:t>
          </a:r>
          <a:r>
            <a:rPr lang="cs-CZ" sz="900" baseline="30000">
              <a:solidFill>
                <a:srgbClr val="FF0000"/>
              </a:solidFill>
            </a:rPr>
            <a:t>5</a:t>
          </a:r>
          <a:r>
            <a:rPr lang="cs-CZ" sz="900" baseline="0">
              <a:solidFill>
                <a:srgbClr val="FF0000"/>
              </a:solidFill>
            </a:rPr>
            <a:t>)</a:t>
          </a:r>
          <a:endParaRPr lang="cs-CZ" sz="900">
            <a:solidFill>
              <a:srgbClr val="FF0000"/>
            </a:solidFill>
          </a:endParaRPr>
        </a:p>
      </xdr:txBody>
    </xdr:sp>
    <xdr:clientData/>
  </xdr:twoCellAnchor>
  <xdr:twoCellAnchor>
    <xdr:from>
      <xdr:col>1</xdr:col>
      <xdr:colOff>85724</xdr:colOff>
      <xdr:row>14</xdr:row>
      <xdr:rowOff>142875</xdr:rowOff>
    </xdr:from>
    <xdr:to>
      <xdr:col>1</xdr:col>
      <xdr:colOff>266699</xdr:colOff>
      <xdr:row>17</xdr:row>
      <xdr:rowOff>152400</xdr:rowOff>
    </xdr:to>
    <xdr:sp macro="" textlink="">
      <xdr:nvSpPr>
        <xdr:cNvPr id="18" name="Šipka: dolů 17">
          <a:extLst>
            <a:ext uri="{FF2B5EF4-FFF2-40B4-BE49-F238E27FC236}">
              <a16:creationId xmlns:a16="http://schemas.microsoft.com/office/drawing/2014/main" xmlns="" id="{00000000-0008-0000-0700-000012000000}"/>
            </a:ext>
          </a:extLst>
        </xdr:cNvPr>
        <xdr:cNvSpPr/>
      </xdr:nvSpPr>
      <xdr:spPr>
        <a:xfrm>
          <a:off x="695324" y="2809875"/>
          <a:ext cx="180975" cy="58102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4</xdr:col>
      <xdr:colOff>523876</xdr:colOff>
      <xdr:row>15</xdr:row>
      <xdr:rowOff>66675</xdr:rowOff>
    </xdr:from>
    <xdr:to>
      <xdr:col>5</xdr:col>
      <xdr:colOff>571500</xdr:colOff>
      <xdr:row>17</xdr:row>
      <xdr:rowOff>0</xdr:rowOff>
    </xdr:to>
    <xdr:sp macro="" textlink="">
      <xdr:nvSpPr>
        <xdr:cNvPr id="19" name="TextovéPole 18">
          <a:extLst>
            <a:ext uri="{FF2B5EF4-FFF2-40B4-BE49-F238E27FC236}">
              <a16:creationId xmlns:a16="http://schemas.microsoft.com/office/drawing/2014/main" xmlns="" id="{00000000-0008-0000-0700-000013000000}"/>
            </a:ext>
          </a:extLst>
        </xdr:cNvPr>
        <xdr:cNvSpPr txBox="1"/>
      </xdr:nvSpPr>
      <xdr:spPr>
        <a:xfrm>
          <a:off x="2962276" y="2924175"/>
          <a:ext cx="657224"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solidFill>
                <a:srgbClr val="FF0000"/>
              </a:solidFill>
            </a:rPr>
            <a:t>NEBO</a:t>
          </a:r>
        </a:p>
      </xdr:txBody>
    </xdr:sp>
    <xdr:clientData/>
  </xdr:twoCellAnchor>
  <xdr:twoCellAnchor>
    <xdr:from>
      <xdr:col>7</xdr:col>
      <xdr:colOff>314324</xdr:colOff>
      <xdr:row>20</xdr:row>
      <xdr:rowOff>66675</xdr:rowOff>
    </xdr:from>
    <xdr:to>
      <xdr:col>8</xdr:col>
      <xdr:colOff>95249</xdr:colOff>
      <xdr:row>29</xdr:row>
      <xdr:rowOff>28575</xdr:rowOff>
    </xdr:to>
    <xdr:sp macro="" textlink="">
      <xdr:nvSpPr>
        <xdr:cNvPr id="20" name="Šipka: dolů 19">
          <a:extLst>
            <a:ext uri="{FF2B5EF4-FFF2-40B4-BE49-F238E27FC236}">
              <a16:creationId xmlns:a16="http://schemas.microsoft.com/office/drawing/2014/main" xmlns="" id="{00000000-0008-0000-0700-000014000000}"/>
            </a:ext>
          </a:extLst>
        </xdr:cNvPr>
        <xdr:cNvSpPr/>
      </xdr:nvSpPr>
      <xdr:spPr>
        <a:xfrm>
          <a:off x="4581524" y="3876675"/>
          <a:ext cx="390525" cy="1676400"/>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3</xdr:col>
      <xdr:colOff>571500</xdr:colOff>
      <xdr:row>20</xdr:row>
      <xdr:rowOff>171452</xdr:rowOff>
    </xdr:from>
    <xdr:to>
      <xdr:col>8</xdr:col>
      <xdr:colOff>381000</xdr:colOff>
      <xdr:row>23</xdr:row>
      <xdr:rowOff>123825</xdr:rowOff>
    </xdr:to>
    <xdr:sp macro="" textlink="">
      <xdr:nvSpPr>
        <xdr:cNvPr id="21" name="TextovéPole 20">
          <a:extLst>
            <a:ext uri="{FF2B5EF4-FFF2-40B4-BE49-F238E27FC236}">
              <a16:creationId xmlns:a16="http://schemas.microsoft.com/office/drawing/2014/main" xmlns="" id="{00000000-0008-0000-0700-000015000000}"/>
            </a:ext>
          </a:extLst>
        </xdr:cNvPr>
        <xdr:cNvSpPr txBox="1"/>
      </xdr:nvSpPr>
      <xdr:spPr>
        <a:xfrm>
          <a:off x="2400300" y="3981452"/>
          <a:ext cx="2857500" cy="5238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900">
              <a:solidFill>
                <a:srgbClr val="FF0000"/>
              </a:solidFill>
            </a:rPr>
            <a:t>alespoň 2 oddělené exacerb. </a:t>
          </a:r>
          <a:r>
            <a:rPr lang="cs-CZ" sz="900" baseline="0">
              <a:solidFill>
                <a:srgbClr val="FF0000"/>
              </a:solidFill>
            </a:rPr>
            <a:t>léčené syst. kortikoidy  (NIU min. 1 rok) nebo léčba kortikoidy po dobu min. 3 měsíců v předch. 12 měs. (dle úhrad. podmínek ILUVIENU</a:t>
          </a:r>
          <a:r>
            <a:rPr lang="cs-CZ" sz="900" baseline="30000">
              <a:solidFill>
                <a:srgbClr val="FF0000"/>
              </a:solidFill>
            </a:rPr>
            <a:t>5</a:t>
          </a:r>
          <a:r>
            <a:rPr lang="cs-CZ" sz="900" baseline="0">
              <a:solidFill>
                <a:srgbClr val="FF0000"/>
              </a:solidFill>
            </a:rPr>
            <a:t>)</a:t>
          </a:r>
          <a:endParaRPr lang="cs-CZ" sz="900">
            <a:solidFill>
              <a:srgbClr val="FF0000"/>
            </a:solidFill>
          </a:endParaRPr>
        </a:p>
      </xdr:txBody>
    </xdr:sp>
    <xdr:clientData/>
  </xdr:twoCellAnchor>
  <xdr:twoCellAnchor>
    <xdr:from>
      <xdr:col>8</xdr:col>
      <xdr:colOff>21431</xdr:colOff>
      <xdr:row>26</xdr:row>
      <xdr:rowOff>76201</xdr:rowOff>
    </xdr:from>
    <xdr:to>
      <xdr:col>9</xdr:col>
      <xdr:colOff>440531</xdr:colOff>
      <xdr:row>27</xdr:row>
      <xdr:rowOff>95251</xdr:rowOff>
    </xdr:to>
    <xdr:sp macro="" textlink="">
      <xdr:nvSpPr>
        <xdr:cNvPr id="22" name="TextovéPole 21">
          <a:extLst>
            <a:ext uri="{FF2B5EF4-FFF2-40B4-BE49-F238E27FC236}">
              <a16:creationId xmlns:a16="http://schemas.microsoft.com/office/drawing/2014/main" xmlns="" id="{00000000-0008-0000-0700-000016000000}"/>
            </a:ext>
          </a:extLst>
        </xdr:cNvPr>
        <xdr:cNvSpPr txBox="1"/>
      </xdr:nvSpPr>
      <xdr:spPr>
        <a:xfrm>
          <a:off x="4879181" y="5029201"/>
          <a:ext cx="1026319"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900">
              <a:solidFill>
                <a:srgbClr val="FF0000"/>
              </a:solidFill>
            </a:rPr>
            <a:t>při</a:t>
          </a:r>
          <a:r>
            <a:rPr lang="cs-CZ" sz="900" baseline="0">
              <a:solidFill>
                <a:srgbClr val="FF0000"/>
              </a:solidFill>
            </a:rPr>
            <a:t> KI kortikoidů</a:t>
          </a:r>
          <a:endParaRPr lang="cs-CZ" sz="900">
            <a:solidFill>
              <a:srgbClr val="FF0000"/>
            </a:solidFill>
          </a:endParaRPr>
        </a:p>
      </xdr:txBody>
    </xdr:sp>
    <xdr:clientData/>
  </xdr:twoCellAnchor>
  <xdr:twoCellAnchor>
    <xdr:from>
      <xdr:col>6</xdr:col>
      <xdr:colOff>409575</xdr:colOff>
      <xdr:row>26</xdr:row>
      <xdr:rowOff>114300</xdr:rowOff>
    </xdr:from>
    <xdr:to>
      <xdr:col>7</xdr:col>
      <xdr:colOff>266700</xdr:colOff>
      <xdr:row>29</xdr:row>
      <xdr:rowOff>28575</xdr:rowOff>
    </xdr:to>
    <xdr:sp macro="" textlink="">
      <xdr:nvSpPr>
        <xdr:cNvPr id="23" name="TextovéPole 22">
          <a:extLst>
            <a:ext uri="{FF2B5EF4-FFF2-40B4-BE49-F238E27FC236}">
              <a16:creationId xmlns:a16="http://schemas.microsoft.com/office/drawing/2014/main" xmlns="" id="{00000000-0008-0000-0700-000017000000}"/>
            </a:ext>
          </a:extLst>
        </xdr:cNvPr>
        <xdr:cNvSpPr txBox="1"/>
      </xdr:nvSpPr>
      <xdr:spPr>
        <a:xfrm>
          <a:off x="4067175" y="5067300"/>
          <a:ext cx="466725" cy="485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6000">
              <a:solidFill>
                <a:srgbClr val="FF0000"/>
              </a:solidFill>
            </a:rPr>
            <a:t>+</a:t>
          </a:r>
        </a:p>
      </xdr:txBody>
    </xdr:sp>
    <xdr:clientData/>
  </xdr:twoCellAnchor>
  <xdr:twoCellAnchor>
    <xdr:from>
      <xdr:col>6</xdr:col>
      <xdr:colOff>371475</xdr:colOff>
      <xdr:row>25</xdr:row>
      <xdr:rowOff>85726</xdr:rowOff>
    </xdr:from>
    <xdr:to>
      <xdr:col>7</xdr:col>
      <xdr:colOff>419099</xdr:colOff>
      <xdr:row>27</xdr:row>
      <xdr:rowOff>19051</xdr:rowOff>
    </xdr:to>
    <xdr:sp macro="" textlink="">
      <xdr:nvSpPr>
        <xdr:cNvPr id="24" name="TextovéPole 23">
          <a:extLst>
            <a:ext uri="{FF2B5EF4-FFF2-40B4-BE49-F238E27FC236}">
              <a16:creationId xmlns:a16="http://schemas.microsoft.com/office/drawing/2014/main" xmlns="" id="{00000000-0008-0000-0700-000018000000}"/>
            </a:ext>
          </a:extLst>
        </xdr:cNvPr>
        <xdr:cNvSpPr txBox="1"/>
      </xdr:nvSpPr>
      <xdr:spPr>
        <a:xfrm>
          <a:off x="4029075" y="4848226"/>
          <a:ext cx="657224"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solidFill>
                <a:srgbClr val="FF0000"/>
              </a:solidFill>
            </a:rPr>
            <a:t>NEBO</a:t>
          </a:r>
        </a:p>
      </xdr:txBody>
    </xdr:sp>
    <xdr:clientData/>
  </xdr:twoCellAnchor>
  <xdr:twoCellAnchor>
    <xdr:from>
      <xdr:col>5</xdr:col>
      <xdr:colOff>84666</xdr:colOff>
      <xdr:row>25</xdr:row>
      <xdr:rowOff>84668</xdr:rowOff>
    </xdr:from>
    <xdr:to>
      <xdr:col>6</xdr:col>
      <xdr:colOff>438149</xdr:colOff>
      <xdr:row>29</xdr:row>
      <xdr:rowOff>142876</xdr:rowOff>
    </xdr:to>
    <xdr:sp macro="" textlink="">
      <xdr:nvSpPr>
        <xdr:cNvPr id="25" name="TextovéPole 24">
          <a:extLst>
            <a:ext uri="{FF2B5EF4-FFF2-40B4-BE49-F238E27FC236}">
              <a16:creationId xmlns:a16="http://schemas.microsoft.com/office/drawing/2014/main" xmlns="" id="{00000000-0008-0000-0700-000019000000}"/>
            </a:ext>
          </a:extLst>
        </xdr:cNvPr>
        <xdr:cNvSpPr txBox="1"/>
      </xdr:nvSpPr>
      <xdr:spPr>
        <a:xfrm>
          <a:off x="3153833" y="4847168"/>
          <a:ext cx="967316" cy="820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cs-CZ" sz="900">
              <a:solidFill>
                <a:srgbClr val="FF0000"/>
              </a:solidFill>
            </a:rPr>
            <a:t>jako add on terapie při špatné odpovědi na kortikoidy </a:t>
          </a:r>
        </a:p>
        <a:p>
          <a:pPr algn="r"/>
          <a:r>
            <a:rPr lang="cs-CZ" sz="900">
              <a:solidFill>
                <a:srgbClr val="FF0000"/>
              </a:solidFill>
            </a:rPr>
            <a:t>(viz</a:t>
          </a:r>
          <a:r>
            <a:rPr lang="cs-CZ" sz="900" baseline="0">
              <a:solidFill>
                <a:srgbClr val="FF0000"/>
              </a:solidFill>
            </a:rPr>
            <a:t> Přílohu č.15)</a:t>
          </a:r>
          <a:endParaRPr lang="cs-CZ" sz="900">
            <a:solidFill>
              <a:srgbClr val="FF0000"/>
            </a:solidFill>
          </a:endParaRPr>
        </a:p>
      </xdr:txBody>
    </xdr:sp>
    <xdr:clientData/>
  </xdr:twoCellAnchor>
  <xdr:twoCellAnchor>
    <xdr:from>
      <xdr:col>5</xdr:col>
      <xdr:colOff>444500</xdr:colOff>
      <xdr:row>29</xdr:row>
      <xdr:rowOff>95249</xdr:rowOff>
    </xdr:from>
    <xdr:to>
      <xdr:col>9</xdr:col>
      <xdr:colOff>342900</xdr:colOff>
      <xdr:row>33</xdr:row>
      <xdr:rowOff>139700</xdr:rowOff>
    </xdr:to>
    <xdr:sp macro="" textlink="">
      <xdr:nvSpPr>
        <xdr:cNvPr id="26" name="TextovéPole 25">
          <a:extLst>
            <a:ext uri="{FF2B5EF4-FFF2-40B4-BE49-F238E27FC236}">
              <a16:creationId xmlns:a16="http://schemas.microsoft.com/office/drawing/2014/main" xmlns="" id="{00000000-0008-0000-0700-00001A000000}"/>
            </a:ext>
          </a:extLst>
        </xdr:cNvPr>
        <xdr:cNvSpPr txBox="1"/>
      </xdr:nvSpPr>
      <xdr:spPr>
        <a:xfrm>
          <a:off x="3492500" y="5619749"/>
          <a:ext cx="2336800" cy="80645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100" b="1"/>
            <a:t>IMUNOSUPRESIVA</a:t>
          </a:r>
        </a:p>
        <a:p>
          <a:r>
            <a:rPr lang="cs-CZ" sz="1000" baseline="0"/>
            <a:t>nejčastěji je v ČR methotrexát, seznam dalších LP a jejich dávk. </a:t>
          </a:r>
          <a:r>
            <a:rPr lang="cs-CZ" sz="1000" u="sng" baseline="0"/>
            <a:t>viz Přílohy č. 16, 17 a 21, v ČR je on-label jen cyklosporin !</a:t>
          </a:r>
          <a:endParaRPr lang="cs-CZ" sz="1000" u="sng"/>
        </a:p>
      </xdr:txBody>
    </xdr:sp>
    <xdr:clientData/>
  </xdr:twoCellAnchor>
  <xdr:twoCellAnchor>
    <xdr:from>
      <xdr:col>0</xdr:col>
      <xdr:colOff>582083</xdr:colOff>
      <xdr:row>29</xdr:row>
      <xdr:rowOff>74082</xdr:rowOff>
    </xdr:from>
    <xdr:to>
      <xdr:col>4</xdr:col>
      <xdr:colOff>463549</xdr:colOff>
      <xdr:row>33</xdr:row>
      <xdr:rowOff>140757</xdr:rowOff>
    </xdr:to>
    <xdr:sp macro="" textlink="">
      <xdr:nvSpPr>
        <xdr:cNvPr id="27" name="TextovéPole 26">
          <a:extLst>
            <a:ext uri="{FF2B5EF4-FFF2-40B4-BE49-F238E27FC236}">
              <a16:creationId xmlns:a16="http://schemas.microsoft.com/office/drawing/2014/main" xmlns="" id="{00000000-0008-0000-0700-00001B000000}"/>
            </a:ext>
          </a:extLst>
        </xdr:cNvPr>
        <xdr:cNvSpPr txBox="1"/>
      </xdr:nvSpPr>
      <xdr:spPr>
        <a:xfrm>
          <a:off x="582083" y="5598582"/>
          <a:ext cx="2336799" cy="82867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100" b="1" u="sng" baseline="0"/>
            <a:t>PODMÍNKY PRO ADJUVANTNÍ PODÁVÁNÍ LP OZURDEX ČI ILUVIEN JSOU STEJNÉ JAKO V PŘÍPADĚ SYSTÉM. KORTIKOIDŮ - VIZ VÝŠE!</a:t>
          </a:r>
        </a:p>
      </xdr:txBody>
    </xdr:sp>
    <xdr:clientData/>
  </xdr:twoCellAnchor>
  <xdr:twoCellAnchor>
    <xdr:from>
      <xdr:col>6</xdr:col>
      <xdr:colOff>317501</xdr:colOff>
      <xdr:row>33</xdr:row>
      <xdr:rowOff>154780</xdr:rowOff>
    </xdr:from>
    <xdr:to>
      <xdr:col>9</xdr:col>
      <xdr:colOff>11907</xdr:colOff>
      <xdr:row>38</xdr:row>
      <xdr:rowOff>11905</xdr:rowOff>
    </xdr:to>
    <xdr:sp macro="" textlink="">
      <xdr:nvSpPr>
        <xdr:cNvPr id="29" name="TextovéPole 28">
          <a:extLst>
            <a:ext uri="{FF2B5EF4-FFF2-40B4-BE49-F238E27FC236}">
              <a16:creationId xmlns:a16="http://schemas.microsoft.com/office/drawing/2014/main" xmlns="" id="{00000000-0008-0000-0700-00001D000000}"/>
            </a:ext>
          </a:extLst>
        </xdr:cNvPr>
        <xdr:cNvSpPr txBox="1"/>
      </xdr:nvSpPr>
      <xdr:spPr>
        <a:xfrm>
          <a:off x="3960814" y="6441280"/>
          <a:ext cx="1516062" cy="809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900" baseline="0">
              <a:solidFill>
                <a:srgbClr val="FF0000"/>
              </a:solidFill>
            </a:rPr>
            <a:t>při nedostatečné odpovědi na kortikoidy a alespoň jedno imunosupresivum (dle úhrad. podmínek HUMIRY 40mg inj .6x 0,4ml</a:t>
          </a:r>
          <a:r>
            <a:rPr lang="cs-CZ" sz="900" baseline="30000">
              <a:solidFill>
                <a:srgbClr val="FF0000"/>
              </a:solidFill>
            </a:rPr>
            <a:t>5</a:t>
          </a:r>
          <a:r>
            <a:rPr lang="cs-CZ" sz="900" baseline="0">
              <a:solidFill>
                <a:srgbClr val="FF0000"/>
              </a:solidFill>
            </a:rPr>
            <a:t>)</a:t>
          </a:r>
          <a:endParaRPr lang="cs-CZ" sz="900">
            <a:solidFill>
              <a:srgbClr val="FF0000"/>
            </a:solidFill>
          </a:endParaRPr>
        </a:p>
      </xdr:txBody>
    </xdr:sp>
    <xdr:clientData/>
  </xdr:twoCellAnchor>
  <xdr:twoCellAnchor>
    <xdr:from>
      <xdr:col>5</xdr:col>
      <xdr:colOff>444500</xdr:colOff>
      <xdr:row>38</xdr:row>
      <xdr:rowOff>21165</xdr:rowOff>
    </xdr:from>
    <xdr:to>
      <xdr:col>9</xdr:col>
      <xdr:colOff>431800</xdr:colOff>
      <xdr:row>44</xdr:row>
      <xdr:rowOff>114300</xdr:rowOff>
    </xdr:to>
    <xdr:sp macro="" textlink="">
      <xdr:nvSpPr>
        <xdr:cNvPr id="30" name="TextovéPole 29">
          <a:extLst>
            <a:ext uri="{FF2B5EF4-FFF2-40B4-BE49-F238E27FC236}">
              <a16:creationId xmlns:a16="http://schemas.microsoft.com/office/drawing/2014/main" xmlns="" id="{00000000-0008-0000-0700-00001E000000}"/>
            </a:ext>
          </a:extLst>
        </xdr:cNvPr>
        <xdr:cNvSpPr txBox="1"/>
      </xdr:nvSpPr>
      <xdr:spPr>
        <a:xfrm>
          <a:off x="3492500" y="7260165"/>
          <a:ext cx="2425700" cy="123613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100" b="1"/>
            <a:t>ANTI-</a:t>
          </a:r>
          <a:r>
            <a:rPr lang="cs-CZ" sz="1100" b="1" baseline="0"/>
            <a:t>TNF TERAPIE </a:t>
          </a:r>
        </a:p>
        <a:p>
          <a:pPr algn="l"/>
          <a:r>
            <a:rPr lang="cs-CZ" sz="1100" b="1" baseline="0"/>
            <a:t> (v ČR jen on-label  jen  LP HUMIRA)</a:t>
          </a:r>
          <a:endParaRPr lang="cs-CZ" sz="1100" b="1"/>
        </a:p>
        <a:p>
          <a:r>
            <a:rPr lang="cs-CZ" sz="1000" u="sng" baseline="0">
              <a:solidFill>
                <a:srgbClr val="FF0000"/>
              </a:solidFill>
            </a:rPr>
            <a:t>možno podat i jako 1. či 2. linii systém. léčby při KI na kortikoidy a/nebo imunosupresiva </a:t>
          </a:r>
          <a:r>
            <a:rPr lang="cs-CZ" sz="1000" baseline="0">
              <a:solidFill>
                <a:srgbClr val="FF0000"/>
              </a:solidFill>
              <a:effectLst/>
              <a:latin typeface="+mn-lt"/>
              <a:ea typeface="+mn-ea"/>
              <a:cs typeface="+mn-cs"/>
            </a:rPr>
            <a:t>(dle úhrad. podmínek HUMIRY 40mg inj .6x 0,4ml</a:t>
          </a:r>
          <a:r>
            <a:rPr lang="cs-CZ" sz="1000" baseline="30000">
              <a:solidFill>
                <a:srgbClr val="FF0000"/>
              </a:solidFill>
              <a:effectLst/>
              <a:latin typeface="+mn-lt"/>
              <a:ea typeface="+mn-ea"/>
              <a:cs typeface="+mn-cs"/>
            </a:rPr>
            <a:t>5</a:t>
          </a:r>
          <a:r>
            <a:rPr lang="cs-CZ" sz="1000" baseline="0">
              <a:solidFill>
                <a:schemeClr val="dk1"/>
              </a:solidFill>
              <a:effectLst/>
              <a:latin typeface="+mn-lt"/>
              <a:ea typeface="+mn-ea"/>
              <a:cs typeface="+mn-cs"/>
            </a:rPr>
            <a:t>), </a:t>
          </a:r>
          <a:r>
            <a:rPr lang="cs-CZ" sz="1000" u="sng" baseline="0">
              <a:solidFill>
                <a:schemeClr val="dk1"/>
              </a:solidFill>
              <a:effectLst/>
              <a:latin typeface="+mn-lt"/>
              <a:ea typeface="+mn-ea"/>
              <a:cs typeface="+mn-cs"/>
            </a:rPr>
            <a:t>viz  Přílohu č. 22 pro off-label použití dalších anti-TNF LP</a:t>
          </a:r>
          <a:endParaRPr lang="cs-CZ" sz="1000" u="sng"/>
        </a:p>
      </xdr:txBody>
    </xdr:sp>
    <xdr:clientData/>
  </xdr:twoCellAnchor>
  <xdr:twoCellAnchor>
    <xdr:from>
      <xdr:col>1</xdr:col>
      <xdr:colOff>1</xdr:colOff>
      <xdr:row>38</xdr:row>
      <xdr:rowOff>95249</xdr:rowOff>
    </xdr:from>
    <xdr:to>
      <xdr:col>4</xdr:col>
      <xdr:colOff>495300</xdr:colOff>
      <xdr:row>42</xdr:row>
      <xdr:rowOff>161924</xdr:rowOff>
    </xdr:to>
    <xdr:sp macro="" textlink="">
      <xdr:nvSpPr>
        <xdr:cNvPr id="34" name="TextovéPole 33">
          <a:extLst>
            <a:ext uri="{FF2B5EF4-FFF2-40B4-BE49-F238E27FC236}">
              <a16:creationId xmlns:a16="http://schemas.microsoft.com/office/drawing/2014/main" xmlns="" id="{00000000-0008-0000-0700-000022000000}"/>
            </a:ext>
          </a:extLst>
        </xdr:cNvPr>
        <xdr:cNvSpPr txBox="1"/>
      </xdr:nvSpPr>
      <xdr:spPr>
        <a:xfrm>
          <a:off x="613834" y="7334249"/>
          <a:ext cx="2336799" cy="82867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100" b="1" u="sng" baseline="0"/>
            <a:t>PODMÍNKY PRO ADJUVANTNÍ PODÁVÁNÍ LP OZURDEX ČI ILUVIEN JSOU STEJNÉ JAKO V PŘÍPADĚ SYSTÉM. KORTIKOIDŮ - VIZ VÝŠE!</a:t>
          </a:r>
        </a:p>
      </xdr:txBody>
    </xdr:sp>
    <xdr:clientData/>
  </xdr:twoCellAnchor>
  <xdr:twoCellAnchor>
    <xdr:from>
      <xdr:col>0</xdr:col>
      <xdr:colOff>266700</xdr:colOff>
      <xdr:row>17</xdr:row>
      <xdr:rowOff>71437</xdr:rowOff>
    </xdr:from>
    <xdr:to>
      <xdr:col>6</xdr:col>
      <xdr:colOff>214312</xdr:colOff>
      <xdr:row>25</xdr:row>
      <xdr:rowOff>107156</xdr:rowOff>
    </xdr:to>
    <xdr:sp macro="" textlink="">
      <xdr:nvSpPr>
        <xdr:cNvPr id="36" name="Ovál 35">
          <a:extLst>
            <a:ext uri="{FF2B5EF4-FFF2-40B4-BE49-F238E27FC236}">
              <a16:creationId xmlns:a16="http://schemas.microsoft.com/office/drawing/2014/main" xmlns="" id="{00000000-0008-0000-0700-000024000000}"/>
            </a:ext>
          </a:extLst>
        </xdr:cNvPr>
        <xdr:cNvSpPr/>
      </xdr:nvSpPr>
      <xdr:spPr>
        <a:xfrm>
          <a:off x="266700" y="3309937"/>
          <a:ext cx="3605212" cy="1559719"/>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3</xdr:col>
      <xdr:colOff>260615</xdr:colOff>
      <xdr:row>30</xdr:row>
      <xdr:rowOff>47625</xdr:rowOff>
    </xdr:from>
    <xdr:to>
      <xdr:col>4</xdr:col>
      <xdr:colOff>440531</xdr:colOff>
      <xdr:row>31</xdr:row>
      <xdr:rowOff>107156</xdr:rowOff>
    </xdr:to>
    <xdr:sp macro="" textlink="">
      <xdr:nvSpPr>
        <xdr:cNvPr id="37" name="Ovál 36">
          <a:extLst>
            <a:ext uri="{FF2B5EF4-FFF2-40B4-BE49-F238E27FC236}">
              <a16:creationId xmlns:a16="http://schemas.microsoft.com/office/drawing/2014/main" xmlns="" id="{00000000-0008-0000-0700-000025000000}"/>
            </a:ext>
          </a:extLst>
        </xdr:cNvPr>
        <xdr:cNvSpPr/>
      </xdr:nvSpPr>
      <xdr:spPr>
        <a:xfrm>
          <a:off x="2082271" y="5762625"/>
          <a:ext cx="787135" cy="250031"/>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3</xdr:col>
      <xdr:colOff>256647</xdr:colOff>
      <xdr:row>39</xdr:row>
      <xdr:rowOff>71436</xdr:rowOff>
    </xdr:from>
    <xdr:to>
      <xdr:col>4</xdr:col>
      <xdr:colOff>519907</xdr:colOff>
      <xdr:row>40</xdr:row>
      <xdr:rowOff>142875</xdr:rowOff>
    </xdr:to>
    <xdr:sp macro="" textlink="">
      <xdr:nvSpPr>
        <xdr:cNvPr id="38" name="Ovál 37">
          <a:extLst>
            <a:ext uri="{FF2B5EF4-FFF2-40B4-BE49-F238E27FC236}">
              <a16:creationId xmlns:a16="http://schemas.microsoft.com/office/drawing/2014/main" xmlns="" id="{00000000-0008-0000-0700-000026000000}"/>
            </a:ext>
          </a:extLst>
        </xdr:cNvPr>
        <xdr:cNvSpPr/>
      </xdr:nvSpPr>
      <xdr:spPr>
        <a:xfrm>
          <a:off x="2078303" y="7500936"/>
          <a:ext cx="870479" cy="261939"/>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4</xdr:col>
      <xdr:colOff>525199</xdr:colOff>
      <xdr:row>29</xdr:row>
      <xdr:rowOff>47624</xdr:rowOff>
    </xdr:from>
    <xdr:to>
      <xdr:col>5</xdr:col>
      <xdr:colOff>382324</xdr:colOff>
      <xdr:row>33</xdr:row>
      <xdr:rowOff>171449</xdr:rowOff>
    </xdr:to>
    <xdr:sp macro="" textlink="">
      <xdr:nvSpPr>
        <xdr:cNvPr id="39" name="TextovéPole 38">
          <a:extLst>
            <a:ext uri="{FF2B5EF4-FFF2-40B4-BE49-F238E27FC236}">
              <a16:creationId xmlns:a16="http://schemas.microsoft.com/office/drawing/2014/main" xmlns="" id="{00000000-0008-0000-0700-000027000000}"/>
            </a:ext>
          </a:extLst>
        </xdr:cNvPr>
        <xdr:cNvSpPr txBox="1"/>
      </xdr:nvSpPr>
      <xdr:spPr>
        <a:xfrm>
          <a:off x="2954074" y="5572124"/>
          <a:ext cx="464344"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cs-CZ" sz="6000">
              <a:solidFill>
                <a:srgbClr val="FF0000"/>
              </a:solidFill>
            </a:rPr>
            <a:t>+</a:t>
          </a:r>
        </a:p>
      </xdr:txBody>
    </xdr:sp>
    <xdr:clientData/>
  </xdr:twoCellAnchor>
  <xdr:twoCellAnchor>
    <xdr:from>
      <xdr:col>4</xdr:col>
      <xdr:colOff>549011</xdr:colOff>
      <xdr:row>38</xdr:row>
      <xdr:rowOff>92602</xdr:rowOff>
    </xdr:from>
    <xdr:to>
      <xdr:col>5</xdr:col>
      <xdr:colOff>406136</xdr:colOff>
      <xdr:row>43</xdr:row>
      <xdr:rowOff>25927</xdr:rowOff>
    </xdr:to>
    <xdr:sp macro="" textlink="">
      <xdr:nvSpPr>
        <xdr:cNvPr id="40" name="TextovéPole 39">
          <a:extLst>
            <a:ext uri="{FF2B5EF4-FFF2-40B4-BE49-F238E27FC236}">
              <a16:creationId xmlns:a16="http://schemas.microsoft.com/office/drawing/2014/main" xmlns="" id="{00000000-0008-0000-0700-000028000000}"/>
            </a:ext>
          </a:extLst>
        </xdr:cNvPr>
        <xdr:cNvSpPr txBox="1"/>
      </xdr:nvSpPr>
      <xdr:spPr>
        <a:xfrm>
          <a:off x="2977886" y="7331602"/>
          <a:ext cx="464344" cy="885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lang="cs-CZ" sz="6000">
              <a:solidFill>
                <a:srgbClr val="FF0000"/>
              </a:solidFill>
            </a:rPr>
            <a:t>+</a:t>
          </a:r>
        </a:p>
      </xdr:txBody>
    </xdr:sp>
    <xdr:clientData/>
  </xdr:twoCellAnchor>
  <xdr:twoCellAnchor>
    <xdr:from>
      <xdr:col>4</xdr:col>
      <xdr:colOff>233364</xdr:colOff>
      <xdr:row>9</xdr:row>
      <xdr:rowOff>19050</xdr:rowOff>
    </xdr:from>
    <xdr:to>
      <xdr:col>8</xdr:col>
      <xdr:colOff>114300</xdr:colOff>
      <xdr:row>11</xdr:row>
      <xdr:rowOff>23813</xdr:rowOff>
    </xdr:to>
    <xdr:sp macro="" textlink="">
      <xdr:nvSpPr>
        <xdr:cNvPr id="41" name="TextovéPole 40">
          <a:extLst>
            <a:ext uri="{FF2B5EF4-FFF2-40B4-BE49-F238E27FC236}">
              <a16:creationId xmlns:a16="http://schemas.microsoft.com/office/drawing/2014/main" xmlns="" id="{00000000-0008-0000-0700-000029000000}"/>
            </a:ext>
          </a:extLst>
        </xdr:cNvPr>
        <xdr:cNvSpPr txBox="1"/>
      </xdr:nvSpPr>
      <xdr:spPr>
        <a:xfrm>
          <a:off x="2671764" y="1733550"/>
          <a:ext cx="2319336" cy="38576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900" baseline="0">
              <a:solidFill>
                <a:srgbClr val="FF0000"/>
              </a:solidFill>
            </a:rPr>
            <a:t>při nedostatečné odpovědi na syst. kortikoidy    (dle</a:t>
          </a:r>
          <a:r>
            <a:rPr lang="cs-CZ" sz="900" baseline="0">
              <a:solidFill>
                <a:srgbClr val="FF0000"/>
              </a:solidFill>
              <a:effectLst/>
              <a:latin typeface="+mn-lt"/>
              <a:ea typeface="+mn-ea"/>
              <a:cs typeface="+mn-cs"/>
            </a:rPr>
            <a:t> návrhu podmínek úhrady OZURDEXU</a:t>
          </a:r>
          <a:r>
            <a:rPr lang="cs-CZ" sz="900" baseline="30000">
              <a:solidFill>
                <a:srgbClr val="FF0000"/>
              </a:solidFill>
              <a:effectLst/>
              <a:latin typeface="+mn-lt"/>
              <a:ea typeface="+mn-ea"/>
              <a:cs typeface="+mn-cs"/>
            </a:rPr>
            <a:t>38</a:t>
          </a:r>
          <a:r>
            <a:rPr lang="cs-CZ" sz="900" baseline="0">
              <a:solidFill>
                <a:srgbClr val="FF0000"/>
              </a:solidFill>
              <a:effectLst/>
              <a:latin typeface="+mn-lt"/>
              <a:ea typeface="+mn-ea"/>
              <a:cs typeface="+mn-cs"/>
            </a:rPr>
            <a:t>)</a:t>
          </a:r>
          <a:endParaRPr lang="cs-CZ" sz="900">
            <a:solidFill>
              <a:srgbClr val="FF0000"/>
            </a:solidFill>
          </a:endParaRPr>
        </a:p>
      </xdr:txBody>
    </xdr:sp>
    <xdr:clientData/>
  </xdr:twoCellAnchor>
  <xdr:twoCellAnchor>
    <xdr:from>
      <xdr:col>5</xdr:col>
      <xdr:colOff>519907</xdr:colOff>
      <xdr:row>34</xdr:row>
      <xdr:rowOff>52914</xdr:rowOff>
    </xdr:from>
    <xdr:to>
      <xdr:col>6</xdr:col>
      <xdr:colOff>377031</xdr:colOff>
      <xdr:row>36</xdr:row>
      <xdr:rowOff>157689</xdr:rowOff>
    </xdr:to>
    <xdr:sp macro="" textlink="">
      <xdr:nvSpPr>
        <xdr:cNvPr id="42" name="TextovéPole 41">
          <a:extLst>
            <a:ext uri="{FF2B5EF4-FFF2-40B4-BE49-F238E27FC236}">
              <a16:creationId xmlns:a16="http://schemas.microsoft.com/office/drawing/2014/main" xmlns="" id="{00000000-0008-0000-0700-00002A000000}"/>
            </a:ext>
          </a:extLst>
        </xdr:cNvPr>
        <xdr:cNvSpPr txBox="1"/>
      </xdr:nvSpPr>
      <xdr:spPr>
        <a:xfrm>
          <a:off x="3556001" y="6529914"/>
          <a:ext cx="464343" cy="485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6000">
              <a:solidFill>
                <a:srgbClr val="FF0000"/>
              </a:solidFill>
            </a:rPr>
            <a:t>+</a:t>
          </a:r>
        </a:p>
      </xdr:txBody>
    </xdr:sp>
    <xdr:clientData/>
  </xdr:twoCellAnchor>
  <xdr:twoCellAnchor>
    <xdr:from>
      <xdr:col>9</xdr:col>
      <xdr:colOff>95251</xdr:colOff>
      <xdr:row>40</xdr:row>
      <xdr:rowOff>130969</xdr:rowOff>
    </xdr:from>
    <xdr:to>
      <xdr:col>10</xdr:col>
      <xdr:colOff>250031</xdr:colOff>
      <xdr:row>40</xdr:row>
      <xdr:rowOff>142875</xdr:rowOff>
    </xdr:to>
    <xdr:cxnSp macro="">
      <xdr:nvCxnSpPr>
        <xdr:cNvPr id="44" name="Přímá spojnice se šipkou 43">
          <a:extLst>
            <a:ext uri="{FF2B5EF4-FFF2-40B4-BE49-F238E27FC236}">
              <a16:creationId xmlns:a16="http://schemas.microsoft.com/office/drawing/2014/main" xmlns="" id="{00000000-0008-0000-0700-00002C000000}"/>
            </a:ext>
          </a:extLst>
        </xdr:cNvPr>
        <xdr:cNvCxnSpPr/>
      </xdr:nvCxnSpPr>
      <xdr:spPr>
        <a:xfrm flipH="1">
          <a:off x="5560220" y="7750969"/>
          <a:ext cx="761999" cy="11906"/>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114300</xdr:colOff>
      <xdr:row>39</xdr:row>
      <xdr:rowOff>142876</xdr:rowOff>
    </xdr:from>
    <xdr:to>
      <xdr:col>9</xdr:col>
      <xdr:colOff>535782</xdr:colOff>
      <xdr:row>39</xdr:row>
      <xdr:rowOff>152400</xdr:rowOff>
    </xdr:to>
    <xdr:cxnSp macro="">
      <xdr:nvCxnSpPr>
        <xdr:cNvPr id="46" name="Přímá spojnice se šipkou 45">
          <a:extLst>
            <a:ext uri="{FF2B5EF4-FFF2-40B4-BE49-F238E27FC236}">
              <a16:creationId xmlns:a16="http://schemas.microsoft.com/office/drawing/2014/main" xmlns="" id="{00000000-0008-0000-0700-00002E000000}"/>
            </a:ext>
          </a:extLst>
        </xdr:cNvPr>
        <xdr:cNvCxnSpPr/>
      </xdr:nvCxnSpPr>
      <xdr:spPr>
        <a:xfrm flipH="1">
          <a:off x="5600700" y="7572376"/>
          <a:ext cx="421482" cy="9524"/>
        </a:xfrm>
        <a:prstGeom prst="straightConnector1">
          <a:avLst/>
        </a:prstGeom>
        <a:ln w="571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547687</xdr:colOff>
      <xdr:row>31</xdr:row>
      <xdr:rowOff>119063</xdr:rowOff>
    </xdr:from>
    <xdr:to>
      <xdr:col>9</xdr:col>
      <xdr:colOff>547688</xdr:colOff>
      <xdr:row>39</xdr:row>
      <xdr:rowOff>166688</xdr:rowOff>
    </xdr:to>
    <xdr:cxnSp macro="">
      <xdr:nvCxnSpPr>
        <xdr:cNvPr id="49" name="Přímá spojnice 48">
          <a:extLst>
            <a:ext uri="{FF2B5EF4-FFF2-40B4-BE49-F238E27FC236}">
              <a16:creationId xmlns:a16="http://schemas.microsoft.com/office/drawing/2014/main" xmlns="" id="{00000000-0008-0000-0700-000031000000}"/>
            </a:ext>
          </a:extLst>
        </xdr:cNvPr>
        <xdr:cNvCxnSpPr/>
      </xdr:nvCxnSpPr>
      <xdr:spPr>
        <a:xfrm flipH="1" flipV="1">
          <a:off x="6012656" y="6024563"/>
          <a:ext cx="1" cy="157162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214312</xdr:colOff>
      <xdr:row>15</xdr:row>
      <xdr:rowOff>71437</xdr:rowOff>
    </xdr:from>
    <xdr:to>
      <xdr:col>10</xdr:col>
      <xdr:colOff>237069</xdr:colOff>
      <xdr:row>40</xdr:row>
      <xdr:rowOff>159545</xdr:rowOff>
    </xdr:to>
    <xdr:cxnSp macro="">
      <xdr:nvCxnSpPr>
        <xdr:cNvPr id="54" name="Přímá spojnice 53">
          <a:extLst>
            <a:ext uri="{FF2B5EF4-FFF2-40B4-BE49-F238E27FC236}">
              <a16:creationId xmlns:a16="http://schemas.microsoft.com/office/drawing/2014/main" xmlns="" id="{00000000-0008-0000-0700-000036000000}"/>
            </a:ext>
          </a:extLst>
        </xdr:cNvPr>
        <xdr:cNvCxnSpPr/>
      </xdr:nvCxnSpPr>
      <xdr:spPr>
        <a:xfrm flipH="1" flipV="1">
          <a:off x="6286500" y="2928937"/>
          <a:ext cx="22757" cy="4850608"/>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260882</xdr:colOff>
      <xdr:row>15</xdr:row>
      <xdr:rowOff>88108</xdr:rowOff>
    </xdr:from>
    <xdr:to>
      <xdr:col>10</xdr:col>
      <xdr:colOff>238124</xdr:colOff>
      <xdr:row>15</xdr:row>
      <xdr:rowOff>95250</xdr:rowOff>
    </xdr:to>
    <xdr:cxnSp macro="">
      <xdr:nvCxnSpPr>
        <xdr:cNvPr id="56" name="Přímá spojnice 55">
          <a:extLst>
            <a:ext uri="{FF2B5EF4-FFF2-40B4-BE49-F238E27FC236}">
              <a16:creationId xmlns:a16="http://schemas.microsoft.com/office/drawing/2014/main" xmlns="" id="{00000000-0008-0000-0700-000038000000}"/>
            </a:ext>
          </a:extLst>
        </xdr:cNvPr>
        <xdr:cNvCxnSpPr/>
      </xdr:nvCxnSpPr>
      <xdr:spPr>
        <a:xfrm flipH="1" flipV="1">
          <a:off x="5725851" y="2945608"/>
          <a:ext cx="584461" cy="7142"/>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355600</xdr:colOff>
      <xdr:row>31</xdr:row>
      <xdr:rowOff>101600</xdr:rowOff>
    </xdr:from>
    <xdr:to>
      <xdr:col>9</xdr:col>
      <xdr:colOff>573880</xdr:colOff>
      <xdr:row>31</xdr:row>
      <xdr:rowOff>102392</xdr:rowOff>
    </xdr:to>
    <xdr:cxnSp macro="">
      <xdr:nvCxnSpPr>
        <xdr:cNvPr id="60" name="Přímá spojnice 59">
          <a:extLst>
            <a:ext uri="{FF2B5EF4-FFF2-40B4-BE49-F238E27FC236}">
              <a16:creationId xmlns:a16="http://schemas.microsoft.com/office/drawing/2014/main" xmlns="" id="{00000000-0008-0000-0700-00003C000000}"/>
            </a:ext>
          </a:extLst>
        </xdr:cNvPr>
        <xdr:cNvCxnSpPr/>
      </xdr:nvCxnSpPr>
      <xdr:spPr>
        <a:xfrm flipH="1" flipV="1">
          <a:off x="5842000" y="6007100"/>
          <a:ext cx="218280" cy="792"/>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261937</xdr:colOff>
      <xdr:row>12</xdr:row>
      <xdr:rowOff>83345</xdr:rowOff>
    </xdr:from>
    <xdr:to>
      <xdr:col>10</xdr:col>
      <xdr:colOff>547687</xdr:colOff>
      <xdr:row>15</xdr:row>
      <xdr:rowOff>54769</xdr:rowOff>
    </xdr:to>
    <xdr:sp macro="" textlink="">
      <xdr:nvSpPr>
        <xdr:cNvPr id="62" name="TextovéPole 61">
          <a:extLst>
            <a:ext uri="{FF2B5EF4-FFF2-40B4-BE49-F238E27FC236}">
              <a16:creationId xmlns:a16="http://schemas.microsoft.com/office/drawing/2014/main" xmlns="" id="{00000000-0008-0000-0700-00003E000000}"/>
            </a:ext>
          </a:extLst>
        </xdr:cNvPr>
        <xdr:cNvSpPr txBox="1"/>
      </xdr:nvSpPr>
      <xdr:spPr>
        <a:xfrm>
          <a:off x="5726906" y="2369345"/>
          <a:ext cx="892969" cy="5429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900">
              <a:solidFill>
                <a:srgbClr val="FF0000"/>
              </a:solidFill>
            </a:rPr>
            <a:t>při</a:t>
          </a:r>
          <a:r>
            <a:rPr lang="cs-CZ" sz="900" baseline="0">
              <a:solidFill>
                <a:srgbClr val="FF0000"/>
              </a:solidFill>
            </a:rPr>
            <a:t> KI kortikoidů i imunosupresiv</a:t>
          </a:r>
          <a:endParaRPr lang="cs-CZ" sz="900">
            <a:solidFill>
              <a:srgbClr val="FF0000"/>
            </a:solidFill>
          </a:endParaRPr>
        </a:p>
      </xdr:txBody>
    </xdr:sp>
    <xdr:clientData/>
  </xdr:twoCellAnchor>
  <xdr:twoCellAnchor>
    <xdr:from>
      <xdr:col>11</xdr:col>
      <xdr:colOff>202407</xdr:colOff>
      <xdr:row>31</xdr:row>
      <xdr:rowOff>9257</xdr:rowOff>
    </xdr:from>
    <xdr:to>
      <xdr:col>16</xdr:col>
      <xdr:colOff>95250</xdr:colOff>
      <xdr:row>40</xdr:row>
      <xdr:rowOff>119063</xdr:rowOff>
    </xdr:to>
    <xdr:sp macro="" textlink="">
      <xdr:nvSpPr>
        <xdr:cNvPr id="45" name="TextovéPole 44">
          <a:extLst>
            <a:ext uri="{FF2B5EF4-FFF2-40B4-BE49-F238E27FC236}">
              <a16:creationId xmlns:a16="http://schemas.microsoft.com/office/drawing/2014/main" xmlns="" id="{00000000-0008-0000-0700-00002D000000}"/>
            </a:ext>
          </a:extLst>
        </xdr:cNvPr>
        <xdr:cNvSpPr txBox="1"/>
      </xdr:nvSpPr>
      <xdr:spPr>
        <a:xfrm>
          <a:off x="6881813" y="5914757"/>
          <a:ext cx="2928937" cy="18243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100" b="1" u="sng" baseline="0">
              <a:solidFill>
                <a:srgbClr val="002060"/>
              </a:solidFill>
            </a:rPr>
            <a:t>LP ILUVIEN je zejména vhodný pro</a:t>
          </a:r>
          <a:r>
            <a:rPr lang="cs-CZ" sz="1100" b="1" u="sng" baseline="30000">
              <a:solidFill>
                <a:srgbClr val="002060"/>
              </a:solidFill>
            </a:rPr>
            <a:t>47</a:t>
          </a:r>
          <a:r>
            <a:rPr lang="cs-CZ" sz="1100" b="1" u="sng" baseline="0">
              <a:solidFill>
                <a:srgbClr val="002060"/>
              </a:solidFill>
            </a:rPr>
            <a:t>:  </a:t>
          </a:r>
        </a:p>
        <a:p>
          <a:pPr algn="ctr"/>
          <a:r>
            <a:rPr lang="cs-CZ" sz="1100" b="1" baseline="0">
              <a:solidFill>
                <a:srgbClr val="002060"/>
              </a:solidFill>
            </a:rPr>
            <a:t>- pac. bez syst. onem. (viz. pozn. 53),</a:t>
          </a:r>
        </a:p>
        <a:p>
          <a:pPr algn="ctr"/>
          <a:r>
            <a:rPr lang="cs-CZ" sz="1100" b="1" u="none" baseline="0">
              <a:solidFill>
                <a:srgbClr val="002060"/>
              </a:solidFill>
            </a:rPr>
            <a:t>- pac. se syst. onem. kontrolovaným na stabilním imunosupr. režimu (viz Přílohu č. 21),</a:t>
          </a:r>
        </a:p>
        <a:p>
          <a:pPr algn="ctr"/>
          <a:r>
            <a:rPr lang="cs-CZ" sz="1100" b="1" u="none" baseline="0">
              <a:solidFill>
                <a:srgbClr val="002060"/>
              </a:solidFill>
            </a:rPr>
            <a:t>-  pac. již po předchozí operaci katarakty a bez anamnézy zvýšeného nitroočního tlaku souvisejícího s kortikoidy.</a:t>
          </a:r>
        </a:p>
        <a:p>
          <a:pPr algn="ctr"/>
          <a:endParaRPr lang="cs-CZ" sz="300" b="1" u="none">
            <a:solidFill>
              <a:srgbClr val="002060"/>
            </a:solidFill>
          </a:endParaRPr>
        </a:p>
        <a:p>
          <a:pPr algn="ctr"/>
          <a:r>
            <a:rPr lang="cs-CZ" sz="1100" b="1" u="sng">
              <a:solidFill>
                <a:srgbClr val="002060"/>
              </a:solidFill>
            </a:rPr>
            <a:t>Pro přehled</a:t>
          </a:r>
          <a:r>
            <a:rPr lang="cs-CZ" sz="1100" b="1" u="sng" baseline="0">
              <a:solidFill>
                <a:srgbClr val="002060"/>
              </a:solidFill>
            </a:rPr>
            <a:t> možných vedlejších účinků léčby LP ILUVIEN viz Přílohu č. 23</a:t>
          </a:r>
          <a:r>
            <a:rPr lang="cs-CZ" sz="1100" b="1" u="none" baseline="0">
              <a:solidFill>
                <a:srgbClr val="002060"/>
              </a:solidFill>
            </a:rPr>
            <a:t>.</a:t>
          </a:r>
          <a:endParaRPr lang="cs-CZ" sz="1100" b="1" u="none">
            <a:solidFill>
              <a:srgbClr val="002060"/>
            </a:solidFill>
          </a:endParaRPr>
        </a:p>
      </xdr:txBody>
    </xdr:sp>
    <xdr:clientData/>
  </xdr:twoCellAnchor>
  <xdr:twoCellAnchor>
    <xdr:from>
      <xdr:col>11</xdr:col>
      <xdr:colOff>3968</xdr:colOff>
      <xdr:row>30</xdr:row>
      <xdr:rowOff>105832</xdr:rowOff>
    </xdr:from>
    <xdr:to>
      <xdr:col>16</xdr:col>
      <xdr:colOff>330200</xdr:colOff>
      <xdr:row>41</xdr:row>
      <xdr:rowOff>46301</xdr:rowOff>
    </xdr:to>
    <xdr:sp macro="" textlink="">
      <xdr:nvSpPr>
        <xdr:cNvPr id="47" name="Ovál 46">
          <a:extLst>
            <a:ext uri="{FF2B5EF4-FFF2-40B4-BE49-F238E27FC236}">
              <a16:creationId xmlns:a16="http://schemas.microsoft.com/office/drawing/2014/main" xmlns="" id="{00000000-0008-0000-0700-00002F000000}"/>
            </a:ext>
          </a:extLst>
        </xdr:cNvPr>
        <xdr:cNvSpPr/>
      </xdr:nvSpPr>
      <xdr:spPr>
        <a:xfrm>
          <a:off x="6709568" y="5820832"/>
          <a:ext cx="3374232" cy="2035969"/>
        </a:xfrm>
        <a:prstGeom prst="ellipse">
          <a:avLst/>
        </a:prstGeom>
        <a:solidFill>
          <a:schemeClr val="accent1">
            <a:alpha val="41000"/>
          </a:schemeClr>
        </a:solidFill>
        <a:ln w="381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12</xdr:col>
      <xdr:colOff>20637</xdr:colOff>
      <xdr:row>17</xdr:row>
      <xdr:rowOff>130175</xdr:rowOff>
    </xdr:from>
    <xdr:to>
      <xdr:col>15</xdr:col>
      <xdr:colOff>544512</xdr:colOff>
      <xdr:row>20</xdr:row>
      <xdr:rowOff>168275</xdr:rowOff>
    </xdr:to>
    <xdr:sp macro="" textlink="">
      <xdr:nvSpPr>
        <xdr:cNvPr id="48" name="TextovéPole 47">
          <a:extLst>
            <a:ext uri="{FF2B5EF4-FFF2-40B4-BE49-F238E27FC236}">
              <a16:creationId xmlns:a16="http://schemas.microsoft.com/office/drawing/2014/main" xmlns="" id="{00000000-0008-0000-0700-000030000000}"/>
            </a:ext>
          </a:extLst>
        </xdr:cNvPr>
        <xdr:cNvSpPr txBox="1"/>
      </xdr:nvSpPr>
      <xdr:spPr>
        <a:xfrm>
          <a:off x="7335837" y="3368675"/>
          <a:ext cx="2352675" cy="609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900">
              <a:solidFill>
                <a:srgbClr val="FF0000"/>
              </a:solidFill>
            </a:rPr>
            <a:t>min. 2 oddělené exacerb. </a:t>
          </a:r>
          <a:r>
            <a:rPr lang="cs-CZ" sz="900" baseline="0">
              <a:solidFill>
                <a:srgbClr val="FF0000"/>
              </a:solidFill>
            </a:rPr>
            <a:t>léčené OZURDEXEM   (NIU min. 1 rok) nebo min. 2 aplik. </a:t>
          </a:r>
          <a:r>
            <a:rPr lang="cs-CZ" sz="900" baseline="0">
              <a:solidFill>
                <a:srgbClr val="FF0000"/>
              </a:solidFill>
              <a:effectLst/>
              <a:latin typeface="+mn-lt"/>
              <a:ea typeface="+mn-ea"/>
              <a:cs typeface="+mn-cs"/>
            </a:rPr>
            <a:t>v předch. 12 měs. </a:t>
          </a:r>
          <a:r>
            <a:rPr lang="cs-CZ" sz="900" baseline="0">
              <a:solidFill>
                <a:srgbClr val="FF0000"/>
              </a:solidFill>
            </a:rPr>
            <a:t>(dle úhrad. podmínek ILUVIENU</a:t>
          </a:r>
          <a:r>
            <a:rPr lang="cs-CZ" sz="900" baseline="30000">
              <a:solidFill>
                <a:srgbClr val="FF0000"/>
              </a:solidFill>
            </a:rPr>
            <a:t>5</a:t>
          </a:r>
          <a:r>
            <a:rPr lang="cs-CZ" sz="900" baseline="0">
              <a:solidFill>
                <a:srgbClr val="FF0000"/>
              </a:solidFill>
            </a:rPr>
            <a:t>)</a:t>
          </a:r>
          <a:endParaRPr lang="cs-CZ" sz="900">
            <a:solidFill>
              <a:srgbClr val="FF0000"/>
            </a:solidFill>
          </a:endParaRPr>
        </a:p>
      </xdr:txBody>
    </xdr:sp>
    <xdr:clientData/>
  </xdr:twoCellAnchor>
  <xdr:twoCellAnchor>
    <xdr:from>
      <xdr:col>11</xdr:col>
      <xdr:colOff>544512</xdr:colOff>
      <xdr:row>17</xdr:row>
      <xdr:rowOff>187325</xdr:rowOff>
    </xdr:from>
    <xdr:to>
      <xdr:col>12</xdr:col>
      <xdr:colOff>87312</xdr:colOff>
      <xdr:row>20</xdr:row>
      <xdr:rowOff>101600</xdr:rowOff>
    </xdr:to>
    <xdr:sp macro="" textlink="">
      <xdr:nvSpPr>
        <xdr:cNvPr id="50" name="Šipka: dolů 7">
          <a:extLst>
            <a:ext uri="{FF2B5EF4-FFF2-40B4-BE49-F238E27FC236}">
              <a16:creationId xmlns:a16="http://schemas.microsoft.com/office/drawing/2014/main" xmlns="" id="{00000000-0008-0000-0700-000032000000}"/>
            </a:ext>
          </a:extLst>
        </xdr:cNvPr>
        <xdr:cNvSpPr/>
      </xdr:nvSpPr>
      <xdr:spPr>
        <a:xfrm>
          <a:off x="7250112" y="3425825"/>
          <a:ext cx="152400" cy="485775"/>
        </a:xfrm>
        <a:prstGeom prst="down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11</xdr:col>
      <xdr:colOff>192087</xdr:colOff>
      <xdr:row>20</xdr:row>
      <xdr:rowOff>34925</xdr:rowOff>
    </xdr:from>
    <xdr:to>
      <xdr:col>15</xdr:col>
      <xdr:colOff>573087</xdr:colOff>
      <xdr:row>27</xdr:row>
      <xdr:rowOff>46831</xdr:rowOff>
    </xdr:to>
    <xdr:sp macro="" textlink="">
      <xdr:nvSpPr>
        <xdr:cNvPr id="51" name="Ovál 50">
          <a:extLst>
            <a:ext uri="{FF2B5EF4-FFF2-40B4-BE49-F238E27FC236}">
              <a16:creationId xmlns:a16="http://schemas.microsoft.com/office/drawing/2014/main" xmlns="" id="{00000000-0008-0000-0700-000033000000}"/>
            </a:ext>
          </a:extLst>
        </xdr:cNvPr>
        <xdr:cNvSpPr/>
      </xdr:nvSpPr>
      <xdr:spPr>
        <a:xfrm>
          <a:off x="6897687" y="3844925"/>
          <a:ext cx="2819400" cy="1345406"/>
        </a:xfrm>
        <a:prstGeom prst="ellipse">
          <a:avLst/>
        </a:prstGeom>
        <a:noFill/>
        <a:ln w="3810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5</xdr:col>
      <xdr:colOff>228600</xdr:colOff>
      <xdr:row>10</xdr:row>
      <xdr:rowOff>142875</xdr:rowOff>
    </xdr:from>
    <xdr:to>
      <xdr:col>5</xdr:col>
      <xdr:colOff>400050</xdr:colOff>
      <xdr:row>12</xdr:row>
      <xdr:rowOff>9525</xdr:rowOff>
    </xdr:to>
    <xdr:cxnSp macro="">
      <xdr:nvCxnSpPr>
        <xdr:cNvPr id="17" name="Přímá spojnice se šipkou 16">
          <a:extLst>
            <a:ext uri="{FF2B5EF4-FFF2-40B4-BE49-F238E27FC236}">
              <a16:creationId xmlns:a16="http://schemas.microsoft.com/office/drawing/2014/main" xmlns="" id="{00000000-0008-0000-0700-000011000000}"/>
            </a:ext>
          </a:extLst>
        </xdr:cNvPr>
        <xdr:cNvCxnSpPr/>
      </xdr:nvCxnSpPr>
      <xdr:spPr>
        <a:xfrm flipV="1">
          <a:off x="3276600" y="2047875"/>
          <a:ext cx="171450" cy="24765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257175</xdr:colOff>
      <xdr:row>20</xdr:row>
      <xdr:rowOff>19049</xdr:rowOff>
    </xdr:from>
    <xdr:to>
      <xdr:col>5</xdr:col>
      <xdr:colOff>333375</xdr:colOff>
      <xdr:row>21</xdr:row>
      <xdr:rowOff>19050</xdr:rowOff>
    </xdr:to>
    <xdr:cxnSp macro="">
      <xdr:nvCxnSpPr>
        <xdr:cNvPr id="52" name="Přímá spojnice se šipkou 51">
          <a:extLst>
            <a:ext uri="{FF2B5EF4-FFF2-40B4-BE49-F238E27FC236}">
              <a16:creationId xmlns:a16="http://schemas.microsoft.com/office/drawing/2014/main" xmlns="" id="{00000000-0008-0000-0700-000034000000}"/>
            </a:ext>
          </a:extLst>
        </xdr:cNvPr>
        <xdr:cNvCxnSpPr/>
      </xdr:nvCxnSpPr>
      <xdr:spPr>
        <a:xfrm>
          <a:off x="3305175" y="3829049"/>
          <a:ext cx="76200" cy="190501"/>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257174</xdr:colOff>
      <xdr:row>0</xdr:row>
      <xdr:rowOff>95250</xdr:rowOff>
    </xdr:from>
    <xdr:to>
      <xdr:col>30</xdr:col>
      <xdr:colOff>590549</xdr:colOff>
      <xdr:row>48</xdr:row>
      <xdr:rowOff>95250</xdr:rowOff>
    </xdr:to>
    <xdr:sp macro="" textlink="">
      <xdr:nvSpPr>
        <xdr:cNvPr id="2" name="TextovéPole 1">
          <a:extLst>
            <a:ext uri="{FF2B5EF4-FFF2-40B4-BE49-F238E27FC236}">
              <a16:creationId xmlns:a16="http://schemas.microsoft.com/office/drawing/2014/main" xmlns="" id="{00000000-0008-0000-0800-000002000000}"/>
            </a:ext>
          </a:extLst>
        </xdr:cNvPr>
        <xdr:cNvSpPr txBox="1"/>
      </xdr:nvSpPr>
      <xdr:spPr>
        <a:xfrm>
          <a:off x="257174" y="95250"/>
          <a:ext cx="18621375" cy="914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a:p>
          <a:r>
            <a:rPr lang="cs-CZ" sz="1100"/>
            <a:t> </a:t>
          </a:r>
        </a:p>
      </xdr:txBody>
    </xdr:sp>
    <xdr:clientData/>
  </xdr:twoCellAnchor>
  <xdr:twoCellAnchor editAs="oneCell">
    <xdr:from>
      <xdr:col>2</xdr:col>
      <xdr:colOff>276226</xdr:colOff>
      <xdr:row>6</xdr:row>
      <xdr:rowOff>47625</xdr:rowOff>
    </xdr:from>
    <xdr:to>
      <xdr:col>11</xdr:col>
      <xdr:colOff>219076</xdr:colOff>
      <xdr:row>14</xdr:row>
      <xdr:rowOff>180975</xdr:rowOff>
    </xdr:to>
    <xdr:pic>
      <xdr:nvPicPr>
        <xdr:cNvPr id="3" name="Obrázek 2">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6" y="1190625"/>
          <a:ext cx="5429250" cy="1657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323850</xdr:colOff>
      <xdr:row>16</xdr:row>
      <xdr:rowOff>66675</xdr:rowOff>
    </xdr:from>
    <xdr:to>
      <xdr:col>11</xdr:col>
      <xdr:colOff>187681</xdr:colOff>
      <xdr:row>23</xdr:row>
      <xdr:rowOff>95250</xdr:rowOff>
    </xdr:to>
    <xdr:pic>
      <xdr:nvPicPr>
        <xdr:cNvPr id="4" name="Obrázek 3">
          <a:extLst>
            <a:ext uri="{FF2B5EF4-FFF2-40B4-BE49-F238E27FC236}">
              <a16:creationId xmlns:a16="http://schemas.microsoft.com/office/drawing/2014/main" xmlns=""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3050" y="3114675"/>
          <a:ext cx="5350231" cy="136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361950</xdr:colOff>
      <xdr:row>16</xdr:row>
      <xdr:rowOff>85724</xdr:rowOff>
    </xdr:from>
    <xdr:to>
      <xdr:col>5</xdr:col>
      <xdr:colOff>161925</xdr:colOff>
      <xdr:row>18</xdr:row>
      <xdr:rowOff>133349</xdr:rowOff>
    </xdr:to>
    <xdr:sp macro="" textlink="">
      <xdr:nvSpPr>
        <xdr:cNvPr id="5" name="TextovéPole 4">
          <a:extLst>
            <a:ext uri="{FF2B5EF4-FFF2-40B4-BE49-F238E27FC236}">
              <a16:creationId xmlns:a16="http://schemas.microsoft.com/office/drawing/2014/main" xmlns="" id="{00000000-0008-0000-0800-000005000000}"/>
            </a:ext>
          </a:extLst>
        </xdr:cNvPr>
        <xdr:cNvSpPr txBox="1"/>
      </xdr:nvSpPr>
      <xdr:spPr>
        <a:xfrm>
          <a:off x="1581150" y="3133724"/>
          <a:ext cx="1628775" cy="42862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cs-CZ" sz="1100" b="1"/>
            <a:t>IMUNOSUPRESIVUM</a:t>
          </a:r>
        </a:p>
      </xdr:txBody>
    </xdr:sp>
    <xdr:clientData/>
  </xdr:twoCellAnchor>
  <xdr:twoCellAnchor>
    <xdr:from>
      <xdr:col>5</xdr:col>
      <xdr:colOff>161925</xdr:colOff>
      <xdr:row>16</xdr:row>
      <xdr:rowOff>85725</xdr:rowOff>
    </xdr:from>
    <xdr:to>
      <xdr:col>11</xdr:col>
      <xdr:colOff>161925</xdr:colOff>
      <xdr:row>18</xdr:row>
      <xdr:rowOff>133350</xdr:rowOff>
    </xdr:to>
    <xdr:sp macro="" textlink="">
      <xdr:nvSpPr>
        <xdr:cNvPr id="6" name="TextovéPole 5">
          <a:extLst>
            <a:ext uri="{FF2B5EF4-FFF2-40B4-BE49-F238E27FC236}">
              <a16:creationId xmlns:a16="http://schemas.microsoft.com/office/drawing/2014/main" xmlns="" id="{00000000-0008-0000-0800-000006000000}"/>
            </a:ext>
          </a:extLst>
        </xdr:cNvPr>
        <xdr:cNvSpPr txBox="1"/>
      </xdr:nvSpPr>
      <xdr:spPr>
        <a:xfrm>
          <a:off x="3209925" y="3133725"/>
          <a:ext cx="3657600" cy="428625"/>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cs-CZ" sz="1100" b="1"/>
            <a:t>DÁVKOVÁNÍ</a:t>
          </a:r>
        </a:p>
      </xdr:txBody>
    </xdr:sp>
    <xdr:clientData/>
  </xdr:twoCellAnchor>
  <xdr:twoCellAnchor editAs="oneCell">
    <xdr:from>
      <xdr:col>12</xdr:col>
      <xdr:colOff>266701</xdr:colOff>
      <xdr:row>4</xdr:row>
      <xdr:rowOff>85725</xdr:rowOff>
    </xdr:from>
    <xdr:to>
      <xdr:col>20</xdr:col>
      <xdr:colOff>46083</xdr:colOff>
      <xdr:row>20</xdr:row>
      <xdr:rowOff>76200</xdr:rowOff>
    </xdr:to>
    <xdr:pic>
      <xdr:nvPicPr>
        <xdr:cNvPr id="7" name="Obrázek 6">
          <a:extLst>
            <a:ext uri="{FF2B5EF4-FFF2-40B4-BE49-F238E27FC236}">
              <a16:creationId xmlns:a16="http://schemas.microsoft.com/office/drawing/2014/main" xmlns="" id="{00000000-0008-0000-08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1" y="847725"/>
          <a:ext cx="4656182" cy="303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276226</xdr:colOff>
      <xdr:row>0</xdr:row>
      <xdr:rowOff>171450</xdr:rowOff>
    </xdr:from>
    <xdr:to>
      <xdr:col>20</xdr:col>
      <xdr:colOff>133350</xdr:colOff>
      <xdr:row>3</xdr:row>
      <xdr:rowOff>171450</xdr:rowOff>
    </xdr:to>
    <xdr:sp macro="" textlink="">
      <xdr:nvSpPr>
        <xdr:cNvPr id="8" name="TextovéPole 7">
          <a:extLst>
            <a:ext uri="{FF2B5EF4-FFF2-40B4-BE49-F238E27FC236}">
              <a16:creationId xmlns:a16="http://schemas.microsoft.com/office/drawing/2014/main" xmlns="" id="{00000000-0008-0000-0800-000008000000}"/>
            </a:ext>
          </a:extLst>
        </xdr:cNvPr>
        <xdr:cNvSpPr txBox="1"/>
      </xdr:nvSpPr>
      <xdr:spPr>
        <a:xfrm>
          <a:off x="7591426" y="171450"/>
          <a:ext cx="4733924" cy="5715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050" b="1" u="sng"/>
            <a:t>RIZIKO VZNIKU OČNÍCH KOMPLIKACÍ U PACIENTŮ S "PERSISTENTNÍ"**</a:t>
          </a:r>
          <a:r>
            <a:rPr lang="cs-CZ" sz="1050" b="1" u="sng" baseline="0"/>
            <a:t> NEINFEKČNÍ UVEITIDOU ZADNÍHO SEGMENTU OKA VŮČI POPULACI BEZ UVEITIDY</a:t>
          </a:r>
          <a:endParaRPr lang="cs-CZ" sz="1050" b="1" u="sng"/>
        </a:p>
      </xdr:txBody>
    </xdr:sp>
    <xdr:clientData/>
  </xdr:twoCellAnchor>
  <xdr:twoCellAnchor>
    <xdr:from>
      <xdr:col>12</xdr:col>
      <xdr:colOff>276226</xdr:colOff>
      <xdr:row>20</xdr:row>
      <xdr:rowOff>9525</xdr:rowOff>
    </xdr:from>
    <xdr:to>
      <xdr:col>20</xdr:col>
      <xdr:colOff>247650</xdr:colOff>
      <xdr:row>23</xdr:row>
      <xdr:rowOff>85725</xdr:rowOff>
    </xdr:to>
    <xdr:sp macro="" textlink="">
      <xdr:nvSpPr>
        <xdr:cNvPr id="9" name="TextovéPole 8">
          <a:extLst>
            <a:ext uri="{FF2B5EF4-FFF2-40B4-BE49-F238E27FC236}">
              <a16:creationId xmlns:a16="http://schemas.microsoft.com/office/drawing/2014/main" xmlns="" id="{00000000-0008-0000-0800-000009000000}"/>
            </a:ext>
          </a:extLst>
        </xdr:cNvPr>
        <xdr:cNvSpPr txBox="1"/>
      </xdr:nvSpPr>
      <xdr:spPr>
        <a:xfrm>
          <a:off x="7591426" y="3819525"/>
          <a:ext cx="4848224" cy="647700"/>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50" b="0"/>
            <a:t>** perzistence</a:t>
          </a:r>
          <a:r>
            <a:rPr lang="cs-CZ" sz="1050" b="0" baseline="0"/>
            <a:t> byla</a:t>
          </a:r>
          <a:r>
            <a:rPr lang="cs-CZ" sz="1050" b="0"/>
            <a:t> definována jako případy s trváním onemocnění 90 dnů nebo více a užívající standardní péči, jako jsou kortikosteroidy, imunosupresivní léčba, biologická léčba nebo jejich kombinace.</a:t>
          </a:r>
        </a:p>
      </xdr:txBody>
    </xdr:sp>
    <xdr:clientData/>
  </xdr:twoCellAnchor>
  <xdr:twoCellAnchor editAs="oneCell">
    <xdr:from>
      <xdr:col>21</xdr:col>
      <xdr:colOff>123826</xdr:colOff>
      <xdr:row>4</xdr:row>
      <xdr:rowOff>104775</xdr:rowOff>
    </xdr:from>
    <xdr:to>
      <xdr:col>28</xdr:col>
      <xdr:colOff>512808</xdr:colOff>
      <xdr:row>20</xdr:row>
      <xdr:rowOff>95250</xdr:rowOff>
    </xdr:to>
    <xdr:pic>
      <xdr:nvPicPr>
        <xdr:cNvPr id="10" name="Obrázek 9">
          <a:extLst>
            <a:ext uri="{FF2B5EF4-FFF2-40B4-BE49-F238E27FC236}">
              <a16:creationId xmlns:a16="http://schemas.microsoft.com/office/drawing/2014/main" xmlns="" id="{00000000-0008-0000-08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25426" y="866775"/>
          <a:ext cx="4656182" cy="303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247650</xdr:colOff>
      <xdr:row>1</xdr:row>
      <xdr:rowOff>9525</xdr:rowOff>
    </xdr:from>
    <xdr:to>
      <xdr:col>28</xdr:col>
      <xdr:colOff>447675</xdr:colOff>
      <xdr:row>4</xdr:row>
      <xdr:rowOff>9525</xdr:rowOff>
    </xdr:to>
    <xdr:sp macro="" textlink="">
      <xdr:nvSpPr>
        <xdr:cNvPr id="11" name="TextovéPole 10">
          <a:extLst>
            <a:ext uri="{FF2B5EF4-FFF2-40B4-BE49-F238E27FC236}">
              <a16:creationId xmlns:a16="http://schemas.microsoft.com/office/drawing/2014/main" xmlns="" id="{00000000-0008-0000-0800-00000B000000}"/>
            </a:ext>
          </a:extLst>
        </xdr:cNvPr>
        <xdr:cNvSpPr txBox="1"/>
      </xdr:nvSpPr>
      <xdr:spPr>
        <a:xfrm>
          <a:off x="13049250" y="200025"/>
          <a:ext cx="4467225" cy="57150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050" b="1"/>
            <a:t>RIZIKO VZNIKU OČNÍCH KOMPLIKACÍ U VŠECH PACIENTŮ S  </a:t>
          </a:r>
          <a:r>
            <a:rPr lang="cs-CZ" sz="1050" b="1" baseline="0"/>
            <a:t>NEINFEKČNÍ UVEITIDOU ZADNÍHO SEGMENTU OKA VŮČI POPULACI BEZ UVEITIDY</a:t>
          </a:r>
          <a:endParaRPr lang="cs-CZ" sz="1050" b="1"/>
        </a:p>
      </xdr:txBody>
    </xdr:sp>
    <xdr:clientData/>
  </xdr:twoCellAnchor>
  <xdr:twoCellAnchor>
    <xdr:from>
      <xdr:col>25</xdr:col>
      <xdr:colOff>390525</xdr:colOff>
      <xdr:row>15</xdr:row>
      <xdr:rowOff>133350</xdr:rowOff>
    </xdr:from>
    <xdr:to>
      <xdr:col>26</xdr:col>
      <xdr:colOff>390525</xdr:colOff>
      <xdr:row>16</xdr:row>
      <xdr:rowOff>171449</xdr:rowOff>
    </xdr:to>
    <xdr:sp macro="" textlink="">
      <xdr:nvSpPr>
        <xdr:cNvPr id="13" name="TextovéPole 12">
          <a:extLst>
            <a:ext uri="{FF2B5EF4-FFF2-40B4-BE49-F238E27FC236}">
              <a16:creationId xmlns:a16="http://schemas.microsoft.com/office/drawing/2014/main" xmlns="" id="{00000000-0008-0000-0800-00000D000000}"/>
            </a:ext>
          </a:extLst>
        </xdr:cNvPr>
        <xdr:cNvSpPr txBox="1"/>
      </xdr:nvSpPr>
      <xdr:spPr>
        <a:xfrm>
          <a:off x="15630525" y="2990850"/>
          <a:ext cx="609600" cy="2285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100"/>
            <a:t>all</a:t>
          </a:r>
        </a:p>
      </xdr:txBody>
    </xdr:sp>
    <xdr:clientData/>
  </xdr:twoCellAnchor>
  <xdr:twoCellAnchor>
    <xdr:from>
      <xdr:col>24</xdr:col>
      <xdr:colOff>285750</xdr:colOff>
      <xdr:row>7</xdr:row>
      <xdr:rowOff>114300</xdr:rowOff>
    </xdr:from>
    <xdr:to>
      <xdr:col>27</xdr:col>
      <xdr:colOff>95249</xdr:colOff>
      <xdr:row>11</xdr:row>
      <xdr:rowOff>161925</xdr:rowOff>
    </xdr:to>
    <xdr:sp macro="" textlink="">
      <xdr:nvSpPr>
        <xdr:cNvPr id="14" name="TextovéPole 13">
          <a:extLst>
            <a:ext uri="{FF2B5EF4-FFF2-40B4-BE49-F238E27FC236}">
              <a16:creationId xmlns:a16="http://schemas.microsoft.com/office/drawing/2014/main" xmlns="" id="{00000000-0008-0000-0800-00000E000000}"/>
            </a:ext>
          </a:extLst>
        </xdr:cNvPr>
        <xdr:cNvSpPr txBox="1"/>
      </xdr:nvSpPr>
      <xdr:spPr>
        <a:xfrm>
          <a:off x="14916150" y="1447800"/>
          <a:ext cx="1638299" cy="809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100"/>
            <a:t>5,2</a:t>
          </a:r>
        </a:p>
        <a:p>
          <a:pPr algn="l"/>
          <a:r>
            <a:rPr lang="cs-CZ" sz="1100"/>
            <a:t>4,8</a:t>
          </a:r>
        </a:p>
        <a:p>
          <a:pPr algn="l"/>
          <a:r>
            <a:rPr lang="cs-CZ" sz="1100"/>
            <a:t>3,2</a:t>
          </a:r>
        </a:p>
        <a:p>
          <a:pPr algn="l"/>
          <a:r>
            <a:rPr lang="cs-CZ" sz="1100"/>
            <a:t>2,7</a:t>
          </a:r>
        </a:p>
      </xdr:txBody>
    </xdr:sp>
    <xdr:clientData/>
  </xdr:twoCellAnchor>
  <xdr:twoCellAnchor editAs="oneCell">
    <xdr:from>
      <xdr:col>2</xdr:col>
      <xdr:colOff>238125</xdr:colOff>
      <xdr:row>26</xdr:row>
      <xdr:rowOff>0</xdr:rowOff>
    </xdr:from>
    <xdr:to>
      <xdr:col>12</xdr:col>
      <xdr:colOff>228600</xdr:colOff>
      <xdr:row>46</xdr:row>
      <xdr:rowOff>130327</xdr:rowOff>
    </xdr:to>
    <xdr:pic>
      <xdr:nvPicPr>
        <xdr:cNvPr id="15" name="Obrázek 14">
          <a:extLst>
            <a:ext uri="{FF2B5EF4-FFF2-40B4-BE49-F238E27FC236}">
              <a16:creationId xmlns:a16="http://schemas.microsoft.com/office/drawing/2014/main" xmlns="" id="{00000000-0008-0000-0800-00000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57325" y="4953000"/>
          <a:ext cx="6086475" cy="39403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561976</xdr:colOff>
      <xdr:row>27</xdr:row>
      <xdr:rowOff>47625</xdr:rowOff>
    </xdr:from>
    <xdr:to>
      <xdr:col>20</xdr:col>
      <xdr:colOff>142876</xdr:colOff>
      <xdr:row>41</xdr:row>
      <xdr:rowOff>114300</xdr:rowOff>
    </xdr:to>
    <xdr:pic>
      <xdr:nvPicPr>
        <xdr:cNvPr id="16" name="Obrázek 15">
          <a:extLst>
            <a:ext uri="{FF2B5EF4-FFF2-40B4-BE49-F238E27FC236}">
              <a16:creationId xmlns:a16="http://schemas.microsoft.com/office/drawing/2014/main" xmlns="" id="{00000000-0008-0000-0800-000010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877176" y="5191125"/>
          <a:ext cx="4457700" cy="2733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219075</xdr:colOff>
      <xdr:row>0</xdr:row>
      <xdr:rowOff>66674</xdr:rowOff>
    </xdr:from>
    <xdr:to>
      <xdr:col>19</xdr:col>
      <xdr:colOff>123825</xdr:colOff>
      <xdr:row>54</xdr:row>
      <xdr:rowOff>190499</xdr:rowOff>
    </xdr:to>
    <xdr:sp macro="" textlink="">
      <xdr:nvSpPr>
        <xdr:cNvPr id="2" name="TextovéPole 1">
          <a:extLst>
            <a:ext uri="{FF2B5EF4-FFF2-40B4-BE49-F238E27FC236}">
              <a16:creationId xmlns:a16="http://schemas.microsoft.com/office/drawing/2014/main" xmlns="" id="{00000000-0008-0000-0900-000002000000}"/>
            </a:ext>
          </a:extLst>
        </xdr:cNvPr>
        <xdr:cNvSpPr txBox="1"/>
      </xdr:nvSpPr>
      <xdr:spPr>
        <a:xfrm>
          <a:off x="219075" y="66674"/>
          <a:ext cx="11487150" cy="10410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editAs="oneCell">
    <xdr:from>
      <xdr:col>0</xdr:col>
      <xdr:colOff>542925</xdr:colOff>
      <xdr:row>2</xdr:row>
      <xdr:rowOff>114300</xdr:rowOff>
    </xdr:from>
    <xdr:to>
      <xdr:col>16</xdr:col>
      <xdr:colOff>314325</xdr:colOff>
      <xdr:row>18</xdr:row>
      <xdr:rowOff>133350</xdr:rowOff>
    </xdr:to>
    <xdr:pic>
      <xdr:nvPicPr>
        <xdr:cNvPr id="3" name="Obrázek 2">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495300"/>
          <a:ext cx="9592733" cy="306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180976</xdr:colOff>
      <xdr:row>3</xdr:row>
      <xdr:rowOff>9526</xdr:rowOff>
    </xdr:from>
    <xdr:to>
      <xdr:col>13</xdr:col>
      <xdr:colOff>152400</xdr:colOff>
      <xdr:row>4</xdr:row>
      <xdr:rowOff>28576</xdr:rowOff>
    </xdr:to>
    <xdr:sp macro="" textlink="">
      <xdr:nvSpPr>
        <xdr:cNvPr id="4" name="TextovéPole 3">
          <a:extLst>
            <a:ext uri="{FF2B5EF4-FFF2-40B4-BE49-F238E27FC236}">
              <a16:creationId xmlns:a16="http://schemas.microsoft.com/office/drawing/2014/main" xmlns="" id="{00000000-0008-0000-0900-000004000000}"/>
            </a:ext>
          </a:extLst>
        </xdr:cNvPr>
        <xdr:cNvSpPr txBox="1"/>
      </xdr:nvSpPr>
      <xdr:spPr>
        <a:xfrm>
          <a:off x="6276976" y="581026"/>
          <a:ext cx="1800224"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cs-CZ" sz="1200" b="1"/>
            <a:t>Náklady/rok (Kč - NCSD)</a:t>
          </a:r>
        </a:p>
      </xdr:txBody>
    </xdr:sp>
    <xdr:clientData/>
  </xdr:twoCellAnchor>
  <xdr:twoCellAnchor>
    <xdr:from>
      <xdr:col>10</xdr:col>
      <xdr:colOff>561975</xdr:colOff>
      <xdr:row>4</xdr:row>
      <xdr:rowOff>76199</xdr:rowOff>
    </xdr:from>
    <xdr:to>
      <xdr:col>12</xdr:col>
      <xdr:colOff>409575</xdr:colOff>
      <xdr:row>5</xdr:row>
      <xdr:rowOff>95250</xdr:rowOff>
    </xdr:to>
    <xdr:sp macro="" textlink="">
      <xdr:nvSpPr>
        <xdr:cNvPr id="5" name="TextovéPole 4">
          <a:extLst>
            <a:ext uri="{FF2B5EF4-FFF2-40B4-BE49-F238E27FC236}">
              <a16:creationId xmlns:a16="http://schemas.microsoft.com/office/drawing/2014/main" xmlns="" id="{00000000-0008-0000-0900-000005000000}"/>
            </a:ext>
          </a:extLst>
        </xdr:cNvPr>
        <xdr:cNvSpPr txBox="1"/>
      </xdr:nvSpPr>
      <xdr:spPr>
        <a:xfrm>
          <a:off x="6657975" y="838199"/>
          <a:ext cx="1066800"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400"/>
            <a:t> cca 6.000 </a:t>
          </a:r>
        </a:p>
      </xdr:txBody>
    </xdr:sp>
    <xdr:clientData/>
  </xdr:twoCellAnchor>
  <xdr:twoCellAnchor>
    <xdr:from>
      <xdr:col>10</xdr:col>
      <xdr:colOff>552450</xdr:colOff>
      <xdr:row>5</xdr:row>
      <xdr:rowOff>114299</xdr:rowOff>
    </xdr:from>
    <xdr:to>
      <xdr:col>12</xdr:col>
      <xdr:colOff>400050</xdr:colOff>
      <xdr:row>6</xdr:row>
      <xdr:rowOff>133350</xdr:rowOff>
    </xdr:to>
    <xdr:sp macro="" textlink="">
      <xdr:nvSpPr>
        <xdr:cNvPr id="6" name="TextovéPole 5">
          <a:extLst>
            <a:ext uri="{FF2B5EF4-FFF2-40B4-BE49-F238E27FC236}">
              <a16:creationId xmlns:a16="http://schemas.microsoft.com/office/drawing/2014/main" xmlns="" id="{00000000-0008-0000-0900-000006000000}"/>
            </a:ext>
          </a:extLst>
        </xdr:cNvPr>
        <xdr:cNvSpPr txBox="1"/>
      </xdr:nvSpPr>
      <xdr:spPr>
        <a:xfrm>
          <a:off x="6648450" y="1066799"/>
          <a:ext cx="1066800"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400"/>
            <a:t> cca 500 </a:t>
          </a:r>
        </a:p>
      </xdr:txBody>
    </xdr:sp>
    <xdr:clientData/>
  </xdr:twoCellAnchor>
  <xdr:twoCellAnchor>
    <xdr:from>
      <xdr:col>10</xdr:col>
      <xdr:colOff>552450</xdr:colOff>
      <xdr:row>6</xdr:row>
      <xdr:rowOff>171449</xdr:rowOff>
    </xdr:from>
    <xdr:to>
      <xdr:col>12</xdr:col>
      <xdr:colOff>400050</xdr:colOff>
      <xdr:row>8</xdr:row>
      <xdr:rowOff>0</xdr:rowOff>
    </xdr:to>
    <xdr:sp macro="" textlink="">
      <xdr:nvSpPr>
        <xdr:cNvPr id="7" name="TextovéPole 6">
          <a:extLst>
            <a:ext uri="{FF2B5EF4-FFF2-40B4-BE49-F238E27FC236}">
              <a16:creationId xmlns:a16="http://schemas.microsoft.com/office/drawing/2014/main" xmlns="" id="{00000000-0008-0000-0900-000007000000}"/>
            </a:ext>
          </a:extLst>
        </xdr:cNvPr>
        <xdr:cNvSpPr txBox="1"/>
      </xdr:nvSpPr>
      <xdr:spPr>
        <a:xfrm>
          <a:off x="6648450" y="1314449"/>
          <a:ext cx="1066800"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400"/>
            <a:t> cca 2.000 </a:t>
          </a:r>
        </a:p>
      </xdr:txBody>
    </xdr:sp>
    <xdr:clientData/>
  </xdr:twoCellAnchor>
  <xdr:twoCellAnchor>
    <xdr:from>
      <xdr:col>10</xdr:col>
      <xdr:colOff>542925</xdr:colOff>
      <xdr:row>8</xdr:row>
      <xdr:rowOff>57149</xdr:rowOff>
    </xdr:from>
    <xdr:to>
      <xdr:col>12</xdr:col>
      <xdr:colOff>390525</xdr:colOff>
      <xdr:row>9</xdr:row>
      <xdr:rowOff>76200</xdr:rowOff>
    </xdr:to>
    <xdr:sp macro="" textlink="">
      <xdr:nvSpPr>
        <xdr:cNvPr id="8" name="TextovéPole 7">
          <a:extLst>
            <a:ext uri="{FF2B5EF4-FFF2-40B4-BE49-F238E27FC236}">
              <a16:creationId xmlns:a16="http://schemas.microsoft.com/office/drawing/2014/main" xmlns="" id="{00000000-0008-0000-0900-000008000000}"/>
            </a:ext>
          </a:extLst>
        </xdr:cNvPr>
        <xdr:cNvSpPr txBox="1"/>
      </xdr:nvSpPr>
      <xdr:spPr>
        <a:xfrm>
          <a:off x="6638925" y="1581149"/>
          <a:ext cx="1066800"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400"/>
            <a:t> cca 4.500 </a:t>
          </a:r>
        </a:p>
      </xdr:txBody>
    </xdr:sp>
    <xdr:clientData/>
  </xdr:twoCellAnchor>
  <xdr:twoCellAnchor>
    <xdr:from>
      <xdr:col>10</xdr:col>
      <xdr:colOff>523875</xdr:colOff>
      <xdr:row>9</xdr:row>
      <xdr:rowOff>114300</xdr:rowOff>
    </xdr:from>
    <xdr:to>
      <xdr:col>12</xdr:col>
      <xdr:colOff>371475</xdr:colOff>
      <xdr:row>10</xdr:row>
      <xdr:rowOff>133351</xdr:rowOff>
    </xdr:to>
    <xdr:sp macro="" textlink="">
      <xdr:nvSpPr>
        <xdr:cNvPr id="9" name="TextovéPole 8">
          <a:extLst>
            <a:ext uri="{FF2B5EF4-FFF2-40B4-BE49-F238E27FC236}">
              <a16:creationId xmlns:a16="http://schemas.microsoft.com/office/drawing/2014/main" xmlns="" id="{00000000-0008-0000-0900-000009000000}"/>
            </a:ext>
          </a:extLst>
        </xdr:cNvPr>
        <xdr:cNvSpPr txBox="1"/>
      </xdr:nvSpPr>
      <xdr:spPr>
        <a:xfrm>
          <a:off x="6619875" y="1828800"/>
          <a:ext cx="1066800"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400"/>
            <a:t>  cca 18.100 </a:t>
          </a:r>
        </a:p>
      </xdr:txBody>
    </xdr:sp>
    <xdr:clientData/>
  </xdr:twoCellAnchor>
  <xdr:twoCellAnchor>
    <xdr:from>
      <xdr:col>10</xdr:col>
      <xdr:colOff>571500</xdr:colOff>
      <xdr:row>10</xdr:row>
      <xdr:rowOff>161924</xdr:rowOff>
    </xdr:from>
    <xdr:to>
      <xdr:col>12</xdr:col>
      <xdr:colOff>419100</xdr:colOff>
      <xdr:row>11</xdr:row>
      <xdr:rowOff>180975</xdr:rowOff>
    </xdr:to>
    <xdr:sp macro="" textlink="">
      <xdr:nvSpPr>
        <xdr:cNvPr id="10" name="TextovéPole 9">
          <a:extLst>
            <a:ext uri="{FF2B5EF4-FFF2-40B4-BE49-F238E27FC236}">
              <a16:creationId xmlns:a16="http://schemas.microsoft.com/office/drawing/2014/main" xmlns="" id="{00000000-0008-0000-0900-00000A000000}"/>
            </a:ext>
          </a:extLst>
        </xdr:cNvPr>
        <xdr:cNvSpPr txBox="1"/>
      </xdr:nvSpPr>
      <xdr:spPr>
        <a:xfrm>
          <a:off x="6667500" y="2066924"/>
          <a:ext cx="1066800"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400"/>
            <a:t> cca 400 </a:t>
          </a:r>
        </a:p>
      </xdr:txBody>
    </xdr:sp>
    <xdr:clientData/>
  </xdr:twoCellAnchor>
  <xdr:twoCellAnchor>
    <xdr:from>
      <xdr:col>10</xdr:col>
      <xdr:colOff>571500</xdr:colOff>
      <xdr:row>12</xdr:row>
      <xdr:rowOff>38099</xdr:rowOff>
    </xdr:from>
    <xdr:to>
      <xdr:col>12</xdr:col>
      <xdr:colOff>419100</xdr:colOff>
      <xdr:row>13</xdr:row>
      <xdr:rowOff>57150</xdr:rowOff>
    </xdr:to>
    <xdr:sp macro="" textlink="">
      <xdr:nvSpPr>
        <xdr:cNvPr id="11" name="TextovéPole 10">
          <a:extLst>
            <a:ext uri="{FF2B5EF4-FFF2-40B4-BE49-F238E27FC236}">
              <a16:creationId xmlns:a16="http://schemas.microsoft.com/office/drawing/2014/main" xmlns="" id="{00000000-0008-0000-0900-00000B000000}"/>
            </a:ext>
          </a:extLst>
        </xdr:cNvPr>
        <xdr:cNvSpPr txBox="1"/>
      </xdr:nvSpPr>
      <xdr:spPr>
        <a:xfrm>
          <a:off x="6667500" y="2324099"/>
          <a:ext cx="1066800"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400"/>
            <a:t> cca 24.200 </a:t>
          </a:r>
        </a:p>
      </xdr:txBody>
    </xdr:sp>
    <xdr:clientData/>
  </xdr:twoCellAnchor>
  <xdr:twoCellAnchor>
    <xdr:from>
      <xdr:col>10</xdr:col>
      <xdr:colOff>561975</xdr:colOff>
      <xdr:row>14</xdr:row>
      <xdr:rowOff>28574</xdr:rowOff>
    </xdr:from>
    <xdr:to>
      <xdr:col>12</xdr:col>
      <xdr:colOff>409575</xdr:colOff>
      <xdr:row>15</xdr:row>
      <xdr:rowOff>47625</xdr:rowOff>
    </xdr:to>
    <xdr:sp macro="" textlink="">
      <xdr:nvSpPr>
        <xdr:cNvPr id="12" name="TextovéPole 11">
          <a:extLst>
            <a:ext uri="{FF2B5EF4-FFF2-40B4-BE49-F238E27FC236}">
              <a16:creationId xmlns:a16="http://schemas.microsoft.com/office/drawing/2014/main" xmlns="" id="{00000000-0008-0000-0900-00000C000000}"/>
            </a:ext>
          </a:extLst>
        </xdr:cNvPr>
        <xdr:cNvSpPr txBox="1"/>
      </xdr:nvSpPr>
      <xdr:spPr>
        <a:xfrm>
          <a:off x="6657975" y="2695574"/>
          <a:ext cx="1066800"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400"/>
            <a:t> cca 16.700 </a:t>
          </a:r>
        </a:p>
      </xdr:txBody>
    </xdr:sp>
    <xdr:clientData/>
  </xdr:twoCellAnchor>
  <xdr:twoCellAnchor>
    <xdr:from>
      <xdr:col>10</xdr:col>
      <xdr:colOff>561975</xdr:colOff>
      <xdr:row>16</xdr:row>
      <xdr:rowOff>28574</xdr:rowOff>
    </xdr:from>
    <xdr:to>
      <xdr:col>12</xdr:col>
      <xdr:colOff>409575</xdr:colOff>
      <xdr:row>17</xdr:row>
      <xdr:rowOff>47625</xdr:rowOff>
    </xdr:to>
    <xdr:sp macro="" textlink="">
      <xdr:nvSpPr>
        <xdr:cNvPr id="13" name="TextovéPole 12">
          <a:extLst>
            <a:ext uri="{FF2B5EF4-FFF2-40B4-BE49-F238E27FC236}">
              <a16:creationId xmlns:a16="http://schemas.microsoft.com/office/drawing/2014/main" xmlns="" id="{00000000-0008-0000-0900-00000D000000}"/>
            </a:ext>
          </a:extLst>
        </xdr:cNvPr>
        <xdr:cNvSpPr txBox="1"/>
      </xdr:nvSpPr>
      <xdr:spPr>
        <a:xfrm>
          <a:off x="6657975" y="3076574"/>
          <a:ext cx="1066800"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400"/>
            <a:t> cca 30.000 </a:t>
          </a:r>
        </a:p>
      </xdr:txBody>
    </xdr:sp>
    <xdr:clientData/>
  </xdr:twoCellAnchor>
  <xdr:twoCellAnchor>
    <xdr:from>
      <xdr:col>13</xdr:col>
      <xdr:colOff>180975</xdr:colOff>
      <xdr:row>2</xdr:row>
      <xdr:rowOff>133350</xdr:rowOff>
    </xdr:from>
    <xdr:to>
      <xdr:col>16</xdr:col>
      <xdr:colOff>266700</xdr:colOff>
      <xdr:row>17</xdr:row>
      <xdr:rowOff>104775</xdr:rowOff>
    </xdr:to>
    <xdr:sp macro="" textlink="">
      <xdr:nvSpPr>
        <xdr:cNvPr id="14" name="TextovéPole 13">
          <a:extLst>
            <a:ext uri="{FF2B5EF4-FFF2-40B4-BE49-F238E27FC236}">
              <a16:creationId xmlns:a16="http://schemas.microsoft.com/office/drawing/2014/main" xmlns="" id="{00000000-0008-0000-0900-00000E000000}"/>
            </a:ext>
          </a:extLst>
        </xdr:cNvPr>
        <xdr:cNvSpPr txBox="1"/>
      </xdr:nvSpPr>
      <xdr:spPr>
        <a:xfrm>
          <a:off x="8105775" y="514350"/>
          <a:ext cx="1914525" cy="2828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0</xdr:col>
      <xdr:colOff>476250</xdr:colOff>
      <xdr:row>13</xdr:row>
      <xdr:rowOff>95249</xdr:rowOff>
    </xdr:from>
    <xdr:to>
      <xdr:col>13</xdr:col>
      <xdr:colOff>592667</xdr:colOff>
      <xdr:row>19</xdr:row>
      <xdr:rowOff>10583</xdr:rowOff>
    </xdr:to>
    <xdr:sp macro="" textlink="">
      <xdr:nvSpPr>
        <xdr:cNvPr id="18" name="TextovéPole 17">
          <a:extLst>
            <a:ext uri="{FF2B5EF4-FFF2-40B4-BE49-F238E27FC236}">
              <a16:creationId xmlns:a16="http://schemas.microsoft.com/office/drawing/2014/main" xmlns="" id="{00000000-0008-0000-0900-000012000000}"/>
            </a:ext>
          </a:extLst>
        </xdr:cNvPr>
        <xdr:cNvSpPr txBox="1"/>
      </xdr:nvSpPr>
      <xdr:spPr>
        <a:xfrm>
          <a:off x="476250" y="2571749"/>
          <a:ext cx="8096250" cy="10583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0</xdr:col>
      <xdr:colOff>542925</xdr:colOff>
      <xdr:row>2</xdr:row>
      <xdr:rowOff>114300</xdr:rowOff>
    </xdr:from>
    <xdr:to>
      <xdr:col>14</xdr:col>
      <xdr:colOff>45508</xdr:colOff>
      <xdr:row>8</xdr:row>
      <xdr:rowOff>31750</xdr:rowOff>
    </xdr:to>
    <xdr:sp macro="" textlink="">
      <xdr:nvSpPr>
        <xdr:cNvPr id="19" name="TextovéPole 18">
          <a:extLst>
            <a:ext uri="{FF2B5EF4-FFF2-40B4-BE49-F238E27FC236}">
              <a16:creationId xmlns:a16="http://schemas.microsoft.com/office/drawing/2014/main" xmlns="" id="{00000000-0008-0000-0900-000013000000}"/>
            </a:ext>
          </a:extLst>
        </xdr:cNvPr>
        <xdr:cNvSpPr txBox="1"/>
      </xdr:nvSpPr>
      <xdr:spPr>
        <a:xfrm>
          <a:off x="542925" y="495300"/>
          <a:ext cx="8096250" cy="1060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 </a:t>
          </a:r>
        </a:p>
        <a:p>
          <a:endParaRPr lang="cs-CZ" sz="1100"/>
        </a:p>
        <a:p>
          <a:endParaRPr lang="cs-CZ" sz="1100"/>
        </a:p>
        <a:p>
          <a:r>
            <a:rPr lang="cs-CZ" sz="1100"/>
            <a:t>                                                                                                                                          dávka pro počítána</a:t>
          </a:r>
          <a:r>
            <a:rPr lang="cs-CZ" sz="1100" baseline="0"/>
            <a:t> pro cca  80 kg pacienta</a:t>
          </a:r>
          <a:endParaRPr lang="cs-CZ" sz="1100"/>
        </a:p>
      </xdr:txBody>
    </xdr:sp>
    <xdr:clientData/>
  </xdr:twoCellAnchor>
  <xdr:twoCellAnchor editAs="oneCell">
    <xdr:from>
      <xdr:col>0</xdr:col>
      <xdr:colOff>592667</xdr:colOff>
      <xdr:row>6</xdr:row>
      <xdr:rowOff>64562</xdr:rowOff>
    </xdr:from>
    <xdr:to>
      <xdr:col>13</xdr:col>
      <xdr:colOff>275167</xdr:colOff>
      <xdr:row>8</xdr:row>
      <xdr:rowOff>28576</xdr:rowOff>
    </xdr:to>
    <xdr:pic>
      <xdr:nvPicPr>
        <xdr:cNvPr id="24" name="Obrázek 23">
          <a:extLst>
            <a:ext uri="{FF2B5EF4-FFF2-40B4-BE49-F238E27FC236}">
              <a16:creationId xmlns:a16="http://schemas.microsoft.com/office/drawing/2014/main" xmlns="" id="{00000000-0008-0000-09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2667" y="1207562"/>
          <a:ext cx="7662333" cy="345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535781</xdr:colOff>
      <xdr:row>8</xdr:row>
      <xdr:rowOff>42862</xdr:rowOff>
    </xdr:from>
    <xdr:to>
      <xdr:col>7</xdr:col>
      <xdr:colOff>297657</xdr:colOff>
      <xdr:row>9</xdr:row>
      <xdr:rowOff>71438</xdr:rowOff>
    </xdr:to>
    <xdr:sp macro="" textlink="">
      <xdr:nvSpPr>
        <xdr:cNvPr id="25" name="TextovéPole 24">
          <a:extLst>
            <a:ext uri="{FF2B5EF4-FFF2-40B4-BE49-F238E27FC236}">
              <a16:creationId xmlns:a16="http://schemas.microsoft.com/office/drawing/2014/main" xmlns="" id="{00000000-0008-0000-0900-000019000000}"/>
            </a:ext>
          </a:extLst>
        </xdr:cNvPr>
        <xdr:cNvSpPr txBox="1"/>
      </xdr:nvSpPr>
      <xdr:spPr>
        <a:xfrm>
          <a:off x="2964656" y="1566862"/>
          <a:ext cx="1583532" cy="219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cs-CZ" sz="1600"/>
            <a:t>2mg/kg/d </a:t>
          </a:r>
        </a:p>
      </xdr:txBody>
    </xdr:sp>
    <xdr:clientData/>
  </xdr:twoCellAnchor>
  <xdr:twoCellAnchor>
    <xdr:from>
      <xdr:col>4</xdr:col>
      <xdr:colOff>572823</xdr:colOff>
      <xdr:row>10</xdr:row>
      <xdr:rowOff>166687</xdr:rowOff>
    </xdr:from>
    <xdr:to>
      <xdr:col>7</xdr:col>
      <xdr:colOff>334699</xdr:colOff>
      <xdr:row>12</xdr:row>
      <xdr:rowOff>4763</xdr:rowOff>
    </xdr:to>
    <xdr:sp macro="" textlink="">
      <xdr:nvSpPr>
        <xdr:cNvPr id="26" name="TextovéPole 25">
          <a:extLst>
            <a:ext uri="{FF2B5EF4-FFF2-40B4-BE49-F238E27FC236}">
              <a16:creationId xmlns:a16="http://schemas.microsoft.com/office/drawing/2014/main" xmlns="" id="{00000000-0008-0000-0900-00001A000000}"/>
            </a:ext>
          </a:extLst>
        </xdr:cNvPr>
        <xdr:cNvSpPr txBox="1"/>
      </xdr:nvSpPr>
      <xdr:spPr>
        <a:xfrm>
          <a:off x="3001698" y="2071687"/>
          <a:ext cx="1583532" cy="219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cs-CZ" sz="1600"/>
            <a:t>15mg/týden </a:t>
          </a:r>
        </a:p>
      </xdr:txBody>
    </xdr:sp>
    <xdr:clientData/>
  </xdr:twoCellAnchor>
  <xdr:twoCellAnchor>
    <xdr:from>
      <xdr:col>4</xdr:col>
      <xdr:colOff>513292</xdr:colOff>
      <xdr:row>12</xdr:row>
      <xdr:rowOff>47625</xdr:rowOff>
    </xdr:from>
    <xdr:to>
      <xdr:col>7</xdr:col>
      <xdr:colOff>275168</xdr:colOff>
      <xdr:row>13</xdr:row>
      <xdr:rowOff>76201</xdr:rowOff>
    </xdr:to>
    <xdr:sp macro="" textlink="">
      <xdr:nvSpPr>
        <xdr:cNvPr id="27" name="TextovéPole 26">
          <a:extLst>
            <a:ext uri="{FF2B5EF4-FFF2-40B4-BE49-F238E27FC236}">
              <a16:creationId xmlns:a16="http://schemas.microsoft.com/office/drawing/2014/main" xmlns="" id="{00000000-0008-0000-0900-00001B000000}"/>
            </a:ext>
          </a:extLst>
        </xdr:cNvPr>
        <xdr:cNvSpPr txBox="1"/>
      </xdr:nvSpPr>
      <xdr:spPr>
        <a:xfrm>
          <a:off x="2942167" y="2333625"/>
          <a:ext cx="1583532" cy="219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cs-CZ" sz="1450"/>
            <a:t>2mg/kg 2x denně </a:t>
          </a:r>
        </a:p>
      </xdr:txBody>
    </xdr:sp>
    <xdr:clientData/>
  </xdr:twoCellAnchor>
  <xdr:twoCellAnchor>
    <xdr:from>
      <xdr:col>7</xdr:col>
      <xdr:colOff>596636</xdr:colOff>
      <xdr:row>8</xdr:row>
      <xdr:rowOff>59532</xdr:rowOff>
    </xdr:from>
    <xdr:to>
      <xdr:col>9</xdr:col>
      <xdr:colOff>444235</xdr:colOff>
      <xdr:row>9</xdr:row>
      <xdr:rowOff>78583</xdr:rowOff>
    </xdr:to>
    <xdr:sp macro="" textlink="">
      <xdr:nvSpPr>
        <xdr:cNvPr id="28" name="TextovéPole 27">
          <a:extLst>
            <a:ext uri="{FF2B5EF4-FFF2-40B4-BE49-F238E27FC236}">
              <a16:creationId xmlns:a16="http://schemas.microsoft.com/office/drawing/2014/main" xmlns="" id="{00000000-0008-0000-0900-00001C000000}"/>
            </a:ext>
          </a:extLst>
        </xdr:cNvPr>
        <xdr:cNvSpPr txBox="1"/>
      </xdr:nvSpPr>
      <xdr:spPr>
        <a:xfrm>
          <a:off x="4847167" y="1583532"/>
          <a:ext cx="1062037"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600"/>
            <a:t> 1120 </a:t>
          </a:r>
        </a:p>
      </xdr:txBody>
    </xdr:sp>
    <xdr:clientData/>
  </xdr:twoCellAnchor>
  <xdr:twoCellAnchor>
    <xdr:from>
      <xdr:col>8</xdr:col>
      <xdr:colOff>7144</xdr:colOff>
      <xdr:row>10</xdr:row>
      <xdr:rowOff>159543</xdr:rowOff>
    </xdr:from>
    <xdr:to>
      <xdr:col>9</xdr:col>
      <xdr:colOff>461962</xdr:colOff>
      <xdr:row>11</xdr:row>
      <xdr:rowOff>178594</xdr:rowOff>
    </xdr:to>
    <xdr:sp macro="" textlink="">
      <xdr:nvSpPr>
        <xdr:cNvPr id="29" name="TextovéPole 28">
          <a:extLst>
            <a:ext uri="{FF2B5EF4-FFF2-40B4-BE49-F238E27FC236}">
              <a16:creationId xmlns:a16="http://schemas.microsoft.com/office/drawing/2014/main" xmlns="" id="{00000000-0008-0000-0900-00001D000000}"/>
            </a:ext>
          </a:extLst>
        </xdr:cNvPr>
        <xdr:cNvSpPr txBox="1"/>
      </xdr:nvSpPr>
      <xdr:spPr>
        <a:xfrm>
          <a:off x="4864894" y="2064543"/>
          <a:ext cx="1062037"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600"/>
            <a:t> 15 </a:t>
          </a:r>
        </a:p>
      </xdr:txBody>
    </xdr:sp>
    <xdr:clientData/>
  </xdr:twoCellAnchor>
  <xdr:twoCellAnchor>
    <xdr:from>
      <xdr:col>8</xdr:col>
      <xdr:colOff>19050</xdr:colOff>
      <xdr:row>12</xdr:row>
      <xdr:rowOff>40481</xdr:rowOff>
    </xdr:from>
    <xdr:to>
      <xdr:col>9</xdr:col>
      <xdr:colOff>473868</xdr:colOff>
      <xdr:row>13</xdr:row>
      <xdr:rowOff>59532</xdr:rowOff>
    </xdr:to>
    <xdr:sp macro="" textlink="">
      <xdr:nvSpPr>
        <xdr:cNvPr id="30" name="TextovéPole 29">
          <a:extLst>
            <a:ext uri="{FF2B5EF4-FFF2-40B4-BE49-F238E27FC236}">
              <a16:creationId xmlns:a16="http://schemas.microsoft.com/office/drawing/2014/main" xmlns="" id="{00000000-0008-0000-0900-00001E000000}"/>
            </a:ext>
          </a:extLst>
        </xdr:cNvPr>
        <xdr:cNvSpPr txBox="1"/>
      </xdr:nvSpPr>
      <xdr:spPr>
        <a:xfrm>
          <a:off x="4876800" y="2326481"/>
          <a:ext cx="1062037"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600"/>
            <a:t> 2240 </a:t>
          </a:r>
        </a:p>
      </xdr:txBody>
    </xdr:sp>
    <xdr:clientData/>
  </xdr:twoCellAnchor>
  <xdr:twoCellAnchor editAs="oneCell">
    <xdr:from>
      <xdr:col>0</xdr:col>
      <xdr:colOff>595312</xdr:colOff>
      <xdr:row>13</xdr:row>
      <xdr:rowOff>71437</xdr:rowOff>
    </xdr:from>
    <xdr:to>
      <xdr:col>13</xdr:col>
      <xdr:colOff>270860</xdr:colOff>
      <xdr:row>14</xdr:row>
      <xdr:rowOff>178593</xdr:rowOff>
    </xdr:to>
    <xdr:pic>
      <xdr:nvPicPr>
        <xdr:cNvPr id="31" name="Obrázek 30">
          <a:extLst>
            <a:ext uri="{FF2B5EF4-FFF2-40B4-BE49-F238E27FC236}">
              <a16:creationId xmlns:a16="http://schemas.microsoft.com/office/drawing/2014/main" xmlns="" id="{00000000-0008-0000-0900-00001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5312" y="2547937"/>
          <a:ext cx="7569392" cy="297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531019</xdr:colOff>
      <xdr:row>13</xdr:row>
      <xdr:rowOff>100013</xdr:rowOff>
    </xdr:from>
    <xdr:to>
      <xdr:col>7</xdr:col>
      <xdr:colOff>292895</xdr:colOff>
      <xdr:row>14</xdr:row>
      <xdr:rowOff>128589</xdr:rowOff>
    </xdr:to>
    <xdr:sp macro="" textlink="">
      <xdr:nvSpPr>
        <xdr:cNvPr id="32" name="TextovéPole 31">
          <a:extLst>
            <a:ext uri="{FF2B5EF4-FFF2-40B4-BE49-F238E27FC236}">
              <a16:creationId xmlns:a16="http://schemas.microsoft.com/office/drawing/2014/main" xmlns="" id="{00000000-0008-0000-0900-000020000000}"/>
            </a:ext>
          </a:extLst>
        </xdr:cNvPr>
        <xdr:cNvSpPr txBox="1"/>
      </xdr:nvSpPr>
      <xdr:spPr>
        <a:xfrm>
          <a:off x="2959894" y="2576513"/>
          <a:ext cx="1583532" cy="219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cs-CZ" sz="1600"/>
            <a:t>3mg</a:t>
          </a:r>
          <a:r>
            <a:rPr lang="cs-CZ" sz="1600" baseline="0"/>
            <a:t>  2x denně</a:t>
          </a:r>
          <a:endParaRPr lang="cs-CZ" sz="1600"/>
        </a:p>
      </xdr:txBody>
    </xdr:sp>
    <xdr:clientData/>
  </xdr:twoCellAnchor>
  <xdr:twoCellAnchor>
    <xdr:from>
      <xdr:col>7</xdr:col>
      <xdr:colOff>590550</xdr:colOff>
      <xdr:row>13</xdr:row>
      <xdr:rowOff>111919</xdr:rowOff>
    </xdr:from>
    <xdr:to>
      <xdr:col>9</xdr:col>
      <xdr:colOff>438149</xdr:colOff>
      <xdr:row>14</xdr:row>
      <xdr:rowOff>130970</xdr:rowOff>
    </xdr:to>
    <xdr:sp macro="" textlink="">
      <xdr:nvSpPr>
        <xdr:cNvPr id="33" name="TextovéPole 32">
          <a:extLst>
            <a:ext uri="{FF2B5EF4-FFF2-40B4-BE49-F238E27FC236}">
              <a16:creationId xmlns:a16="http://schemas.microsoft.com/office/drawing/2014/main" xmlns="" id="{00000000-0008-0000-0900-000021000000}"/>
            </a:ext>
          </a:extLst>
        </xdr:cNvPr>
        <xdr:cNvSpPr txBox="1"/>
      </xdr:nvSpPr>
      <xdr:spPr>
        <a:xfrm>
          <a:off x="4841081" y="2588419"/>
          <a:ext cx="1062037"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600"/>
            <a:t> 42 </a:t>
          </a:r>
        </a:p>
      </xdr:txBody>
    </xdr:sp>
    <xdr:clientData/>
  </xdr:twoCellAnchor>
  <xdr:twoCellAnchor>
    <xdr:from>
      <xdr:col>10</xdr:col>
      <xdr:colOff>590550</xdr:colOff>
      <xdr:row>13</xdr:row>
      <xdr:rowOff>111919</xdr:rowOff>
    </xdr:from>
    <xdr:to>
      <xdr:col>12</xdr:col>
      <xdr:colOff>438150</xdr:colOff>
      <xdr:row>14</xdr:row>
      <xdr:rowOff>130970</xdr:rowOff>
    </xdr:to>
    <xdr:sp macro="" textlink="">
      <xdr:nvSpPr>
        <xdr:cNvPr id="34" name="TextovéPole 33">
          <a:extLst>
            <a:ext uri="{FF2B5EF4-FFF2-40B4-BE49-F238E27FC236}">
              <a16:creationId xmlns:a16="http://schemas.microsoft.com/office/drawing/2014/main" xmlns="" id="{00000000-0008-0000-0900-000022000000}"/>
            </a:ext>
          </a:extLst>
        </xdr:cNvPr>
        <xdr:cNvSpPr txBox="1"/>
      </xdr:nvSpPr>
      <xdr:spPr>
        <a:xfrm>
          <a:off x="6662738" y="2588419"/>
          <a:ext cx="1062037" cy="209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400"/>
            <a:t> cca 51.500 </a:t>
          </a:r>
        </a:p>
      </xdr:txBody>
    </xdr:sp>
    <xdr:clientData/>
  </xdr:twoCellAnchor>
  <xdr:twoCellAnchor>
    <xdr:from>
      <xdr:col>1</xdr:col>
      <xdr:colOff>21166</xdr:colOff>
      <xdr:row>12</xdr:row>
      <xdr:rowOff>10583</xdr:rowOff>
    </xdr:from>
    <xdr:to>
      <xdr:col>13</xdr:col>
      <xdr:colOff>169333</xdr:colOff>
      <xdr:row>13</xdr:row>
      <xdr:rowOff>74083</xdr:rowOff>
    </xdr:to>
    <xdr:sp macro="" textlink="">
      <xdr:nvSpPr>
        <xdr:cNvPr id="35" name="TextovéPole 34">
          <a:extLst>
            <a:ext uri="{FF2B5EF4-FFF2-40B4-BE49-F238E27FC236}">
              <a16:creationId xmlns:a16="http://schemas.microsoft.com/office/drawing/2014/main" xmlns="" id="{00000000-0008-0000-0900-000023000000}"/>
            </a:ext>
          </a:extLst>
        </xdr:cNvPr>
        <xdr:cNvSpPr txBox="1"/>
      </xdr:nvSpPr>
      <xdr:spPr>
        <a:xfrm>
          <a:off x="634999" y="2296583"/>
          <a:ext cx="7514167" cy="254000"/>
        </a:xfrm>
        <a:prstGeom prst="rect">
          <a:avLst/>
        </a:prstGeom>
        <a:solidFill>
          <a:srgbClr val="FFC000">
            <a:alpha val="50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14</xdr:col>
      <xdr:colOff>31751</xdr:colOff>
      <xdr:row>10</xdr:row>
      <xdr:rowOff>52917</xdr:rowOff>
    </xdr:from>
    <xdr:to>
      <xdr:col>16</xdr:col>
      <xdr:colOff>497419</xdr:colOff>
      <xdr:row>15</xdr:row>
      <xdr:rowOff>95250</xdr:rowOff>
    </xdr:to>
    <xdr:sp macro="" textlink="">
      <xdr:nvSpPr>
        <xdr:cNvPr id="36" name="TextovéPole 35">
          <a:extLst>
            <a:ext uri="{FF2B5EF4-FFF2-40B4-BE49-F238E27FC236}">
              <a16:creationId xmlns:a16="http://schemas.microsoft.com/office/drawing/2014/main" xmlns="" id="{00000000-0008-0000-0900-000024000000}"/>
            </a:ext>
          </a:extLst>
        </xdr:cNvPr>
        <xdr:cNvSpPr txBox="1"/>
      </xdr:nvSpPr>
      <xdr:spPr>
        <a:xfrm>
          <a:off x="8625418" y="1957917"/>
          <a:ext cx="1693334" cy="9948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100" b="1"/>
            <a:t>jediné konvenční imunosupresivum s on-label indikací na neinfekční uveitidu v ČR</a:t>
          </a:r>
        </a:p>
        <a:p>
          <a:pPr algn="ctr"/>
          <a:r>
            <a:rPr lang="cs-CZ" sz="1100" b="1"/>
            <a:t> k datu 2.8.2023</a:t>
          </a:r>
        </a:p>
      </xdr:txBody>
    </xdr:sp>
    <xdr:clientData/>
  </xdr:twoCellAnchor>
  <xdr:twoCellAnchor>
    <xdr:from>
      <xdr:col>14</xdr:col>
      <xdr:colOff>95251</xdr:colOff>
      <xdr:row>10</xdr:row>
      <xdr:rowOff>0</xdr:rowOff>
    </xdr:from>
    <xdr:to>
      <xdr:col>16</xdr:col>
      <xdr:colOff>455084</xdr:colOff>
      <xdr:row>15</xdr:row>
      <xdr:rowOff>116416</xdr:rowOff>
    </xdr:to>
    <xdr:sp macro="" textlink="">
      <xdr:nvSpPr>
        <xdr:cNvPr id="37" name="Ovál 36">
          <a:extLst>
            <a:ext uri="{FF2B5EF4-FFF2-40B4-BE49-F238E27FC236}">
              <a16:creationId xmlns:a16="http://schemas.microsoft.com/office/drawing/2014/main" xmlns="" id="{00000000-0008-0000-0900-000025000000}"/>
            </a:ext>
          </a:extLst>
        </xdr:cNvPr>
        <xdr:cNvSpPr/>
      </xdr:nvSpPr>
      <xdr:spPr>
        <a:xfrm>
          <a:off x="8688918" y="1905000"/>
          <a:ext cx="1587499" cy="1068916"/>
        </a:xfrm>
        <a:prstGeom prst="ellipse">
          <a:avLst/>
        </a:prstGeom>
        <a:solidFill>
          <a:srgbClr val="FFC000">
            <a:alpha val="57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13</xdr:col>
      <xdr:colOff>190502</xdr:colOff>
      <xdr:row>12</xdr:row>
      <xdr:rowOff>105833</xdr:rowOff>
    </xdr:from>
    <xdr:to>
      <xdr:col>14</xdr:col>
      <xdr:colOff>42333</xdr:colOff>
      <xdr:row>12</xdr:row>
      <xdr:rowOff>116418</xdr:rowOff>
    </xdr:to>
    <xdr:cxnSp macro="">
      <xdr:nvCxnSpPr>
        <xdr:cNvPr id="39" name="Přímá spojnice se šipkou 38">
          <a:extLst>
            <a:ext uri="{FF2B5EF4-FFF2-40B4-BE49-F238E27FC236}">
              <a16:creationId xmlns:a16="http://schemas.microsoft.com/office/drawing/2014/main" xmlns="" id="{00000000-0008-0000-0900-000027000000}"/>
            </a:ext>
          </a:extLst>
        </xdr:cNvPr>
        <xdr:cNvCxnSpPr/>
      </xdr:nvCxnSpPr>
      <xdr:spPr>
        <a:xfrm flipH="1">
          <a:off x="8170335" y="2391833"/>
          <a:ext cx="465665" cy="10585"/>
        </a:xfrm>
        <a:prstGeom prst="straightConnector1">
          <a:avLst/>
        </a:prstGeom>
        <a:ln w="57150">
          <a:solidFill>
            <a:srgbClr val="FFC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21167</xdr:colOff>
      <xdr:row>14</xdr:row>
      <xdr:rowOff>169333</xdr:rowOff>
    </xdr:from>
    <xdr:to>
      <xdr:col>10</xdr:col>
      <xdr:colOff>137584</xdr:colOff>
      <xdr:row>17</xdr:row>
      <xdr:rowOff>116417</xdr:rowOff>
    </xdr:to>
    <xdr:sp macro="" textlink="">
      <xdr:nvSpPr>
        <xdr:cNvPr id="40" name="TextovéPole 39">
          <a:extLst>
            <a:ext uri="{FF2B5EF4-FFF2-40B4-BE49-F238E27FC236}">
              <a16:creationId xmlns:a16="http://schemas.microsoft.com/office/drawing/2014/main" xmlns="" id="{00000000-0008-0000-0900-000028000000}"/>
            </a:ext>
          </a:extLst>
        </xdr:cNvPr>
        <xdr:cNvSpPr txBox="1"/>
      </xdr:nvSpPr>
      <xdr:spPr>
        <a:xfrm>
          <a:off x="635000" y="2836333"/>
          <a:ext cx="5640917" cy="518584"/>
        </a:xfrm>
        <a:prstGeom prst="rect">
          <a:avLst/>
        </a:prstGeom>
        <a:solidFill>
          <a:schemeClr val="bg1">
            <a:lumMod val="65000"/>
            <a:alpha val="46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b="1" u="sng"/>
            <a:t>MIX KONVENČNÍCH IMUNOSUPRESIV</a:t>
          </a:r>
          <a:r>
            <a:rPr lang="cs-CZ" sz="1200" b="1"/>
            <a:t>: 33 % pacient</a:t>
          </a:r>
          <a:r>
            <a:rPr lang="cs-CZ" sz="1200" b="1" baseline="0"/>
            <a:t>ů methotrexát, 22 % azathioprin, 22 % mykofenolát, 22 % cyklosporin, 0 % takrolimus - viz Přílohu č. 16</a:t>
          </a:r>
          <a:endParaRPr lang="cs-CZ" sz="1200" b="1"/>
        </a:p>
      </xdr:txBody>
    </xdr:sp>
    <xdr:clientData/>
  </xdr:twoCellAnchor>
  <xdr:twoCellAnchor>
    <xdr:from>
      <xdr:col>10</xdr:col>
      <xdr:colOff>127001</xdr:colOff>
      <xdr:row>14</xdr:row>
      <xdr:rowOff>169333</xdr:rowOff>
    </xdr:from>
    <xdr:to>
      <xdr:col>13</xdr:col>
      <xdr:colOff>169334</xdr:colOff>
      <xdr:row>17</xdr:row>
      <xdr:rowOff>116417</xdr:rowOff>
    </xdr:to>
    <xdr:sp macro="" textlink="">
      <xdr:nvSpPr>
        <xdr:cNvPr id="41" name="TextovéPole 40">
          <a:extLst>
            <a:ext uri="{FF2B5EF4-FFF2-40B4-BE49-F238E27FC236}">
              <a16:creationId xmlns:a16="http://schemas.microsoft.com/office/drawing/2014/main" xmlns="" id="{00000000-0008-0000-0900-000029000000}"/>
            </a:ext>
          </a:extLst>
        </xdr:cNvPr>
        <xdr:cNvSpPr txBox="1"/>
      </xdr:nvSpPr>
      <xdr:spPr>
        <a:xfrm>
          <a:off x="6265334" y="2836333"/>
          <a:ext cx="1883833" cy="518584"/>
        </a:xfrm>
        <a:prstGeom prst="rect">
          <a:avLst/>
        </a:prstGeom>
        <a:solidFill>
          <a:schemeClr val="bg1">
            <a:lumMod val="65000"/>
            <a:alpha val="46000"/>
          </a:schemeClr>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cs-CZ" sz="1800" b="1"/>
            <a:t>cca 10.400</a:t>
          </a:r>
        </a:p>
      </xdr:txBody>
    </xdr:sp>
    <xdr:clientData/>
  </xdr:twoCellAnchor>
  <xdr:twoCellAnchor editAs="oneCell">
    <xdr:from>
      <xdr:col>2</xdr:col>
      <xdr:colOff>66675</xdr:colOff>
      <xdr:row>22</xdr:row>
      <xdr:rowOff>133350</xdr:rowOff>
    </xdr:from>
    <xdr:to>
      <xdr:col>13</xdr:col>
      <xdr:colOff>209550</xdr:colOff>
      <xdr:row>45</xdr:row>
      <xdr:rowOff>85725</xdr:rowOff>
    </xdr:to>
    <xdr:pic>
      <xdr:nvPicPr>
        <xdr:cNvPr id="38" name="Obrázek 37">
          <a:extLst>
            <a:ext uri="{FF2B5EF4-FFF2-40B4-BE49-F238E27FC236}">
              <a16:creationId xmlns:a16="http://schemas.microsoft.com/office/drawing/2014/main" xmlns="" id="{00000000-0008-0000-0900-00002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85875" y="4324350"/>
          <a:ext cx="6848475" cy="433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266699</xdr:colOff>
      <xdr:row>26</xdr:row>
      <xdr:rowOff>161925</xdr:rowOff>
    </xdr:from>
    <xdr:to>
      <xdr:col>12</xdr:col>
      <xdr:colOff>0</xdr:colOff>
      <xdr:row>31</xdr:row>
      <xdr:rowOff>9525</xdr:rowOff>
    </xdr:to>
    <xdr:sp macro="" textlink="">
      <xdr:nvSpPr>
        <xdr:cNvPr id="15" name="TextovéPole 14">
          <a:extLst>
            <a:ext uri="{FF2B5EF4-FFF2-40B4-BE49-F238E27FC236}">
              <a16:creationId xmlns:a16="http://schemas.microsoft.com/office/drawing/2014/main" xmlns="" id="{00000000-0008-0000-0900-00000F000000}"/>
            </a:ext>
          </a:extLst>
        </xdr:cNvPr>
        <xdr:cNvSpPr txBox="1"/>
      </xdr:nvSpPr>
      <xdr:spPr>
        <a:xfrm>
          <a:off x="3314699" y="5114925"/>
          <a:ext cx="4000501" cy="800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b="1" u="sng"/>
            <a:t>Risk Ratio FAi</a:t>
          </a:r>
          <a:r>
            <a:rPr lang="cs-CZ" sz="1100" b="1" u="sng" baseline="0"/>
            <a:t> vs Control for recurrence of uveitis  (95% CI) dle</a:t>
          </a:r>
          <a:r>
            <a:rPr lang="cs-CZ" sz="1100" b="1" u="sng" baseline="30000"/>
            <a:t>62</a:t>
          </a:r>
        </a:p>
        <a:p>
          <a:pPr algn="ctr"/>
          <a:r>
            <a:rPr lang="cs-CZ" sz="1100" b="1" baseline="0"/>
            <a:t> 6 months :      0.30 (0.21, 0,43)</a:t>
          </a:r>
        </a:p>
        <a:p>
          <a:pPr algn="ctr"/>
          <a:r>
            <a:rPr lang="cs-CZ" sz="1100" b="1" baseline="0"/>
            <a:t>12 months :     0.39 (0.30, 0.51)</a:t>
          </a:r>
        </a:p>
        <a:p>
          <a:pPr algn="ctr"/>
          <a:r>
            <a:rPr lang="cs-CZ" sz="1100" b="1" baseline="0"/>
            <a:t>36 months :     0.67 (0.57, 0.79)</a:t>
          </a:r>
          <a:endParaRPr lang="cs-CZ" sz="11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285750</xdr:colOff>
      <xdr:row>0</xdr:row>
      <xdr:rowOff>95250</xdr:rowOff>
    </xdr:from>
    <xdr:to>
      <xdr:col>25</xdr:col>
      <xdr:colOff>409575</xdr:colOff>
      <xdr:row>49</xdr:row>
      <xdr:rowOff>42333</xdr:rowOff>
    </xdr:to>
    <xdr:sp macro="" textlink="">
      <xdr:nvSpPr>
        <xdr:cNvPr id="2" name="TextovéPole 1">
          <a:extLst>
            <a:ext uri="{FF2B5EF4-FFF2-40B4-BE49-F238E27FC236}">
              <a16:creationId xmlns:a16="http://schemas.microsoft.com/office/drawing/2014/main" xmlns="" id="{00000000-0008-0000-0A00-000002000000}"/>
            </a:ext>
          </a:extLst>
        </xdr:cNvPr>
        <xdr:cNvSpPr txBox="1"/>
      </xdr:nvSpPr>
      <xdr:spPr>
        <a:xfrm>
          <a:off x="285750" y="95250"/>
          <a:ext cx="15469658" cy="92815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twoCellAnchor>
    <xdr:from>
      <xdr:col>0</xdr:col>
      <xdr:colOff>523875</xdr:colOff>
      <xdr:row>1</xdr:row>
      <xdr:rowOff>52917</xdr:rowOff>
    </xdr:from>
    <xdr:to>
      <xdr:col>11</xdr:col>
      <xdr:colOff>349250</xdr:colOff>
      <xdr:row>10</xdr:row>
      <xdr:rowOff>148167</xdr:rowOff>
    </xdr:to>
    <xdr:sp macro="" textlink="">
      <xdr:nvSpPr>
        <xdr:cNvPr id="3" name="TextovéPole 2">
          <a:extLst>
            <a:ext uri="{FF2B5EF4-FFF2-40B4-BE49-F238E27FC236}">
              <a16:creationId xmlns:a16="http://schemas.microsoft.com/office/drawing/2014/main" xmlns="" id="{00000000-0008-0000-0A00-000003000000}"/>
            </a:ext>
          </a:extLst>
        </xdr:cNvPr>
        <xdr:cNvSpPr txBox="1"/>
      </xdr:nvSpPr>
      <xdr:spPr>
        <a:xfrm>
          <a:off x="523875" y="243417"/>
          <a:ext cx="6577542" cy="180975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200"/>
            <a:t>Nitrooční tlak  (dále jen "IOP") byl dobře kontrolován v obou studijních skupinách; IOP byl podobný pro obě studijní skupiny ve 36. měsíci a srovnatelný podíl očí v obou skupinách měl příhody související s IOP  po 36 měsících (viz tabulka níže). </a:t>
          </a:r>
          <a:r>
            <a:rPr lang="cs-CZ" sz="1200" b="1"/>
            <a:t>Většina zvýšení IOP byla léčena léky na snížení IOP; 42,5 % očí ve skupině léčené FAi  dostávalo léky na snížení IOP ve srovnání s 33,3 % očí ve skupině léčené shamem</a:t>
          </a:r>
          <a:r>
            <a:rPr lang="cs-CZ" sz="1200"/>
            <a:t>. Podíl očí ve skupině léčené FAi, které podstoupily operaci na snížení IOP, byl přibližně poloviční než ve skupině léčené shamem (5,7 % vs. 11,9 </a:t>
          </a:r>
          <a:r>
            <a:rPr lang="cs-CZ" sz="1200" b="1"/>
            <a:t>%).  Jak se očekávalo, operace šedého zákalu byla během 36 měsíců vyžadována častěji ve skupině léčené FA ive srovnání se skupinou léčenou shamem (73,8 % očí vs. 23,8 % očí)</a:t>
          </a:r>
          <a:r>
            <a:rPr lang="cs-CZ" sz="1200"/>
            <a:t>. Odstranění šedého zákalu mělo podobný účinek na výsledky zrakové ostrosti u obou léčebných skupin při měření při prvním hodnocení po odstranění.</a:t>
          </a:r>
        </a:p>
      </xdr:txBody>
    </xdr:sp>
    <xdr:clientData/>
  </xdr:twoCellAnchor>
  <xdr:twoCellAnchor editAs="oneCell">
    <xdr:from>
      <xdr:col>0</xdr:col>
      <xdr:colOff>497418</xdr:colOff>
      <xdr:row>10</xdr:row>
      <xdr:rowOff>179919</xdr:rowOff>
    </xdr:from>
    <xdr:to>
      <xdr:col>10</xdr:col>
      <xdr:colOff>529167</xdr:colOff>
      <xdr:row>28</xdr:row>
      <xdr:rowOff>52918</xdr:rowOff>
    </xdr:to>
    <xdr:pic>
      <xdr:nvPicPr>
        <xdr:cNvPr id="4" name="Obrázek 3">
          <a:extLst>
            <a:ext uri="{FF2B5EF4-FFF2-40B4-BE49-F238E27FC236}">
              <a16:creationId xmlns:a16="http://schemas.microsoft.com/office/drawing/2014/main" xmlns="" id="{00000000-0008-0000-0A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418" y="2084919"/>
          <a:ext cx="6170082" cy="330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148167</xdr:colOff>
      <xdr:row>3</xdr:row>
      <xdr:rowOff>21166</xdr:rowOff>
    </xdr:from>
    <xdr:to>
      <xdr:col>23</xdr:col>
      <xdr:colOff>211666</xdr:colOff>
      <xdr:row>22</xdr:row>
      <xdr:rowOff>42333</xdr:rowOff>
    </xdr:to>
    <xdr:sp macro="" textlink="">
      <xdr:nvSpPr>
        <xdr:cNvPr id="5" name="TextovéPole 4">
          <a:extLst>
            <a:ext uri="{FF2B5EF4-FFF2-40B4-BE49-F238E27FC236}">
              <a16:creationId xmlns:a16="http://schemas.microsoft.com/office/drawing/2014/main" xmlns="" id="{00000000-0008-0000-0A00-000005000000}"/>
            </a:ext>
          </a:extLst>
        </xdr:cNvPr>
        <xdr:cNvSpPr txBox="1"/>
      </xdr:nvSpPr>
      <xdr:spPr>
        <a:xfrm>
          <a:off x="7514167" y="592666"/>
          <a:ext cx="6815666" cy="3640667"/>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cs-CZ" sz="1200" u="sng"/>
            <a:t>Ze 129 zařazených pacientů se u 89 % objevila alespoň jedna oční léčbou vyvolaná nežádoucí příhoda (</a:t>
          </a:r>
          <a:r>
            <a:rPr lang="cs-CZ" sz="1200" u="sng">
              <a:solidFill>
                <a:schemeClr val="dk1"/>
              </a:solidFill>
              <a:effectLst/>
              <a:latin typeface="+mn-lt"/>
              <a:ea typeface="+mn-ea"/>
              <a:cs typeface="+mn-cs"/>
            </a:rPr>
            <a:t>tzv. </a:t>
          </a:r>
          <a:r>
            <a:rPr lang="cs-CZ" sz="1200" b="0" i="0" u="sng" baseline="0">
              <a:solidFill>
                <a:schemeClr val="dk1"/>
              </a:solidFill>
              <a:effectLst/>
              <a:latin typeface="+mn-lt"/>
              <a:ea typeface="+mn-ea"/>
              <a:cs typeface="+mn-cs"/>
            </a:rPr>
            <a:t>treatment-emergent adverse event, </a:t>
          </a:r>
          <a:r>
            <a:rPr lang="cs-CZ" sz="1200" u="sng">
              <a:solidFill>
                <a:schemeClr val="dk1"/>
              </a:solidFill>
              <a:effectLst/>
              <a:latin typeface="+mn-lt"/>
              <a:ea typeface="+mn-ea"/>
              <a:cs typeface="+mn-cs"/>
            </a:rPr>
            <a:t>dále jen "TEAE" - viz výše pozn. 67</a:t>
          </a:r>
          <a:r>
            <a:rPr lang="cs-CZ" sz="1200" u="sng"/>
            <a:t>) ve "studovaném" oku během 36 měsíčního období studie</a:t>
          </a:r>
          <a:r>
            <a:rPr lang="cs-CZ" sz="1200"/>
            <a:t>. </a:t>
          </a:r>
          <a:r>
            <a:rPr lang="cs-CZ" sz="1200" b="1"/>
            <a:t>Ze všech 129 pacientů se u 21,7 % objevila závažná oční TEAE ve studovaném oku, ačkoli pacienti ve skupině s FAi byli postiženi méně často ve srovnání s pacienty ve skupině se shamem (18,4 % vs. 28,6 %)</a:t>
          </a:r>
          <a:r>
            <a:rPr lang="cs-CZ" sz="1200" b="1" baseline="0"/>
            <a:t> - viz tabulka níže</a:t>
          </a:r>
          <a:r>
            <a:rPr lang="cs-CZ" sz="1200" baseline="0"/>
            <a:t>. Když se však zvažoval vztah ke studované léčbě, závažné nežádoucí účinky související s léčbou </a:t>
          </a:r>
          <a:r>
            <a:rPr lang="cs-CZ" sz="1200">
              <a:solidFill>
                <a:schemeClr val="dk1"/>
              </a:solidFill>
              <a:effectLst/>
              <a:latin typeface="+mn-lt"/>
              <a:ea typeface="+mn-ea"/>
              <a:cs typeface="+mn-cs"/>
            </a:rPr>
            <a:t>(tzv. drug related, DRAE či TRAE - viz výše pozn. 68)  </a:t>
          </a:r>
          <a:r>
            <a:rPr lang="cs-CZ" sz="1200" baseline="0"/>
            <a:t> byly hlášeny častěji ve skupině s FAi (9,2 %) než ve skupině se shamem (7,1 %).</a:t>
          </a:r>
          <a:endParaRPr lang="cs-CZ" sz="1200"/>
        </a:p>
        <a:p>
          <a:pPr marL="0" marR="0" indent="0" defTabSz="914400" eaLnBrk="1" fontAlgn="auto" latinLnBrk="0" hangingPunct="1">
            <a:lnSpc>
              <a:spcPct val="100000"/>
            </a:lnSpc>
            <a:spcBef>
              <a:spcPts val="0"/>
            </a:spcBef>
            <a:spcAft>
              <a:spcPts val="0"/>
            </a:spcAft>
            <a:buClrTx/>
            <a:buSzTx/>
            <a:buFontTx/>
            <a:buNone/>
            <a:tabLst/>
            <a:defRPr/>
          </a:pPr>
          <a:r>
            <a:rPr lang="cs-CZ" sz="1200"/>
            <a:t>Celkově byly (po kontrole ve 36 měsíci) nejčastěji hlášenými očními TEAE ovlivňujícími "studované" oko v obou léčebných skupinách tzv. "oční poruchy" (</a:t>
          </a:r>
          <a:r>
            <a:rPr lang="cs-CZ" sz="1200">
              <a:solidFill>
                <a:schemeClr val="dk1"/>
              </a:solidFill>
              <a:effectLst/>
              <a:latin typeface="+mn-lt"/>
              <a:ea typeface="+mn-ea"/>
              <a:cs typeface="+mn-cs"/>
            </a:rPr>
            <a:t>FAi vs sham: </a:t>
          </a:r>
          <a:r>
            <a:rPr lang="cs-CZ" sz="1200"/>
            <a:t>85,1 % vs 92,9 %) a pak nutnost očního vyšetření (34,5 % vs 31,0 %). U více pacientů ve skupině s FAi došlo k očním DRAE než ve skupině se shamem (65 % a 40,4 %), stejně jako k většímu počtu nutných očního vyšetření (26,4 % a 16,7 </a:t>
          </a:r>
          <a:r>
            <a:rPr lang="cs-CZ" sz="1200" b="1"/>
            <a:t>%). Nejčastěji hlášenými očními TEAE ve studovaném oku (viz tabulka níže) byly</a:t>
          </a:r>
          <a:r>
            <a:rPr lang="cs-CZ" sz="1200"/>
            <a:t> u FAi: katarakta (37,9 %) a zvýšení IOP (32,2 %), ve skupině se shamem: uveitida (61,9 %),makulární edém (38,1 %) a zvýšení IOP (31,0 %). Nejčastěji hlášenými očními DRAE ve studovaném oku u FAi byly také: katarakta (27,6 %) a zvýšený IOP (26,4 %), ve skupině s shamem: uveitida (16,7 %) a zvýšení IOP (16,7 %).</a:t>
          </a:r>
        </a:p>
        <a:p>
          <a:pPr marL="0" marR="0" indent="0" defTabSz="914400" eaLnBrk="1" fontAlgn="auto" latinLnBrk="0" hangingPunct="1">
            <a:lnSpc>
              <a:spcPct val="100000"/>
            </a:lnSpc>
            <a:spcBef>
              <a:spcPts val="0"/>
            </a:spcBef>
            <a:spcAft>
              <a:spcPts val="0"/>
            </a:spcAft>
            <a:buClrTx/>
            <a:buSzTx/>
            <a:buFontTx/>
            <a:buNone/>
            <a:tabLst/>
            <a:defRPr/>
          </a:pPr>
          <a:r>
            <a:rPr lang="cs-CZ" sz="1200" u="sng"/>
            <a:t>Z celkové populace pacientů se u 61,2 % pacientů vyskytla alespoň jedna neoční TEA</a:t>
          </a:r>
          <a:r>
            <a:rPr lang="cs-CZ" sz="1200"/>
            <a:t>E, s podobnými podíly v FAi rameni,</a:t>
          </a:r>
          <a:r>
            <a:rPr lang="cs-CZ" sz="1200" baseline="0"/>
            <a:t> i </a:t>
          </a:r>
          <a:r>
            <a:rPr lang="cs-CZ" sz="1200"/>
            <a:t>rameni se</a:t>
          </a:r>
          <a:r>
            <a:rPr lang="cs-CZ" sz="1200" baseline="0"/>
            <a:t> shamem</a:t>
          </a:r>
          <a:r>
            <a:rPr lang="cs-CZ" sz="1200"/>
            <a:t> (62,1 % vs. 59,5 %). U 14 % pacientů došlo k závažnému neočnímu TEAE s podobným podílem postiženým v obou léčebných ramenech (14,9 % a 11,9 %).</a:t>
          </a:r>
        </a:p>
      </xdr:txBody>
    </xdr:sp>
    <xdr:clientData/>
  </xdr:twoCellAnchor>
  <xdr:twoCellAnchor editAs="oneCell">
    <xdr:from>
      <xdr:col>11</xdr:col>
      <xdr:colOff>182231</xdr:colOff>
      <xdr:row>25</xdr:row>
      <xdr:rowOff>52916</xdr:rowOff>
    </xdr:from>
    <xdr:to>
      <xdr:col>24</xdr:col>
      <xdr:colOff>440266</xdr:colOff>
      <xdr:row>38</xdr:row>
      <xdr:rowOff>21167</xdr:rowOff>
    </xdr:to>
    <xdr:pic>
      <xdr:nvPicPr>
        <xdr:cNvPr id="6" name="Obrázek 5">
          <a:extLst>
            <a:ext uri="{FF2B5EF4-FFF2-40B4-BE49-F238E27FC236}">
              <a16:creationId xmlns:a16="http://schemas.microsoft.com/office/drawing/2014/main" xmlns=""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34398" y="4815416"/>
          <a:ext cx="8237868" cy="2444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275164</xdr:colOff>
      <xdr:row>26</xdr:row>
      <xdr:rowOff>42333</xdr:rowOff>
    </xdr:from>
    <xdr:to>
      <xdr:col>17</xdr:col>
      <xdr:colOff>95249</xdr:colOff>
      <xdr:row>28</xdr:row>
      <xdr:rowOff>42332</xdr:rowOff>
    </xdr:to>
    <xdr:sp macro="" textlink="">
      <xdr:nvSpPr>
        <xdr:cNvPr id="7" name="TextovéPole 6">
          <a:extLst>
            <a:ext uri="{FF2B5EF4-FFF2-40B4-BE49-F238E27FC236}">
              <a16:creationId xmlns:a16="http://schemas.microsoft.com/office/drawing/2014/main" xmlns="" id="{00000000-0008-0000-0A00-000007000000}"/>
            </a:ext>
          </a:extLst>
        </xdr:cNvPr>
        <xdr:cNvSpPr txBox="1"/>
      </xdr:nvSpPr>
      <xdr:spPr>
        <a:xfrm>
          <a:off x="7027331" y="4995333"/>
          <a:ext cx="3503085" cy="380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cs-CZ" sz="1600" b="1"/>
            <a:t>Numbers</a:t>
          </a:r>
          <a:r>
            <a:rPr lang="cs-CZ" sz="1600" b="1" baseline="0"/>
            <a:t> refer only to ocular TEAE !</a:t>
          </a:r>
          <a:endParaRPr lang="cs-CZ" sz="1600" b="1"/>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40"/>
  <sheetViews>
    <sheetView zoomScale="80" zoomScaleNormal="80" workbookViewId="0">
      <pane xSplit="2" ySplit="3" topLeftCell="H4" activePane="bottomRight" state="frozen"/>
      <selection pane="topRight" activeCell="D1" sqref="D1"/>
      <selection pane="bottomLeft" activeCell="A4" sqref="A4"/>
      <selection pane="bottomRight" activeCell="N22" sqref="N22"/>
    </sheetView>
  </sheetViews>
  <sheetFormatPr defaultRowHeight="15" x14ac:dyDescent="0.25"/>
  <cols>
    <col min="1" max="1" width="2.85546875" customWidth="1"/>
    <col min="2" max="2" width="22.85546875" customWidth="1"/>
    <col min="3" max="3" width="11.140625" customWidth="1"/>
    <col min="4" max="4" width="10.28515625" hidden="1" customWidth="1"/>
    <col min="5" max="5" width="27" hidden="1" customWidth="1"/>
    <col min="6" max="6" width="56.7109375" hidden="1" customWidth="1"/>
    <col min="7" max="7" width="25.140625" customWidth="1"/>
    <col min="8" max="8" width="38.7109375" customWidth="1"/>
    <col min="9" max="9" width="28.42578125" customWidth="1"/>
    <col min="10" max="10" width="14.28515625" customWidth="1"/>
    <col min="11" max="11" width="13.42578125" customWidth="1"/>
    <col min="12" max="12" width="13.5703125" customWidth="1"/>
    <col min="13" max="13" width="0.140625" hidden="1" customWidth="1"/>
    <col min="14" max="14" width="14.28515625" customWidth="1"/>
    <col min="15" max="15" width="20" customWidth="1"/>
    <col min="16" max="16" width="11.140625" customWidth="1"/>
    <col min="17" max="17" width="8.42578125" customWidth="1"/>
    <col min="18" max="18" width="0.140625" hidden="1" customWidth="1"/>
    <col min="19" max="19" width="14.85546875" hidden="1" customWidth="1"/>
    <col min="20" max="20" width="14" customWidth="1"/>
    <col min="21" max="21" width="0.140625" hidden="1" customWidth="1"/>
    <col min="22" max="22" width="7.7109375" hidden="1" customWidth="1"/>
    <col min="23" max="23" width="0.140625" hidden="1" customWidth="1"/>
    <col min="24" max="24" width="17.28515625" customWidth="1"/>
    <col min="25" max="25" width="7.28515625" customWidth="1"/>
    <col min="26" max="26" width="11.7109375" customWidth="1"/>
    <col min="27" max="27" width="10.85546875" hidden="1" customWidth="1"/>
    <col min="28" max="28" width="10.140625" hidden="1" customWidth="1"/>
    <col min="29" max="29" width="10.28515625" customWidth="1"/>
    <col min="30" max="30" width="10.140625" customWidth="1"/>
    <col min="31" max="31" width="0.140625" customWidth="1"/>
    <col min="32" max="32" width="10.5703125" hidden="1" customWidth="1"/>
    <col min="33" max="33" width="11.140625" customWidth="1"/>
    <col min="34" max="34" width="10.28515625" customWidth="1"/>
  </cols>
  <sheetData>
    <row r="1" spans="1:34" ht="21.75" customHeight="1" thickBot="1" x14ac:dyDescent="0.3">
      <c r="B1" s="151" t="s">
        <v>103</v>
      </c>
      <c r="C1" s="151"/>
      <c r="D1" s="151"/>
      <c r="E1" s="151"/>
      <c r="F1" s="151"/>
      <c r="G1" s="151"/>
      <c r="H1" s="151"/>
      <c r="I1" s="151"/>
      <c r="J1" s="151"/>
      <c r="K1" s="151"/>
      <c r="L1" s="151"/>
      <c r="M1" s="151"/>
      <c r="N1" s="151"/>
      <c r="O1" s="151"/>
      <c r="P1" s="151"/>
      <c r="Q1" s="151"/>
      <c r="R1" s="151"/>
      <c r="S1" s="151"/>
      <c r="T1" s="151"/>
      <c r="U1" s="151"/>
      <c r="V1" s="151"/>
      <c r="W1" s="151"/>
      <c r="X1" s="151"/>
      <c r="Y1" s="151"/>
    </row>
    <row r="2" spans="1:34" ht="0.75" hidden="1" customHeight="1" thickBot="1" x14ac:dyDescent="0.3"/>
    <row r="3" spans="1:34" ht="83.25" customHeight="1" thickTop="1" thickBot="1" x14ac:dyDescent="0.3">
      <c r="B3" s="1" t="s">
        <v>90</v>
      </c>
      <c r="C3" s="3" t="s">
        <v>0</v>
      </c>
      <c r="D3" s="35" t="s">
        <v>2</v>
      </c>
      <c r="E3" s="2" t="s">
        <v>72</v>
      </c>
      <c r="F3" s="2" t="s">
        <v>79</v>
      </c>
      <c r="G3" s="2" t="s">
        <v>71</v>
      </c>
      <c r="H3" s="2" t="s">
        <v>6</v>
      </c>
      <c r="I3" s="25" t="s">
        <v>4</v>
      </c>
      <c r="J3" s="5" t="s">
        <v>65</v>
      </c>
      <c r="K3" s="5" t="s">
        <v>66</v>
      </c>
      <c r="L3" s="34" t="s">
        <v>10</v>
      </c>
      <c r="M3" s="34" t="s">
        <v>8</v>
      </c>
      <c r="N3" s="166" t="s">
        <v>99</v>
      </c>
      <c r="O3" s="121" t="s">
        <v>101</v>
      </c>
      <c r="P3" s="166" t="s">
        <v>98</v>
      </c>
      <c r="Q3" s="52" t="s">
        <v>19</v>
      </c>
      <c r="R3" s="37" t="s">
        <v>13</v>
      </c>
      <c r="S3" s="37" t="s">
        <v>8</v>
      </c>
      <c r="T3" s="167" t="s">
        <v>102</v>
      </c>
      <c r="U3" s="15" t="s">
        <v>8</v>
      </c>
      <c r="V3" s="57" t="s">
        <v>19</v>
      </c>
      <c r="W3" s="57" t="s">
        <v>21</v>
      </c>
      <c r="X3" s="216" t="s">
        <v>100</v>
      </c>
      <c r="Y3" s="4" t="s">
        <v>1</v>
      </c>
      <c r="AA3" s="26" t="s">
        <v>7</v>
      </c>
      <c r="AB3" s="26" t="s">
        <v>9</v>
      </c>
      <c r="AC3" s="36"/>
      <c r="AD3" s="36" t="s">
        <v>11</v>
      </c>
      <c r="AE3" s="26" t="s">
        <v>17</v>
      </c>
      <c r="AF3" s="26" t="s">
        <v>18</v>
      </c>
      <c r="AG3" s="36"/>
      <c r="AH3" s="36" t="s">
        <v>12</v>
      </c>
    </row>
    <row r="4" spans="1:34" ht="54" customHeight="1" thickTop="1" x14ac:dyDescent="0.25">
      <c r="B4" s="16" t="s">
        <v>5</v>
      </c>
      <c r="C4" s="22" t="s">
        <v>68</v>
      </c>
      <c r="D4" s="22" t="s">
        <v>3</v>
      </c>
      <c r="E4" s="68" t="s">
        <v>83</v>
      </c>
      <c r="F4" s="68" t="s">
        <v>85</v>
      </c>
      <c r="G4" s="10" t="s">
        <v>80</v>
      </c>
      <c r="H4" s="10" t="s">
        <v>81</v>
      </c>
      <c r="I4" s="10" t="s">
        <v>86</v>
      </c>
      <c r="J4" s="24">
        <v>8592.4599999999991</v>
      </c>
      <c r="K4" s="7">
        <f>J4-Z4</f>
        <v>8592.4599999999991</v>
      </c>
      <c r="L4" s="155">
        <f t="shared" ref="L4" si="0">K4*7</f>
        <v>60147.219999999994</v>
      </c>
      <c r="M4" s="27" t="e">
        <f>L4/AB4</f>
        <v>#REF!</v>
      </c>
      <c r="N4" s="159">
        <f>L4+((7*2213)+(2*815))</f>
        <v>77268.22</v>
      </c>
      <c r="O4" s="215">
        <f>10*N4</f>
        <v>772682.2</v>
      </c>
      <c r="P4" s="160">
        <f>N4/AD4</f>
        <v>1.3421169007797207</v>
      </c>
      <c r="Q4" s="50">
        <f t="shared" ref="Q4:Q10" si="1">L4/N4</f>
        <v>0.77842119308559188</v>
      </c>
      <c r="R4" s="40">
        <f>K4*2</f>
        <v>17184.919999999998</v>
      </c>
      <c r="S4" s="38">
        <f>R4/AF4</f>
        <v>1</v>
      </c>
      <c r="T4" s="173">
        <f>R4+((2*2213)+(3*815))</f>
        <v>24055.919999999998</v>
      </c>
      <c r="U4" s="38">
        <f>T4/AH4</f>
        <v>1</v>
      </c>
      <c r="V4" s="54">
        <f t="shared" ref="V4:V10" si="2">R4/T4</f>
        <v>0.71437384228081902</v>
      </c>
      <c r="W4" s="59" t="e">
        <f>25*(#REF!-T4)</f>
        <v>#REF!</v>
      </c>
      <c r="X4" s="171">
        <f>N4+(2*T4)</f>
        <v>125380.06</v>
      </c>
      <c r="Y4" s="130">
        <v>0</v>
      </c>
      <c r="Z4" s="6">
        <f>Y4*J4</f>
        <v>0</v>
      </c>
      <c r="AA4" s="14"/>
      <c r="AB4" s="14" t="e">
        <f>#REF!</f>
        <v>#REF!</v>
      </c>
      <c r="AD4" s="14">
        <f>N10</f>
        <v>57571.9</v>
      </c>
      <c r="AF4" s="14">
        <f>R4</f>
        <v>17184.919999999998</v>
      </c>
      <c r="AH4" s="14">
        <f>T4</f>
        <v>24055.919999999998</v>
      </c>
    </row>
    <row r="5" spans="1:34" ht="49.5" customHeight="1" thickBot="1" x14ac:dyDescent="0.3">
      <c r="B5" s="17" t="s">
        <v>5</v>
      </c>
      <c r="C5" s="23" t="s">
        <v>68</v>
      </c>
      <c r="D5" s="23" t="s">
        <v>3</v>
      </c>
      <c r="E5" s="65"/>
      <c r="F5" s="65"/>
      <c r="G5" s="18" t="s">
        <v>70</v>
      </c>
      <c r="H5" s="18" t="s">
        <v>82</v>
      </c>
      <c r="I5" s="18" t="s">
        <v>87</v>
      </c>
      <c r="J5" s="12">
        <v>8592.4599999999991</v>
      </c>
      <c r="K5" s="13">
        <f>J5-Z5</f>
        <v>8592.4599999999991</v>
      </c>
      <c r="L5" s="156">
        <f>K5*12</f>
        <v>103109.51999999999</v>
      </c>
      <c r="M5" s="28" t="e">
        <f>L5/AB5</f>
        <v>#REF!</v>
      </c>
      <c r="N5" s="161">
        <f>L5+(12*2213)</f>
        <v>129665.51999999999</v>
      </c>
      <c r="O5" s="214">
        <f t="shared" ref="O5:O10" si="3">10*N5</f>
        <v>1296655.2</v>
      </c>
      <c r="P5" s="162">
        <f>N5/AD5</f>
        <v>2.2522362471969832</v>
      </c>
      <c r="Q5" s="51">
        <f t="shared" si="1"/>
        <v>0.79519613232569464</v>
      </c>
      <c r="R5" s="41">
        <f>K5*9</f>
        <v>77332.139999999985</v>
      </c>
      <c r="S5" s="39">
        <f>R5/AF5</f>
        <v>4.5</v>
      </c>
      <c r="T5" s="174">
        <f>R5+((9*2213)+(1*815))</f>
        <v>98064.139999999985</v>
      </c>
      <c r="U5" s="39">
        <f>T5/AH5</f>
        <v>4.0765075706936171</v>
      </c>
      <c r="V5" s="55">
        <f t="shared" si="2"/>
        <v>0.7885873470159428</v>
      </c>
      <c r="W5" s="58" t="e">
        <f>25*(#REF!-T5)</f>
        <v>#REF!</v>
      </c>
      <c r="X5" s="172">
        <f>N5+(2*T5)</f>
        <v>325793.79999999993</v>
      </c>
      <c r="Y5" s="168">
        <v>0</v>
      </c>
      <c r="Z5" s="6">
        <f>Y5*J5</f>
        <v>0</v>
      </c>
      <c r="AA5" s="14"/>
      <c r="AB5" s="14" t="e">
        <f>#REF!</f>
        <v>#REF!</v>
      </c>
      <c r="AD5" s="14">
        <f>N10</f>
        <v>57571.9</v>
      </c>
      <c r="AF5" s="14">
        <f>R4</f>
        <v>17184.919999999998</v>
      </c>
      <c r="AH5" s="14">
        <f>T4</f>
        <v>24055.919999999998</v>
      </c>
    </row>
    <row r="6" spans="1:34" ht="66" customHeight="1" thickTop="1" x14ac:dyDescent="0.25">
      <c r="B6" s="176" t="s">
        <v>93</v>
      </c>
      <c r="C6" s="177" t="s">
        <v>69</v>
      </c>
      <c r="D6" s="177"/>
      <c r="E6" s="177"/>
      <c r="F6" s="177"/>
      <c r="G6" s="178"/>
      <c r="H6" s="178" t="s">
        <v>91</v>
      </c>
      <c r="I6" s="179" t="s">
        <v>96</v>
      </c>
      <c r="J6" s="217" t="s">
        <v>104</v>
      </c>
      <c r="K6" s="217" t="s">
        <v>104</v>
      </c>
      <c r="L6" s="180">
        <f>L10+L11</f>
        <v>100657.55666666667</v>
      </c>
      <c r="M6" s="181" t="e">
        <f>L6/AB6</f>
        <v>#REF!</v>
      </c>
      <c r="N6" s="182">
        <f>L10+L11+((2*2213)+(1*815)+(2*854))</f>
        <v>107606.55666666667</v>
      </c>
      <c r="O6" s="169">
        <f t="shared" si="3"/>
        <v>1076065.5666666667</v>
      </c>
      <c r="P6" s="183">
        <f>N6/AD6</f>
        <v>1.869081212651774</v>
      </c>
      <c r="Q6" s="154">
        <f t="shared" si="1"/>
        <v>0.93542215070103996</v>
      </c>
      <c r="R6" s="40">
        <f>L11</f>
        <v>52208.656666666669</v>
      </c>
      <c r="S6" s="38"/>
      <c r="T6" s="184">
        <f>R6+((4*854))</f>
        <v>55624.656666666669</v>
      </c>
      <c r="U6" s="38">
        <f>T6/AH6</f>
        <v>2.3123063539730211</v>
      </c>
      <c r="V6" s="54">
        <f t="shared" si="2"/>
        <v>0.93858838499497554</v>
      </c>
      <c r="W6" s="59" t="e">
        <f>25*(#REF!-T6)</f>
        <v>#REF!</v>
      </c>
      <c r="X6" s="171">
        <f>N6+(2*T6)</f>
        <v>218855.87</v>
      </c>
      <c r="Y6" s="130">
        <v>0</v>
      </c>
      <c r="Z6" s="6" t="e">
        <f>Y6*J6</f>
        <v>#VALUE!</v>
      </c>
      <c r="AA6" s="14"/>
      <c r="AB6" s="14" t="e">
        <f>#REF!</f>
        <v>#REF!</v>
      </c>
      <c r="AD6" s="14">
        <f>N10</f>
        <v>57571.9</v>
      </c>
      <c r="AF6" s="14">
        <f>R4</f>
        <v>17184.919999999998</v>
      </c>
      <c r="AH6" s="14">
        <f>T4</f>
        <v>24055.919999999998</v>
      </c>
    </row>
    <row r="7" spans="1:34" ht="72" customHeight="1" x14ac:dyDescent="0.25">
      <c r="B7" s="185" t="s">
        <v>94</v>
      </c>
      <c r="C7" s="60" t="s">
        <v>69</v>
      </c>
      <c r="D7" s="60"/>
      <c r="E7" s="60"/>
      <c r="F7" s="60"/>
      <c r="G7" s="186"/>
      <c r="H7" s="186" t="s">
        <v>92</v>
      </c>
      <c r="I7" s="187" t="s">
        <v>96</v>
      </c>
      <c r="J7" s="218"/>
      <c r="K7" s="218"/>
      <c r="L7" s="188">
        <f>(2*L10)+L11</f>
        <v>149106.45666666667</v>
      </c>
      <c r="M7" s="189" t="e">
        <f>L7/AB7</f>
        <v>#DIV/0!</v>
      </c>
      <c r="N7" s="190">
        <f>(2*L10)+L11+((3*2213)+(1*815)+(2*854))</f>
        <v>158268.45666666667</v>
      </c>
      <c r="O7" s="191">
        <f t="shared" si="3"/>
        <v>1582684.5666666667</v>
      </c>
      <c r="P7" s="192">
        <f>N7/AD7</f>
        <v>2.7490573815814079</v>
      </c>
      <c r="Q7" s="193">
        <f t="shared" ref="Q7:Q8" si="4">L7/N7</f>
        <v>0.94211101698365374</v>
      </c>
      <c r="R7" s="194">
        <f>L11</f>
        <v>52208.656666666669</v>
      </c>
      <c r="S7" s="195"/>
      <c r="T7" s="196">
        <f>R7+((4*854))</f>
        <v>55624.656666666669</v>
      </c>
      <c r="U7" s="195"/>
      <c r="V7" s="197"/>
      <c r="W7" s="198"/>
      <c r="X7" s="199">
        <f>N7+(2*T7)</f>
        <v>269517.77</v>
      </c>
      <c r="Y7" s="128">
        <v>0</v>
      </c>
      <c r="Z7" s="6">
        <f>Y7*J7</f>
        <v>0</v>
      </c>
      <c r="AA7" s="14"/>
      <c r="AB7" s="14"/>
      <c r="AD7" s="14">
        <f>N10</f>
        <v>57571.9</v>
      </c>
      <c r="AF7" s="14"/>
      <c r="AH7" s="14"/>
    </row>
    <row r="8" spans="1:34" ht="72" customHeight="1" x14ac:dyDescent="0.25">
      <c r="B8" s="185" t="s">
        <v>95</v>
      </c>
      <c r="C8" s="60" t="s">
        <v>69</v>
      </c>
      <c r="D8" s="60"/>
      <c r="E8" s="60"/>
      <c r="F8" s="60"/>
      <c r="G8" s="186"/>
      <c r="H8" s="186" t="s">
        <v>91</v>
      </c>
      <c r="I8" s="200" t="s">
        <v>97</v>
      </c>
      <c r="J8" s="218"/>
      <c r="K8" s="218"/>
      <c r="L8" s="188">
        <f>L10+L11</f>
        <v>100657.55666666667</v>
      </c>
      <c r="M8" s="189"/>
      <c r="N8" s="190">
        <f>L10+L11+((2*2213)+(1*815)+(2*854))</f>
        <v>107606.55666666667</v>
      </c>
      <c r="O8" s="191">
        <f t="shared" si="3"/>
        <v>1076065.5666666667</v>
      </c>
      <c r="P8" s="192">
        <f>N8/AD8</f>
        <v>1.869081212651774</v>
      </c>
      <c r="Q8" s="193">
        <f t="shared" si="4"/>
        <v>0.93542215070103996</v>
      </c>
      <c r="R8" s="201">
        <f>L11</f>
        <v>52208.656666666669</v>
      </c>
      <c r="S8" s="195"/>
      <c r="T8" s="196">
        <f>R8+((4*854))</f>
        <v>55624.656666666669</v>
      </c>
      <c r="U8" s="195"/>
      <c r="V8" s="197"/>
      <c r="W8" s="198"/>
      <c r="X8" s="199">
        <f>N8+T8+((2*L11)+2213+(4*854))</f>
        <v>273277.52666666667</v>
      </c>
      <c r="Y8" s="128">
        <v>0</v>
      </c>
      <c r="Z8" s="6">
        <f>Y8*J8</f>
        <v>0</v>
      </c>
      <c r="AA8" s="14"/>
      <c r="AB8" s="14"/>
      <c r="AD8" s="14">
        <f>N10</f>
        <v>57571.9</v>
      </c>
      <c r="AF8" s="14"/>
      <c r="AH8" s="14"/>
    </row>
    <row r="9" spans="1:34" ht="72" customHeight="1" thickBot="1" x14ac:dyDescent="0.3">
      <c r="B9" s="202" t="s">
        <v>95</v>
      </c>
      <c r="C9" s="203" t="s">
        <v>69</v>
      </c>
      <c r="D9" s="203"/>
      <c r="E9" s="203"/>
      <c r="F9" s="203"/>
      <c r="G9" s="204"/>
      <c r="H9" s="204" t="s">
        <v>92</v>
      </c>
      <c r="I9" s="205" t="s">
        <v>97</v>
      </c>
      <c r="J9" s="219"/>
      <c r="K9" s="219"/>
      <c r="L9" s="206">
        <f>(2*L10)+L11</f>
        <v>149106.45666666667</v>
      </c>
      <c r="M9" s="207"/>
      <c r="N9" s="208">
        <f>(2*L10)+L11+((3*2213)+(1*815)+(2*854))</f>
        <v>158268.45666666667</v>
      </c>
      <c r="O9" s="209">
        <f t="shared" si="3"/>
        <v>1582684.5666666667</v>
      </c>
      <c r="P9" s="210">
        <f>N9/AD9</f>
        <v>2.7490573815814079</v>
      </c>
      <c r="Q9" s="211">
        <f t="shared" ref="Q9" si="5">L9/N9</f>
        <v>0.94211101698365374</v>
      </c>
      <c r="R9" s="212">
        <f>L11</f>
        <v>52208.656666666669</v>
      </c>
      <c r="S9" s="39"/>
      <c r="T9" s="213">
        <f>R9+((4*854))</f>
        <v>55624.656666666669</v>
      </c>
      <c r="U9" s="39"/>
      <c r="V9" s="55"/>
      <c r="W9" s="58"/>
      <c r="X9" s="172">
        <f>N9+T9+((2*L11)+2213+(4*854))</f>
        <v>323939.4266666667</v>
      </c>
      <c r="Y9" s="168">
        <v>0</v>
      </c>
      <c r="Z9" s="6">
        <f>Y9*J9</f>
        <v>0</v>
      </c>
      <c r="AA9" s="14"/>
      <c r="AB9" s="14"/>
      <c r="AD9" s="14">
        <f>N10</f>
        <v>57571.9</v>
      </c>
      <c r="AF9" s="14"/>
      <c r="AH9" s="14"/>
    </row>
    <row r="10" spans="1:34" ht="65.25" customHeight="1" thickTop="1" thickBot="1" x14ac:dyDescent="0.3">
      <c r="B10" s="44" t="s">
        <v>67</v>
      </c>
      <c r="C10" s="45" t="s">
        <v>20</v>
      </c>
      <c r="D10" s="45" t="s">
        <v>15</v>
      </c>
      <c r="E10" s="72" t="s">
        <v>84</v>
      </c>
      <c r="F10" s="72" t="s">
        <v>78</v>
      </c>
      <c r="G10" s="46" t="s">
        <v>73</v>
      </c>
      <c r="H10" s="46" t="s">
        <v>74</v>
      </c>
      <c r="I10" s="46" t="s">
        <v>16</v>
      </c>
      <c r="J10" s="49">
        <v>24224.45</v>
      </c>
      <c r="K10" s="47">
        <f>J10-Z10</f>
        <v>24224.45</v>
      </c>
      <c r="L10" s="157">
        <f>K10*2</f>
        <v>48448.9</v>
      </c>
      <c r="M10" s="48" t="e">
        <f>L10/AB10</f>
        <v>#REF!</v>
      </c>
      <c r="N10" s="164">
        <f>L10+((3*2213)+(2*815)+(1*854))</f>
        <v>57571.9</v>
      </c>
      <c r="O10" s="170">
        <f t="shared" si="3"/>
        <v>575719</v>
      </c>
      <c r="P10" s="119">
        <f>N10/AD10</f>
        <v>1</v>
      </c>
      <c r="Q10" s="53">
        <f t="shared" si="1"/>
        <v>0.84153727773445031</v>
      </c>
      <c r="R10" s="42">
        <f>K10*2</f>
        <v>48448.9</v>
      </c>
      <c r="S10" s="43"/>
      <c r="T10" s="175">
        <f>R10+((3*2213)+(2*854))</f>
        <v>56795.9</v>
      </c>
      <c r="U10" s="43">
        <f>T10/AH10</f>
        <v>2.3609947156458788</v>
      </c>
      <c r="V10" s="56">
        <f t="shared" si="2"/>
        <v>0.85303516627080478</v>
      </c>
      <c r="W10" s="58" t="e">
        <f>25*(#REF!-T10)</f>
        <v>#REF!</v>
      </c>
      <c r="X10" s="171">
        <f>N10+(2*T10)</f>
        <v>171163.7</v>
      </c>
      <c r="Y10" s="131">
        <v>0</v>
      </c>
      <c r="Z10" s="6">
        <f>Y10*J10</f>
        <v>0</v>
      </c>
      <c r="AA10" s="14"/>
      <c r="AB10" s="14" t="e">
        <f>#REF!</f>
        <v>#REF!</v>
      </c>
      <c r="AD10" s="14">
        <f>N10</f>
        <v>57571.9</v>
      </c>
      <c r="AF10" s="14">
        <f>R4</f>
        <v>17184.919999999998</v>
      </c>
      <c r="AH10" s="14">
        <f>T4</f>
        <v>24055.919999999998</v>
      </c>
    </row>
    <row r="11" spans="1:34" ht="75" customHeight="1" thickTop="1" thickBot="1" x14ac:dyDescent="0.3">
      <c r="B11" s="87" t="s">
        <v>57</v>
      </c>
      <c r="C11" s="88" t="s">
        <v>22</v>
      </c>
      <c r="D11" s="88" t="s">
        <v>14</v>
      </c>
      <c r="E11" s="89" t="s">
        <v>77</v>
      </c>
      <c r="F11" s="141" t="s">
        <v>76</v>
      </c>
      <c r="G11" s="140" t="s">
        <v>75</v>
      </c>
      <c r="H11" s="140" t="s">
        <v>88</v>
      </c>
      <c r="I11" s="153" t="s">
        <v>89</v>
      </c>
      <c r="J11" s="91">
        <v>156625.97</v>
      </c>
      <c r="K11" s="152">
        <f>J11-Z11</f>
        <v>156625.97</v>
      </c>
      <c r="L11" s="158">
        <f>K11/3</f>
        <v>52208.656666666669</v>
      </c>
      <c r="M11" s="142"/>
      <c r="N11" s="163"/>
      <c r="O11" s="165"/>
      <c r="P11" s="120"/>
      <c r="Q11" s="143"/>
      <c r="R11" s="144">
        <f>K11*3</f>
        <v>469877.91000000003</v>
      </c>
      <c r="S11" s="145"/>
      <c r="T11" s="146"/>
      <c r="U11" s="145"/>
      <c r="V11" s="147"/>
      <c r="W11" s="148"/>
      <c r="X11" s="149"/>
      <c r="Y11" s="131">
        <v>0</v>
      </c>
      <c r="Z11" s="6">
        <f>Y11*J11</f>
        <v>0</v>
      </c>
      <c r="AA11" s="14"/>
      <c r="AB11" s="14" t="e">
        <f>#REF!</f>
        <v>#REF!</v>
      </c>
      <c r="AD11" s="14" t="e">
        <f>#REF!</f>
        <v>#REF!</v>
      </c>
      <c r="AF11" s="14">
        <f>R4</f>
        <v>17184.919999999998</v>
      </c>
      <c r="AH11" s="14">
        <f>T4</f>
        <v>24055.919999999998</v>
      </c>
    </row>
    <row r="12" spans="1:34" ht="6" customHeight="1" thickTop="1" x14ac:dyDescent="0.25">
      <c r="A12" s="8"/>
      <c r="B12" s="8"/>
      <c r="C12" s="8"/>
      <c r="D12" s="8"/>
      <c r="E12" s="8"/>
      <c r="F12" s="8"/>
      <c r="G12" s="8"/>
      <c r="H12" s="8"/>
      <c r="I12" s="8"/>
      <c r="J12" s="8"/>
      <c r="K12" s="8"/>
      <c r="L12" s="8"/>
      <c r="M12" s="8"/>
      <c r="N12" s="8"/>
      <c r="O12" s="8"/>
      <c r="P12" s="8"/>
      <c r="Q12" s="8"/>
      <c r="R12" s="8"/>
      <c r="S12" s="8"/>
      <c r="T12" s="8"/>
      <c r="U12" s="8"/>
      <c r="V12" s="8"/>
      <c r="W12" s="8"/>
      <c r="X12" s="8"/>
      <c r="Y12" s="8"/>
      <c r="Z12" s="8"/>
    </row>
    <row r="13" spans="1:34" ht="12.75" customHeight="1" x14ac:dyDescent="0.25">
      <c r="A13" s="8"/>
      <c r="B13" s="29"/>
      <c r="C13" s="8"/>
      <c r="D13" s="8"/>
      <c r="E13" s="8"/>
      <c r="F13" s="8"/>
      <c r="G13" s="8"/>
      <c r="H13" s="8"/>
      <c r="I13" s="8"/>
      <c r="J13" s="8"/>
      <c r="K13" s="8"/>
      <c r="L13" s="8"/>
      <c r="M13" s="8"/>
      <c r="N13" s="8"/>
      <c r="O13" s="8"/>
      <c r="P13" s="8"/>
      <c r="Q13" s="8"/>
      <c r="R13" s="8"/>
      <c r="S13" s="19"/>
      <c r="T13" s="19"/>
      <c r="U13" s="19"/>
      <c r="V13" s="19"/>
      <c r="W13" s="19"/>
      <c r="X13" s="19"/>
      <c r="Y13" s="19"/>
      <c r="Z13" s="19"/>
    </row>
    <row r="14" spans="1:34" ht="14.25" customHeight="1" x14ac:dyDescent="0.25">
      <c r="A14" s="8"/>
      <c r="B14" s="30"/>
      <c r="C14" s="8"/>
      <c r="D14" s="8"/>
      <c r="E14" s="8"/>
      <c r="F14" s="8"/>
      <c r="G14" s="8"/>
      <c r="H14" s="8"/>
      <c r="I14" s="8"/>
      <c r="J14" s="8"/>
      <c r="K14" s="8"/>
      <c r="L14" s="8"/>
      <c r="M14" s="8"/>
      <c r="N14" s="8"/>
      <c r="O14" s="8"/>
      <c r="P14" s="8"/>
      <c r="Q14" s="8"/>
      <c r="R14" s="8"/>
      <c r="S14" s="19"/>
      <c r="T14" s="19"/>
      <c r="U14" s="19"/>
      <c r="V14" s="19"/>
      <c r="W14" s="19"/>
      <c r="X14" s="19"/>
      <c r="Y14" s="19"/>
      <c r="Z14" s="19"/>
    </row>
    <row r="15" spans="1:34" ht="12" customHeight="1" x14ac:dyDescent="0.25">
      <c r="A15" s="8"/>
      <c r="B15" s="29"/>
      <c r="C15" s="8"/>
      <c r="D15" s="8"/>
      <c r="E15" s="8"/>
      <c r="F15" s="8"/>
      <c r="G15" s="8"/>
      <c r="H15" s="8"/>
      <c r="I15" s="8"/>
      <c r="J15" s="8"/>
      <c r="K15" s="8"/>
      <c r="L15" s="8"/>
      <c r="M15" s="8"/>
      <c r="N15" s="8"/>
      <c r="O15" s="8"/>
      <c r="P15" s="8"/>
      <c r="Q15" s="8"/>
      <c r="R15" s="8"/>
      <c r="S15" s="19"/>
      <c r="T15" s="19"/>
      <c r="U15" s="19"/>
      <c r="V15" s="19"/>
      <c r="W15" s="19"/>
      <c r="X15" s="19"/>
      <c r="Y15" s="19"/>
      <c r="Z15" s="19"/>
    </row>
    <row r="16" spans="1:34" ht="12" customHeight="1" x14ac:dyDescent="0.25">
      <c r="A16" s="8"/>
      <c r="B16" s="29"/>
      <c r="C16" s="8"/>
      <c r="D16" s="8"/>
      <c r="E16" s="8"/>
      <c r="F16" s="8"/>
      <c r="G16" s="9"/>
      <c r="H16" s="9"/>
      <c r="I16" s="9"/>
      <c r="J16" s="31"/>
      <c r="K16" s="8"/>
      <c r="L16" s="8"/>
      <c r="M16" s="8"/>
      <c r="N16" s="8"/>
      <c r="O16" s="8"/>
      <c r="P16" s="8"/>
      <c r="Q16" s="8"/>
      <c r="R16" s="8"/>
      <c r="S16" s="19"/>
      <c r="T16" s="19"/>
      <c r="U16" s="19"/>
      <c r="V16" s="19"/>
      <c r="W16" s="19"/>
      <c r="X16" s="19"/>
      <c r="Y16" s="19"/>
      <c r="Z16" s="19"/>
    </row>
    <row r="17" spans="1:26" ht="12" customHeight="1" x14ac:dyDescent="0.25">
      <c r="A17" s="8"/>
      <c r="B17" s="29"/>
      <c r="C17" s="8"/>
      <c r="D17" s="8"/>
      <c r="E17" s="8"/>
      <c r="F17" s="8"/>
      <c r="G17" s="8"/>
      <c r="H17" s="8"/>
      <c r="I17" s="8"/>
      <c r="J17" s="32"/>
      <c r="K17" s="8"/>
      <c r="L17" s="8"/>
      <c r="M17" s="8"/>
      <c r="N17" s="8"/>
      <c r="O17" s="8"/>
      <c r="P17" s="8"/>
      <c r="Q17" s="8"/>
      <c r="R17" s="8"/>
      <c r="S17" s="19"/>
      <c r="T17" s="19"/>
      <c r="U17" s="19"/>
      <c r="V17" s="19"/>
      <c r="W17" s="19"/>
      <c r="X17" s="19"/>
      <c r="Y17" s="19"/>
      <c r="Z17" s="19"/>
    </row>
    <row r="18" spans="1:26" ht="0.75" customHeight="1" x14ac:dyDescent="0.25">
      <c r="A18" s="8"/>
      <c r="B18" s="8"/>
      <c r="C18" s="8"/>
      <c r="D18" s="8"/>
      <c r="E18" s="8"/>
      <c r="F18" s="8"/>
      <c r="G18" s="8"/>
      <c r="H18" s="8"/>
      <c r="I18" s="8"/>
      <c r="J18" s="33"/>
      <c r="K18" s="8"/>
      <c r="L18" s="8"/>
      <c r="M18" s="8"/>
      <c r="N18" s="8"/>
      <c r="O18" s="8"/>
      <c r="P18" s="8"/>
      <c r="Q18" s="8"/>
      <c r="R18" s="8"/>
      <c r="S18" s="19"/>
      <c r="T18" s="19"/>
      <c r="U18" s="19"/>
      <c r="V18" s="19"/>
      <c r="W18" s="19"/>
      <c r="X18" s="19"/>
      <c r="Y18" s="19"/>
      <c r="Z18" s="19"/>
    </row>
    <row r="19" spans="1:26" ht="14.25" customHeight="1" x14ac:dyDescent="0.25">
      <c r="A19" s="8"/>
      <c r="B19" s="30"/>
      <c r="C19" s="8"/>
      <c r="D19" s="8"/>
      <c r="E19" s="8"/>
      <c r="F19" s="8"/>
      <c r="G19" s="8"/>
      <c r="H19" s="8"/>
      <c r="I19" s="8"/>
      <c r="J19" s="33"/>
      <c r="K19" s="8"/>
      <c r="L19" s="8"/>
      <c r="M19" s="8"/>
      <c r="N19" s="8"/>
      <c r="O19" s="8"/>
      <c r="P19" s="8"/>
      <c r="Q19" s="8"/>
      <c r="R19" s="8"/>
      <c r="S19" s="19"/>
      <c r="T19" s="19"/>
      <c r="U19" s="19"/>
      <c r="V19" s="19"/>
      <c r="W19" s="19"/>
      <c r="X19" s="19"/>
      <c r="Y19" s="19"/>
      <c r="Z19" s="19"/>
    </row>
    <row r="20" spans="1:26" x14ac:dyDescent="0.25">
      <c r="A20" s="8"/>
      <c r="B20" s="8"/>
      <c r="C20" s="8"/>
      <c r="D20" s="8"/>
      <c r="E20" s="8"/>
      <c r="F20" s="8"/>
      <c r="G20" s="8"/>
      <c r="H20" s="8"/>
      <c r="I20" s="8"/>
      <c r="J20" s="8"/>
      <c r="K20" s="8"/>
      <c r="L20" s="8"/>
      <c r="M20" s="8"/>
      <c r="N20" s="8"/>
      <c r="O20" s="8"/>
      <c r="P20" s="8"/>
      <c r="Q20" s="8"/>
      <c r="R20" s="8"/>
      <c r="S20" s="19"/>
      <c r="T20" s="19"/>
      <c r="U20" s="19"/>
      <c r="V20" s="19"/>
      <c r="W20" s="19"/>
      <c r="X20" s="19"/>
      <c r="Y20" s="19"/>
      <c r="Z20" s="19"/>
    </row>
    <row r="21" spans="1:26" x14ac:dyDescent="0.25">
      <c r="A21" s="8"/>
      <c r="B21" s="29"/>
      <c r="C21" s="8"/>
      <c r="D21" s="8"/>
      <c r="E21" s="8"/>
      <c r="F21" s="8"/>
      <c r="G21" s="8"/>
      <c r="H21" s="8"/>
      <c r="I21" s="8"/>
      <c r="J21" s="8"/>
      <c r="K21" s="8"/>
      <c r="L21" s="8"/>
      <c r="M21" s="8"/>
      <c r="N21" s="8"/>
      <c r="O21" s="8"/>
      <c r="P21" s="8"/>
      <c r="Q21" s="8"/>
      <c r="R21" s="8"/>
      <c r="S21" s="19"/>
      <c r="T21" s="19"/>
      <c r="U21" s="19"/>
      <c r="V21" s="19"/>
      <c r="W21" s="19"/>
      <c r="X21" s="19"/>
      <c r="Y21" s="19"/>
      <c r="Z21" s="19"/>
    </row>
    <row r="22" spans="1:26" x14ac:dyDescent="0.25">
      <c r="A22" s="8"/>
      <c r="B22" s="8"/>
      <c r="C22" s="8"/>
      <c r="D22" s="8"/>
      <c r="E22" s="8"/>
      <c r="F22" s="8"/>
      <c r="G22" s="8"/>
      <c r="H22" s="8"/>
      <c r="I22" s="8"/>
      <c r="J22" s="8"/>
      <c r="K22" s="8"/>
      <c r="L22" s="8"/>
      <c r="M22" s="8"/>
      <c r="N22" s="8"/>
      <c r="O22" s="8"/>
      <c r="P22" s="8"/>
      <c r="Q22" s="8"/>
      <c r="R22" s="8"/>
      <c r="S22" s="19"/>
      <c r="T22" s="19"/>
      <c r="U22" s="19"/>
      <c r="V22" s="19"/>
      <c r="W22" s="19"/>
      <c r="X22" s="19"/>
      <c r="Y22" s="19"/>
      <c r="Z22" s="19"/>
    </row>
    <row r="23" spans="1:26" x14ac:dyDescent="0.25">
      <c r="A23" s="8"/>
      <c r="B23" s="8"/>
      <c r="C23" s="8"/>
      <c r="D23" s="8"/>
      <c r="E23" s="8"/>
      <c r="F23" s="8"/>
      <c r="G23" s="8"/>
      <c r="H23" s="8"/>
      <c r="I23" s="8"/>
      <c r="J23" s="8"/>
      <c r="K23" s="8"/>
      <c r="L23" s="8"/>
      <c r="M23" s="8"/>
      <c r="N23" s="8"/>
      <c r="O23" s="8"/>
      <c r="P23" s="8"/>
      <c r="Q23" s="8"/>
      <c r="R23" s="8"/>
    </row>
    <row r="24" spans="1:26" x14ac:dyDescent="0.25">
      <c r="A24" s="8"/>
      <c r="B24" s="8"/>
      <c r="C24" s="8"/>
      <c r="D24" s="8"/>
      <c r="E24" s="8"/>
      <c r="F24" s="8"/>
      <c r="G24" s="8"/>
      <c r="H24" s="8"/>
      <c r="I24" s="8"/>
      <c r="J24" s="8"/>
      <c r="K24" s="8"/>
      <c r="L24" s="8"/>
      <c r="M24" s="8"/>
      <c r="N24" s="8"/>
      <c r="O24" s="8"/>
      <c r="P24" s="8"/>
      <c r="Q24" s="8"/>
      <c r="R24" s="8"/>
    </row>
    <row r="25" spans="1:26" x14ac:dyDescent="0.25">
      <c r="A25" s="8"/>
      <c r="B25" s="8"/>
      <c r="C25" s="8"/>
      <c r="D25" s="8"/>
      <c r="E25" s="8"/>
      <c r="F25" s="8"/>
      <c r="G25" s="8"/>
      <c r="H25" s="8"/>
      <c r="I25" s="8"/>
      <c r="J25" s="8"/>
      <c r="K25" s="8"/>
      <c r="L25" s="8"/>
      <c r="M25" s="8"/>
      <c r="N25" s="8"/>
      <c r="O25" s="8"/>
      <c r="P25" s="8"/>
      <c r="Q25" s="8"/>
      <c r="R25" s="8"/>
    </row>
    <row r="28" spans="1:26" x14ac:dyDescent="0.25">
      <c r="H28" t="s">
        <v>54</v>
      </c>
    </row>
    <row r="31" spans="1:26" x14ac:dyDescent="0.25">
      <c r="F31" s="80"/>
    </row>
    <row r="32" spans="1:26" x14ac:dyDescent="0.25">
      <c r="I32" s="80"/>
    </row>
    <row r="34" spans="3:6" x14ac:dyDescent="0.25">
      <c r="C34" s="80"/>
    </row>
    <row r="37" spans="3:6" x14ac:dyDescent="0.25">
      <c r="E37" s="80"/>
    </row>
    <row r="40" spans="3:6" x14ac:dyDescent="0.25">
      <c r="F40" s="150"/>
    </row>
  </sheetData>
  <autoFilter ref="B3:AB11"/>
  <mergeCells count="3">
    <mergeCell ref="B1:Y1"/>
    <mergeCell ref="J6:J9"/>
    <mergeCell ref="K6:K9"/>
  </mergeCells>
  <pageMargins left="0.7" right="0.7" top="0.78740157499999996" bottom="0.78740157499999996" header="0.3" footer="0.3"/>
  <pageSetup paperSize="9"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0"/>
  <sheetViews>
    <sheetView topLeftCell="F1" workbookViewId="0">
      <selection activeCell="D53" sqref="D53"/>
    </sheetView>
  </sheetViews>
  <sheetFormatPr defaultRowHeight="15" x14ac:dyDescent="0.25"/>
  <sheetData>
    <row r="40" spans="2:2" x14ac:dyDescent="0.25">
      <c r="B40" s="80"/>
    </row>
  </sheetData>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AR36" sqref="AR36"/>
    </sheetView>
  </sheetViews>
  <sheetFormatPr defaultRowHeight="15" x14ac:dyDescent="0.25"/>
  <sheetData/>
  <pageMargins left="0.7" right="0.7" top="0.78740157499999996" bottom="0.78740157499999996"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B38" sqref="B38"/>
    </sheetView>
  </sheetViews>
  <sheetFormatPr defaultRowHeight="15" x14ac:dyDescent="0.25"/>
  <sheetData/>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A5" sqref="A5"/>
    </sheetView>
  </sheetViews>
  <sheetFormatPr defaultRowHeight="15" x14ac:dyDescent="0.25"/>
  <sheetData/>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F1" zoomScale="90" zoomScaleNormal="90" workbookViewId="0">
      <selection activeCell="R33" sqref="R33"/>
    </sheetView>
  </sheetViews>
  <sheetFormatPr defaultRowHeight="15" x14ac:dyDescent="0.25"/>
  <sheetData/>
  <pageMargins left="0.7" right="0.7" top="0.78740157499999996" bottom="0.78740157499999996"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G37" sqref="G37"/>
    </sheetView>
  </sheetViews>
  <sheetFormatPr defaultRowHeight="15" x14ac:dyDescent="0.25"/>
  <sheetData/>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zoomScale="90" zoomScaleNormal="90" workbookViewId="0">
      <selection activeCell="W21" sqref="W21"/>
    </sheetView>
  </sheetViews>
  <sheetFormatPr defaultRowHeight="15" x14ac:dyDescent="0.25"/>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3"/>
  <sheetViews>
    <sheetView tabSelected="1" zoomScale="90" zoomScaleNormal="90" workbookViewId="0">
      <pane xSplit="3" ySplit="3" topLeftCell="H4" activePane="bottomRight" state="frozen"/>
      <selection pane="topRight" activeCell="D1" sqref="D1"/>
      <selection pane="bottomLeft" activeCell="A4" sqref="A4"/>
      <selection pane="bottomRight" activeCell="U7" sqref="U7"/>
    </sheetView>
  </sheetViews>
  <sheetFormatPr defaultRowHeight="15" x14ac:dyDescent="0.25"/>
  <cols>
    <col min="1" max="1" width="2.85546875" customWidth="1"/>
    <col min="2" max="2" width="23.85546875" customWidth="1"/>
    <col min="3" max="3" width="11.42578125" customWidth="1"/>
    <col min="4" max="4" width="9.42578125" customWidth="1"/>
    <col min="5" max="5" width="43.28515625" customWidth="1"/>
    <col min="6" max="6" width="65.85546875" customWidth="1"/>
    <col min="7" max="7" width="56.7109375" customWidth="1"/>
    <col min="8" max="8" width="14.5703125" customWidth="1"/>
    <col min="9" max="9" width="13.7109375" customWidth="1"/>
    <col min="10" max="10" width="18.85546875" customWidth="1"/>
    <col min="11" max="11" width="15.5703125" customWidth="1"/>
    <col min="12" max="12" width="14.140625" customWidth="1"/>
    <col min="13" max="13" width="16.140625" customWidth="1"/>
    <col min="14" max="14" width="17.28515625" customWidth="1"/>
    <col min="15" max="15" width="15.42578125" customWidth="1"/>
    <col min="16" max="16" width="15.7109375" customWidth="1"/>
    <col min="17" max="17" width="6.42578125" customWidth="1"/>
    <col min="18" max="18" width="10.5703125" customWidth="1"/>
    <col min="19" max="19" width="10.85546875" hidden="1" customWidth="1"/>
    <col min="20" max="20" width="10.140625" hidden="1" customWidth="1"/>
    <col min="21" max="21" width="12.28515625" customWidth="1"/>
  </cols>
  <sheetData>
    <row r="1" spans="1:21" ht="51.75" customHeight="1" thickBot="1" x14ac:dyDescent="0.3">
      <c r="B1" s="139" t="s">
        <v>62</v>
      </c>
      <c r="C1" s="139"/>
      <c r="D1" s="139"/>
      <c r="E1" s="139"/>
      <c r="F1" s="139"/>
      <c r="G1" s="139"/>
      <c r="H1" s="139"/>
      <c r="I1" s="139"/>
      <c r="J1" s="139"/>
      <c r="K1" s="139"/>
      <c r="L1" s="139"/>
      <c r="M1" s="139"/>
      <c r="N1" s="139"/>
      <c r="O1" s="139"/>
      <c r="P1" s="139"/>
      <c r="Q1" s="139"/>
    </row>
    <row r="2" spans="1:21" ht="0.75" hidden="1" customHeight="1" thickBot="1" x14ac:dyDescent="0.3"/>
    <row r="3" spans="1:21" ht="72.75" customHeight="1" thickTop="1" thickBot="1" x14ac:dyDescent="0.3">
      <c r="B3" s="1" t="s">
        <v>61</v>
      </c>
      <c r="C3" s="3" t="s">
        <v>60</v>
      </c>
      <c r="D3" s="35" t="s">
        <v>2</v>
      </c>
      <c r="E3" s="2" t="s">
        <v>63</v>
      </c>
      <c r="F3" s="2" t="s">
        <v>64</v>
      </c>
      <c r="G3" s="73" t="s">
        <v>36</v>
      </c>
      <c r="H3" s="5" t="s">
        <v>39</v>
      </c>
      <c r="I3" s="134" t="s">
        <v>40</v>
      </c>
      <c r="J3" s="34" t="s">
        <v>49</v>
      </c>
      <c r="K3" s="106" t="s">
        <v>51</v>
      </c>
      <c r="L3" s="82" t="s">
        <v>41</v>
      </c>
      <c r="M3" s="105" t="s">
        <v>50</v>
      </c>
      <c r="N3" s="110" t="s">
        <v>52</v>
      </c>
      <c r="O3" s="115" t="s">
        <v>58</v>
      </c>
      <c r="P3" s="121" t="s">
        <v>59</v>
      </c>
      <c r="Q3" s="4" t="s">
        <v>1</v>
      </c>
      <c r="S3" s="26" t="s">
        <v>7</v>
      </c>
      <c r="T3" s="26" t="s">
        <v>9</v>
      </c>
      <c r="U3" s="36" t="s">
        <v>53</v>
      </c>
    </row>
    <row r="4" spans="1:21" ht="65.25" customHeight="1" thickTop="1" x14ac:dyDescent="0.25">
      <c r="B4" s="17" t="s">
        <v>48</v>
      </c>
      <c r="C4" s="23" t="s">
        <v>24</v>
      </c>
      <c r="D4" s="23"/>
      <c r="E4" s="68" t="s">
        <v>38</v>
      </c>
      <c r="F4" s="69" t="s">
        <v>25</v>
      </c>
      <c r="G4" s="74" t="s">
        <v>35</v>
      </c>
      <c r="H4" s="11"/>
      <c r="I4" s="7"/>
      <c r="J4" s="93"/>
      <c r="K4" s="107">
        <f>M4/2</f>
        <v>18037</v>
      </c>
      <c r="L4" s="83">
        <v>24200</v>
      </c>
      <c r="M4" s="99">
        <f>L4+(6*1979)</f>
        <v>36074</v>
      </c>
      <c r="N4" s="109">
        <f>M4*10</f>
        <v>360740</v>
      </c>
      <c r="O4" s="116">
        <f>M4/U4</f>
        <v>1.619556433509922</v>
      </c>
      <c r="P4" s="122">
        <f>3*M4</f>
        <v>108222</v>
      </c>
      <c r="Q4" s="128">
        <v>0</v>
      </c>
      <c r="R4" s="6">
        <f t="shared" ref="R4:R9" si="0">Q4*H4</f>
        <v>0</v>
      </c>
      <c r="S4" s="14"/>
      <c r="T4" s="14">
        <f>L6</f>
        <v>70549.69</v>
      </c>
      <c r="U4" s="14">
        <f>M5</f>
        <v>22274</v>
      </c>
    </row>
    <row r="5" spans="1:21" ht="54" customHeight="1" thickBot="1" x14ac:dyDescent="0.3">
      <c r="B5" s="17" t="s">
        <v>56</v>
      </c>
      <c r="C5" s="65" t="s">
        <v>28</v>
      </c>
      <c r="D5" s="65"/>
      <c r="E5" s="70" t="s">
        <v>26</v>
      </c>
      <c r="F5" s="71" t="s">
        <v>27</v>
      </c>
      <c r="G5" s="75" t="s">
        <v>32</v>
      </c>
      <c r="H5" s="66"/>
      <c r="I5" s="132"/>
      <c r="J5" s="94"/>
      <c r="K5" s="107">
        <f>M5/2</f>
        <v>11137</v>
      </c>
      <c r="L5" s="84">
        <v>10400</v>
      </c>
      <c r="M5" s="100">
        <f>L5+(6*1979)</f>
        <v>22274</v>
      </c>
      <c r="N5" s="111">
        <f t="shared" ref="N5:N9" si="1">M5*10</f>
        <v>222740</v>
      </c>
      <c r="O5" s="117">
        <f t="shared" ref="O5:O9" si="2">M5/U5</f>
        <v>1</v>
      </c>
      <c r="P5" s="123">
        <f t="shared" ref="P5:P7" si="3">3*M5</f>
        <v>66822</v>
      </c>
      <c r="Q5" s="129">
        <v>0</v>
      </c>
      <c r="R5" s="6">
        <f t="shared" si="0"/>
        <v>0</v>
      </c>
      <c r="S5" s="14"/>
      <c r="T5" s="14"/>
      <c r="U5" s="14">
        <f>M5</f>
        <v>22274</v>
      </c>
    </row>
    <row r="6" spans="1:21" ht="60.75" customHeight="1" thickTop="1" thickBot="1" x14ac:dyDescent="0.3">
      <c r="B6" s="20" t="s">
        <v>42</v>
      </c>
      <c r="C6" s="21" t="s">
        <v>23</v>
      </c>
      <c r="D6" s="21" t="s">
        <v>15</v>
      </c>
      <c r="E6" s="67" t="s">
        <v>37</v>
      </c>
      <c r="F6" s="67" t="s">
        <v>46</v>
      </c>
      <c r="G6" s="76" t="s">
        <v>45</v>
      </c>
      <c r="H6" s="11">
        <v>15107</v>
      </c>
      <c r="I6" s="133">
        <f>H6-R6</f>
        <v>15107</v>
      </c>
      <c r="J6" s="95">
        <f>0.833*I6</f>
        <v>12584.130999999999</v>
      </c>
      <c r="K6" s="108">
        <f>(2.5*I6)+(3*1979)</f>
        <v>43704.5</v>
      </c>
      <c r="L6" s="85">
        <f>I6*4.67</f>
        <v>70549.69</v>
      </c>
      <c r="M6" s="101">
        <f>L6+(6*1979)</f>
        <v>82423.69</v>
      </c>
      <c r="N6" s="112">
        <f t="shared" si="1"/>
        <v>824236.9</v>
      </c>
      <c r="O6" s="118">
        <f t="shared" si="2"/>
        <v>3.7004440154440155</v>
      </c>
      <c r="P6" s="124">
        <f t="shared" si="3"/>
        <v>247271.07</v>
      </c>
      <c r="Q6" s="130">
        <v>0</v>
      </c>
      <c r="R6" s="6">
        <f t="shared" si="0"/>
        <v>0</v>
      </c>
      <c r="S6" s="14"/>
      <c r="T6" s="14">
        <f>L6</f>
        <v>70549.69</v>
      </c>
      <c r="U6" s="14">
        <f>M5</f>
        <v>22274</v>
      </c>
    </row>
    <row r="7" spans="1:21" ht="76.5" customHeight="1" thickTop="1" thickBot="1" x14ac:dyDescent="0.3">
      <c r="B7" s="44" t="s">
        <v>43</v>
      </c>
      <c r="C7" s="45" t="s">
        <v>20</v>
      </c>
      <c r="D7" s="45" t="s">
        <v>15</v>
      </c>
      <c r="E7" s="72" t="s">
        <v>29</v>
      </c>
      <c r="F7" s="79" t="s">
        <v>47</v>
      </c>
      <c r="G7" s="77" t="s">
        <v>33</v>
      </c>
      <c r="H7" s="49">
        <v>24224.45</v>
      </c>
      <c r="I7" s="86">
        <f>H7-R7</f>
        <v>24224.45</v>
      </c>
      <c r="J7" s="96"/>
      <c r="K7" s="135">
        <f t="shared" ref="K7:K8" si="4">M7/2</f>
        <v>32637.45</v>
      </c>
      <c r="L7" s="137">
        <f>I7*2</f>
        <v>48448.9</v>
      </c>
      <c r="M7" s="102">
        <f>L7+(4*1979)+(2*4455)</f>
        <v>65274.9</v>
      </c>
      <c r="N7" s="113">
        <f t="shared" si="1"/>
        <v>652749</v>
      </c>
      <c r="O7" s="119">
        <f t="shared" si="2"/>
        <v>2.9305423363562899</v>
      </c>
      <c r="P7" s="125">
        <f t="shared" si="3"/>
        <v>195824.7</v>
      </c>
      <c r="Q7" s="131">
        <v>0</v>
      </c>
      <c r="R7" s="6">
        <f t="shared" si="0"/>
        <v>0</v>
      </c>
      <c r="S7" s="14"/>
      <c r="T7" s="14">
        <f>L4</f>
        <v>24200</v>
      </c>
      <c r="U7" s="14">
        <f>M5</f>
        <v>22274</v>
      </c>
    </row>
    <row r="8" spans="1:21" ht="54" customHeight="1" thickTop="1" thickBot="1" x14ac:dyDescent="0.3">
      <c r="B8" s="44" t="s">
        <v>44</v>
      </c>
      <c r="C8" s="45" t="s">
        <v>20</v>
      </c>
      <c r="D8" s="45" t="s">
        <v>15</v>
      </c>
      <c r="E8" s="45"/>
      <c r="F8" s="45"/>
      <c r="G8" s="78"/>
      <c r="H8" s="49">
        <v>24224.45</v>
      </c>
      <c r="I8" s="86">
        <f>H8-R8</f>
        <v>24224.45</v>
      </c>
      <c r="J8" s="96"/>
      <c r="K8" s="135">
        <f t="shared" si="4"/>
        <v>36098.025000000001</v>
      </c>
      <c r="L8" s="137">
        <f>(I8*7)/3</f>
        <v>56523.716666666667</v>
      </c>
      <c r="M8" s="103">
        <f>((7*I8)+(7*4455)+(8*1979))/3</f>
        <v>72196.05</v>
      </c>
      <c r="N8" s="113">
        <f t="shared" si="1"/>
        <v>721960.5</v>
      </c>
      <c r="O8" s="119">
        <f t="shared" si="2"/>
        <v>3.2412700906886953</v>
      </c>
      <c r="P8" s="126">
        <f>((7*I8)+(7*4455)+(8*1979))</f>
        <v>216588.15</v>
      </c>
      <c r="Q8" s="131">
        <v>0</v>
      </c>
      <c r="R8" s="6">
        <f t="shared" si="0"/>
        <v>0</v>
      </c>
      <c r="S8" s="14"/>
      <c r="T8" s="14"/>
      <c r="U8" s="14">
        <f>M5</f>
        <v>22274</v>
      </c>
    </row>
    <row r="9" spans="1:21" ht="87.75" customHeight="1" thickTop="1" thickBot="1" x14ac:dyDescent="0.3">
      <c r="B9" s="87" t="s">
        <v>57</v>
      </c>
      <c r="C9" s="88" t="s">
        <v>22</v>
      </c>
      <c r="D9" s="88" t="s">
        <v>14</v>
      </c>
      <c r="E9" s="89" t="s">
        <v>30</v>
      </c>
      <c r="F9" s="89" t="s">
        <v>31</v>
      </c>
      <c r="G9" s="90" t="s">
        <v>34</v>
      </c>
      <c r="H9" s="91">
        <v>156625.97</v>
      </c>
      <c r="I9" s="92">
        <f>H9-R9</f>
        <v>156625.97</v>
      </c>
      <c r="J9" s="97"/>
      <c r="K9" s="136">
        <f>(I9/6)+(4455)+((17*1979)/6)</f>
        <v>36166.495000000003</v>
      </c>
      <c r="L9" s="138">
        <f>I9/3</f>
        <v>52208.656666666669</v>
      </c>
      <c r="M9" s="104">
        <f>(I9/3)+(4455)+((17*1979)/3)</f>
        <v>67877.990000000005</v>
      </c>
      <c r="N9" s="114">
        <f t="shared" si="1"/>
        <v>678779.9</v>
      </c>
      <c r="O9" s="120">
        <f t="shared" si="2"/>
        <v>3.0474090868276917</v>
      </c>
      <c r="P9" s="127">
        <f>(I9)+(4455)+((17*1979))</f>
        <v>194723.97</v>
      </c>
      <c r="Q9" s="131">
        <v>0</v>
      </c>
      <c r="R9" s="6">
        <f t="shared" si="0"/>
        <v>0</v>
      </c>
      <c r="S9" s="14"/>
      <c r="T9" s="14"/>
      <c r="U9" s="98">
        <f>M5</f>
        <v>22274</v>
      </c>
    </row>
    <row r="10" spans="1:21" ht="22.5" customHeight="1" thickTop="1" x14ac:dyDescent="0.25">
      <c r="A10" s="8"/>
      <c r="B10" s="8"/>
      <c r="C10" s="8"/>
      <c r="D10" s="8"/>
      <c r="E10" s="8"/>
      <c r="F10" s="8"/>
      <c r="G10" s="8"/>
      <c r="H10" s="8"/>
      <c r="I10" s="8"/>
      <c r="J10" s="8"/>
      <c r="K10" s="8"/>
      <c r="L10" s="8"/>
      <c r="M10" s="8"/>
      <c r="N10" s="8"/>
      <c r="O10" s="8"/>
      <c r="P10" s="8"/>
      <c r="Q10" s="8"/>
      <c r="R10" s="8"/>
    </row>
    <row r="11" spans="1:21" ht="12.75" customHeight="1" x14ac:dyDescent="0.25">
      <c r="A11" s="8"/>
      <c r="B11" s="29"/>
      <c r="C11" s="8"/>
      <c r="D11" s="8"/>
      <c r="E11" s="8"/>
      <c r="F11" s="8"/>
      <c r="G11" s="8"/>
      <c r="H11" s="8"/>
      <c r="I11" s="8"/>
      <c r="J11" s="8"/>
      <c r="K11" s="8"/>
      <c r="L11" s="8"/>
      <c r="M11" s="8"/>
      <c r="N11" s="8"/>
      <c r="O11" s="8"/>
      <c r="P11" s="8"/>
      <c r="Q11" s="8"/>
      <c r="R11" s="8"/>
      <c r="S11" s="8"/>
      <c r="T11" s="8"/>
      <c r="U11" s="8"/>
    </row>
    <row r="12" spans="1:21" ht="14.25" customHeight="1" x14ac:dyDescent="0.25">
      <c r="A12" s="8"/>
      <c r="B12" s="30"/>
      <c r="C12" s="8"/>
      <c r="D12" s="8"/>
      <c r="E12" s="8"/>
      <c r="F12" s="8"/>
      <c r="G12" s="8"/>
      <c r="H12" s="8"/>
      <c r="I12" s="8"/>
      <c r="J12" s="8"/>
      <c r="K12" s="8"/>
      <c r="L12" s="8"/>
      <c r="M12" s="8"/>
      <c r="N12" s="8"/>
      <c r="O12" s="8"/>
      <c r="P12" s="8"/>
      <c r="Q12" s="8"/>
      <c r="R12" s="8"/>
      <c r="S12" s="8"/>
      <c r="T12" s="8"/>
      <c r="U12" s="8"/>
    </row>
    <row r="13" spans="1:21" ht="12" customHeight="1" x14ac:dyDescent="0.25">
      <c r="A13" s="8"/>
      <c r="B13" s="29"/>
      <c r="C13" s="8"/>
      <c r="D13" s="8"/>
      <c r="E13" s="8"/>
      <c r="F13" s="8"/>
      <c r="G13" s="8"/>
      <c r="H13" s="8" t="s">
        <v>55</v>
      </c>
      <c r="I13" s="8"/>
      <c r="J13" s="8"/>
      <c r="K13" s="8"/>
      <c r="L13" s="8"/>
      <c r="M13" s="8"/>
      <c r="N13" s="8"/>
      <c r="O13" s="8"/>
      <c r="P13" s="8"/>
      <c r="Q13" s="8"/>
      <c r="R13" s="8"/>
      <c r="S13" s="8"/>
      <c r="T13" s="8"/>
      <c r="U13" s="8"/>
    </row>
    <row r="14" spans="1:21" ht="12" customHeight="1" x14ac:dyDescent="0.25">
      <c r="A14" s="8"/>
      <c r="B14" s="29"/>
      <c r="C14" s="8"/>
      <c r="D14" s="8"/>
      <c r="E14" s="8"/>
      <c r="F14" s="8"/>
      <c r="G14" s="9"/>
      <c r="H14" s="31"/>
      <c r="I14" s="8"/>
      <c r="J14" s="8"/>
      <c r="K14" s="8"/>
      <c r="L14" s="8"/>
      <c r="M14" s="8"/>
      <c r="N14" s="8"/>
      <c r="O14" s="8"/>
      <c r="P14" s="8"/>
      <c r="Q14" s="8"/>
      <c r="R14" s="8"/>
      <c r="S14" s="8"/>
      <c r="T14" s="8"/>
      <c r="U14" s="8"/>
    </row>
    <row r="15" spans="1:21" ht="12" customHeight="1" x14ac:dyDescent="0.25">
      <c r="A15" s="8"/>
      <c r="B15" s="29"/>
      <c r="C15" s="8"/>
      <c r="D15" s="8"/>
      <c r="E15" s="8"/>
      <c r="F15" s="8"/>
      <c r="G15" s="8"/>
      <c r="H15" s="32"/>
      <c r="I15" s="8"/>
      <c r="J15" s="8"/>
      <c r="K15" s="8"/>
      <c r="L15" s="8"/>
      <c r="M15" s="8"/>
      <c r="N15" s="8"/>
      <c r="O15" s="8"/>
      <c r="P15" s="8"/>
      <c r="Q15" s="8"/>
      <c r="R15" s="8"/>
      <c r="S15" s="8"/>
      <c r="T15" s="8"/>
      <c r="U15" s="8"/>
    </row>
    <row r="16" spans="1:21" ht="0.75" customHeight="1" x14ac:dyDescent="0.25">
      <c r="A16" s="8"/>
      <c r="B16" s="8"/>
      <c r="C16" s="8"/>
      <c r="D16" s="8"/>
      <c r="E16" s="8"/>
      <c r="F16" s="8"/>
      <c r="G16" s="8"/>
      <c r="H16" s="33"/>
      <c r="I16" s="8"/>
      <c r="J16" s="8"/>
      <c r="K16" s="8"/>
      <c r="L16" s="8"/>
      <c r="M16" s="8"/>
      <c r="N16" s="8"/>
      <c r="O16" s="8"/>
      <c r="P16" s="8"/>
      <c r="Q16" s="8"/>
      <c r="R16" s="8"/>
      <c r="S16" s="8"/>
      <c r="T16" s="8"/>
      <c r="U16" s="8"/>
    </row>
    <row r="17" spans="1:21" ht="14.25" customHeight="1" x14ac:dyDescent="0.25">
      <c r="A17" s="8"/>
      <c r="B17" s="30"/>
      <c r="C17" s="8"/>
      <c r="D17" s="8"/>
      <c r="E17" s="8"/>
      <c r="F17" s="8"/>
      <c r="G17" s="8"/>
      <c r="H17" s="33"/>
      <c r="I17" s="8"/>
      <c r="J17" s="8"/>
      <c r="K17" s="8"/>
      <c r="L17" s="8"/>
      <c r="M17" s="8"/>
      <c r="N17" s="8"/>
      <c r="O17" s="8" t="s">
        <v>54</v>
      </c>
      <c r="P17" s="8"/>
      <c r="Q17" s="8"/>
      <c r="R17" s="8"/>
      <c r="S17" s="8"/>
      <c r="T17" s="8"/>
      <c r="U17" s="8"/>
    </row>
    <row r="18" spans="1:21" x14ac:dyDescent="0.25">
      <c r="A18" s="8"/>
      <c r="B18" s="8"/>
      <c r="C18" s="8"/>
      <c r="D18" s="8"/>
      <c r="E18" s="8"/>
      <c r="F18" s="8"/>
      <c r="G18" s="8"/>
      <c r="H18" s="8"/>
      <c r="I18" s="8"/>
      <c r="J18" s="8"/>
      <c r="K18" s="8"/>
      <c r="L18" s="8"/>
      <c r="M18" s="8"/>
      <c r="N18" s="8"/>
      <c r="O18" s="8"/>
      <c r="P18" s="8"/>
      <c r="Q18" s="8"/>
      <c r="R18" s="8"/>
      <c r="S18" s="8"/>
      <c r="T18" s="8"/>
      <c r="U18" s="8"/>
    </row>
    <row r="19" spans="1:21" x14ac:dyDescent="0.25">
      <c r="A19" s="8"/>
      <c r="B19" s="29"/>
      <c r="C19" s="8"/>
      <c r="D19" s="8"/>
      <c r="E19" s="8"/>
      <c r="F19" s="8"/>
      <c r="G19" s="8"/>
      <c r="H19" s="8"/>
      <c r="I19" s="8"/>
      <c r="J19" s="8"/>
      <c r="K19" s="8"/>
      <c r="L19" s="8"/>
      <c r="M19" s="8"/>
      <c r="N19" s="8"/>
      <c r="O19" s="8"/>
      <c r="P19" s="8"/>
      <c r="Q19" s="8"/>
      <c r="R19" s="8"/>
      <c r="S19" s="8"/>
      <c r="T19" s="8"/>
      <c r="U19" s="8"/>
    </row>
    <row r="20" spans="1:21" x14ac:dyDescent="0.25">
      <c r="A20" s="8"/>
      <c r="B20" s="8"/>
      <c r="C20" s="8"/>
      <c r="D20" s="8"/>
      <c r="E20" s="8"/>
      <c r="F20" s="8"/>
      <c r="G20" s="8"/>
      <c r="H20" s="8"/>
      <c r="I20" s="8"/>
      <c r="J20" s="8"/>
      <c r="K20" s="8"/>
      <c r="L20" s="8"/>
      <c r="M20" s="8"/>
      <c r="N20" s="8"/>
      <c r="O20" s="8"/>
      <c r="P20" s="8"/>
      <c r="Q20" s="8"/>
      <c r="R20" s="8"/>
      <c r="S20" s="8"/>
      <c r="T20" s="8"/>
      <c r="U20" s="8"/>
    </row>
    <row r="21" spans="1:21" x14ac:dyDescent="0.25">
      <c r="A21" s="8"/>
      <c r="B21" s="8"/>
      <c r="C21" s="8"/>
      <c r="D21" s="8"/>
      <c r="E21" s="8"/>
      <c r="F21" s="8"/>
      <c r="G21" s="8"/>
      <c r="H21" s="8"/>
      <c r="I21" s="8"/>
      <c r="J21" s="8"/>
      <c r="K21" s="8"/>
      <c r="L21" s="8"/>
      <c r="M21" s="8"/>
      <c r="N21" s="8"/>
      <c r="O21" s="8"/>
      <c r="P21" s="8"/>
      <c r="Q21" s="8"/>
      <c r="R21" s="8"/>
      <c r="S21" s="8"/>
      <c r="T21" s="8"/>
      <c r="U21" s="8"/>
    </row>
    <row r="22" spans="1:21" x14ac:dyDescent="0.25">
      <c r="A22" s="8"/>
      <c r="B22" s="8"/>
      <c r="C22" s="8"/>
      <c r="D22" s="8"/>
      <c r="E22" s="8"/>
      <c r="F22" s="8"/>
      <c r="G22" s="8"/>
      <c r="H22" s="8"/>
      <c r="I22" s="8"/>
      <c r="J22" s="8"/>
      <c r="K22" s="8"/>
      <c r="L22" s="8"/>
      <c r="M22" s="8"/>
      <c r="N22" s="8"/>
      <c r="O22" s="8"/>
      <c r="P22" s="8"/>
      <c r="Q22" s="8"/>
      <c r="R22" s="8"/>
      <c r="S22" s="8"/>
      <c r="T22" s="8"/>
      <c r="U22" s="8"/>
    </row>
    <row r="23" spans="1:21" x14ac:dyDescent="0.25">
      <c r="A23" s="8"/>
      <c r="B23" s="8"/>
      <c r="C23" s="8"/>
      <c r="D23" s="8"/>
      <c r="E23" s="8"/>
      <c r="F23" s="8"/>
      <c r="G23" s="8"/>
      <c r="H23" s="8"/>
      <c r="I23" s="8"/>
      <c r="J23" s="8"/>
      <c r="K23" s="8"/>
      <c r="L23" s="8"/>
      <c r="M23" s="8"/>
      <c r="N23" s="8"/>
      <c r="O23" s="8"/>
      <c r="P23" s="8"/>
      <c r="Q23" s="8"/>
      <c r="R23" s="8"/>
      <c r="S23" s="8"/>
      <c r="T23" s="8"/>
      <c r="U23" s="8"/>
    </row>
    <row r="24" spans="1:21" x14ac:dyDescent="0.25">
      <c r="Q24" s="8"/>
      <c r="R24" s="8"/>
      <c r="S24" s="8"/>
      <c r="T24" s="8"/>
      <c r="U24" s="8"/>
    </row>
    <row r="27" spans="1:21" x14ac:dyDescent="0.25">
      <c r="B27" s="81"/>
    </row>
    <row r="33" spans="6:6" x14ac:dyDescent="0.25">
      <c r="F33" s="80"/>
    </row>
  </sheetData>
  <autoFilter ref="B3:T9"/>
  <pageMargins left="0.7" right="0.7" top="0.78740157499999996" bottom="0.78740157499999996" header="0.3" footer="0.3"/>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zoomScale="90" zoomScaleNormal="90" workbookViewId="0">
      <selection activeCell="J46" sqref="J46"/>
    </sheetView>
  </sheetViews>
  <sheetFormatPr defaultRowHeight="15" x14ac:dyDescent="0.25"/>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O10" zoomScaleNormal="100" workbookViewId="0">
      <selection activeCell="AL24" sqref="AL24"/>
    </sheetView>
  </sheetViews>
  <sheetFormatPr defaultRowHeight="15" x14ac:dyDescent="0.25"/>
  <sheetData/>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Y45"/>
  <sheetViews>
    <sheetView zoomScale="90" zoomScaleNormal="90" workbookViewId="0">
      <selection activeCell="E37" sqref="E37"/>
    </sheetView>
  </sheetViews>
  <sheetFormatPr defaultRowHeight="15" x14ac:dyDescent="0.25"/>
  <sheetData>
    <row r="8" spans="24:25" ht="14.45" x14ac:dyDescent="0.35">
      <c r="Y8" s="63"/>
    </row>
    <row r="9" spans="24:25" ht="14.45" x14ac:dyDescent="0.35">
      <c r="X9" s="62"/>
    </row>
    <row r="10" spans="24:25" ht="14.45" x14ac:dyDescent="0.35">
      <c r="X10" s="62"/>
    </row>
    <row r="36" spans="3:8" ht="18" x14ac:dyDescent="0.25">
      <c r="C36" s="64"/>
      <c r="E36" s="64"/>
      <c r="F36" s="64"/>
      <c r="H36" s="63"/>
    </row>
    <row r="37" spans="3:8" ht="18" x14ac:dyDescent="0.25">
      <c r="D37" s="64"/>
    </row>
    <row r="38" spans="3:8" ht="17.25" x14ac:dyDescent="0.3">
      <c r="E38" s="61"/>
    </row>
    <row r="39" spans="3:8" x14ac:dyDescent="0.25">
      <c r="F39" s="63"/>
    </row>
    <row r="45" spans="3:8" x14ac:dyDescent="0.25">
      <c r="G45" s="63"/>
    </row>
  </sheetData>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2"/>
  <sheetViews>
    <sheetView zoomScale="80" zoomScaleNormal="80" workbookViewId="0">
      <selection activeCell="P59" sqref="P59"/>
    </sheetView>
  </sheetViews>
  <sheetFormatPr defaultRowHeight="15" x14ac:dyDescent="0.25"/>
  <sheetData>
    <row r="52" spans="5:5" x14ac:dyDescent="0.25">
      <c r="E52" s="80"/>
    </row>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M1" workbookViewId="0">
      <selection activeCell="M52" sqref="M52"/>
    </sheetView>
  </sheetViews>
  <sheetFormatPr defaultRowHeight="15" x14ac:dyDescent="0.25"/>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D57" sqref="D57"/>
    </sheetView>
  </sheetViews>
  <sheetFormatPr defaultRowHeight="15" x14ac:dyDescent="0.25"/>
  <sheetData/>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zoomScale="90" zoomScaleNormal="90" workbookViewId="0">
      <selection activeCell="S59" sqref="S59"/>
    </sheetView>
  </sheetViews>
  <sheetFormatPr defaultRowHeight="15" x14ac:dyDescent="0.25"/>
  <sheetData/>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16</vt:i4>
      </vt:variant>
    </vt:vector>
  </HeadingPairs>
  <TitlesOfParts>
    <vt:vector size="16" baseType="lpstr">
      <vt:lpstr>Ceny za léčbu DME</vt:lpstr>
      <vt:lpstr>Ceny za léčbu uveitida</vt:lpstr>
      <vt:lpstr>Obrázky1</vt:lpstr>
      <vt:lpstr>Obrázky2</vt:lpstr>
      <vt:lpstr>Obrázky3</vt:lpstr>
      <vt:lpstr>Obrázky4</vt:lpstr>
      <vt:lpstr>Obrázky5</vt:lpstr>
      <vt:lpstr>obrázky6</vt:lpstr>
      <vt:lpstr>obrázky7</vt:lpstr>
      <vt:lpstr>obrázky8</vt:lpstr>
      <vt:lpstr>obrázky9</vt:lpstr>
      <vt:lpstr>obrázky10</vt:lpstr>
      <vt:lpstr>obrázky11</vt:lpstr>
      <vt:lpstr>obrázky12</vt:lpstr>
      <vt:lpstr>obrázky13</vt:lpstr>
      <vt:lpstr>obrázky14</vt:lpstr>
    </vt:vector>
  </TitlesOfParts>
  <Company>FN Olomouc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Klobouk Jan, Mgr.</dc:creator>
  <cp:lastModifiedBy>Dudovi</cp:lastModifiedBy>
  <cp:lastPrinted>2023-01-30T10:35:55Z</cp:lastPrinted>
  <dcterms:created xsi:type="dcterms:W3CDTF">2022-06-13T12:17:50Z</dcterms:created>
  <dcterms:modified xsi:type="dcterms:W3CDTF">2023-08-19T20:37:57Z</dcterms:modified>
</cp:coreProperties>
</file>