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6435" firstSheet="1" activeTab="1"/>
  </bookViews>
  <sheets>
    <sheet name="Seznam přípravků" sheetId="4" r:id="rId1"/>
    <sheet name="BIA" sheetId="10" r:id="rId2"/>
    <sheet name="obrázky1" sheetId="11" r:id="rId3"/>
  </sheets>
  <definedNames>
    <definedName name="_xlnm._FilterDatabase" localSheetId="1" hidden="1">BIA!$A$2:$E$2</definedName>
    <definedName name="_xlnm._FilterDatabase" localSheetId="0" hidden="1">'Seznam přípravků'!$A$2:$E$2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0" l="1"/>
  <c r="F4" i="10" s="1"/>
  <c r="E3" i="10"/>
  <c r="F3" i="10" s="1"/>
  <c r="E11" i="10" l="1"/>
  <c r="E6" i="10"/>
  <c r="G6" i="10" s="1"/>
  <c r="E5" i="10"/>
  <c r="G5" i="10" s="1"/>
  <c r="E7" i="10"/>
  <c r="G7" i="10" s="1"/>
  <c r="G11" i="10" l="1"/>
  <c r="G9" i="10" s="1"/>
  <c r="I9" i="10" s="1"/>
  <c r="F11" i="10"/>
  <c r="J6" i="4"/>
  <c r="I6" i="4"/>
  <c r="J5" i="4"/>
  <c r="I5" i="4"/>
  <c r="J4" i="4"/>
  <c r="I4" i="4"/>
  <c r="F8" i="10" l="1"/>
  <c r="H10" i="10" s="1"/>
  <c r="I10" i="10" s="1"/>
  <c r="I8" i="10" l="1"/>
</calcChain>
</file>

<file path=xl/comments1.xml><?xml version="1.0" encoding="utf-8"?>
<comments xmlns="http://schemas.openxmlformats.org/spreadsheetml/2006/main">
  <authors>
    <author>Uživatel systému Windows</author>
  </authors>
  <commentList>
    <comment ref="A5" authorId="0">
      <text>
        <r>
          <rPr>
            <sz val="9"/>
            <color indexed="81"/>
            <rFont val="Tahoma"/>
            <charset val="1"/>
          </rPr>
          <t xml:space="preserve">v ČR jen v rámci SLP!
</t>
        </r>
      </text>
    </comment>
    <comment ref="D5" authorId="0">
      <text>
        <r>
          <rPr>
            <sz val="9"/>
            <color indexed="81"/>
            <rFont val="Tahoma"/>
            <family val="2"/>
            <charset val="238"/>
          </rPr>
          <t>dle sdělení firmy Biotika Bohemia z 24.11.2023 - viz pozn. 3</t>
        </r>
      </text>
    </comment>
    <comment ref="D11" authorId="0">
      <text>
        <r>
          <rPr>
            <sz val="9"/>
            <color indexed="81"/>
            <rFont val="Tahoma"/>
            <family val="2"/>
            <charset val="238"/>
          </rPr>
          <t xml:space="preserve">dle Dopisu firmy Janssen - Cilag z 24.11.2023 - viz pozn. 4
</t>
        </r>
      </text>
    </comment>
  </commentList>
</comments>
</file>

<file path=xl/sharedStrings.xml><?xml version="1.0" encoding="utf-8"?>
<sst xmlns="http://schemas.openxmlformats.org/spreadsheetml/2006/main" count="76" uniqueCount="71">
  <si>
    <t>účinná látka (výrobce)</t>
  </si>
  <si>
    <t>mechanismus účinku</t>
  </si>
  <si>
    <t>násobek vůči ceně nejlevnějšího za 1. 4 měsíce - CMA</t>
  </si>
  <si>
    <t>násobek poměru cena/účinnost vůči nákl. nejefekt. za 1. 4 měsíce - CEA</t>
  </si>
  <si>
    <t>nejlevnější</t>
  </si>
  <si>
    <t>nejnákladově  efektivnější</t>
  </si>
  <si>
    <t>dupilumab             (Sanofi-Aventis)</t>
  </si>
  <si>
    <t>způsob podání</t>
  </si>
  <si>
    <r>
      <t xml:space="preserve">s.c. injekce </t>
    </r>
    <r>
      <rPr>
        <sz val="9"/>
        <color theme="1"/>
        <rFont val="Calibri"/>
        <family val="2"/>
        <charset val="238"/>
        <scheme val="minor"/>
      </rPr>
      <t>(může aplikovat sám pac.)</t>
    </r>
  </si>
  <si>
    <r>
      <t xml:space="preserve">další informace                                          </t>
    </r>
    <r>
      <rPr>
        <sz val="8"/>
        <rFont val="Arial"/>
        <family val="2"/>
        <charset val="238"/>
      </rPr>
      <t xml:space="preserve"> (dle zdroje uvedeného pod pozn. 25)</t>
    </r>
  </si>
  <si>
    <t xml:space="preserve">DUPIXENT 300MG INJ SOL 2X2ML </t>
  </si>
  <si>
    <t>OLUMIANT 4MG TBL FLM 28</t>
  </si>
  <si>
    <t>baricitib              (Eli Lilly)</t>
  </si>
  <si>
    <t>upadacitinib  (AbbVie)</t>
  </si>
  <si>
    <t>p.o.</t>
  </si>
  <si>
    <r>
      <t xml:space="preserve">Doporučená </t>
    </r>
    <r>
      <rPr>
        <u/>
        <sz val="9"/>
        <color rgb="FF000000"/>
        <rFont val="Calibri"/>
        <family val="2"/>
        <charset val="238"/>
        <scheme val="minor"/>
      </rPr>
      <t>úvodní dávka u dospělých pac. je 600 mg</t>
    </r>
    <r>
      <rPr>
        <sz val="9"/>
        <color rgb="FF000000"/>
        <rFont val="Calibri"/>
        <family val="2"/>
        <charset val="238"/>
        <scheme val="minor"/>
      </rPr>
      <t xml:space="preserve"> (2 injekce po 300 mg),</t>
    </r>
    <r>
      <rPr>
        <u/>
        <sz val="9"/>
        <color rgb="FF000000"/>
        <rFont val="Calibri"/>
        <family val="2"/>
        <charset val="238"/>
        <scheme val="minor"/>
      </rPr>
      <t xml:space="preserve"> následovaná dávkou 300 mg každý 2. týden</t>
    </r>
    <r>
      <rPr>
        <sz val="9"/>
        <color rgb="FF000000"/>
        <rFont val="Calibri"/>
        <family val="2"/>
        <charset val="238"/>
        <scheme val="minor"/>
      </rPr>
      <t xml:space="preserve"> formou s.c. injekce.</t>
    </r>
  </si>
  <si>
    <t>u pacientů se souběžnými zánětlivými onemocněními, jako je revmatoidní artritida, ankylozující spondylitida a psoriatická artritida, pravděpodobně dojde k příznivým účinkům</t>
  </si>
  <si>
    <t>pacienti s komorbiditami typu 2 imun. reakcí, jako je astma, alergická rinokonjunktivitida s nosními polypy a/nebo eozinofilní ezofagitida, mohou mít také příznivé účinky léčby na tato onemocnění</t>
  </si>
  <si>
    <r>
      <t xml:space="preserve">bezpečnost, monitorování                                                                                    </t>
    </r>
    <r>
      <rPr>
        <b/>
        <sz val="8"/>
        <rFont val="Arial"/>
        <family val="2"/>
        <charset val="238"/>
      </rPr>
      <t xml:space="preserve"> (</t>
    </r>
    <r>
      <rPr>
        <sz val="8"/>
        <rFont val="Arial"/>
        <family val="2"/>
        <charset val="238"/>
      </rPr>
      <t>dle zdroje uvedeného pod pozn. 25)</t>
    </r>
  </si>
  <si>
    <r>
      <t xml:space="preserve">KI </t>
    </r>
    <r>
      <rPr>
        <sz val="9"/>
        <rFont val="Arial"/>
        <family val="2"/>
        <charset val="238"/>
      </rPr>
      <t>(kromě hypersenzitivity na úč. či pomoc. látky)</t>
    </r>
    <r>
      <rPr>
        <b/>
        <sz val="9"/>
        <rFont val="Arial"/>
        <family val="2"/>
        <charset val="238"/>
      </rPr>
      <t xml:space="preserve"> dle SPC</t>
    </r>
    <r>
      <rPr>
        <b/>
        <vertAlign val="superscript"/>
        <sz val="9"/>
        <rFont val="Arial"/>
        <family val="2"/>
        <charset val="238"/>
      </rPr>
      <t>2</t>
    </r>
  </si>
  <si>
    <t>● clear. kreatininu ˂ 30 ml/min,                                    ● těžká porucha funkce jater,                          ● těhotenství.</t>
  </si>
  <si>
    <t>jinak už žádné!</t>
  </si>
  <si>
    <r>
      <rPr>
        <u/>
        <sz val="9"/>
        <color theme="1"/>
        <rFont val="Calibri"/>
        <family val="2"/>
        <charset val="238"/>
        <scheme val="minor"/>
      </rPr>
      <t>Mezi nejčastější NÚ v klinických studiích patřilo: infekce horních cest dýchacích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u/>
        <sz val="9"/>
        <color theme="1"/>
        <rFont val="Calibri"/>
        <family val="2"/>
        <charset val="238"/>
        <scheme val="minor"/>
      </rPr>
      <t>a akné</t>
    </r>
    <r>
      <rPr>
        <sz val="9"/>
        <color theme="1"/>
        <rFont val="Calibri"/>
        <family val="2"/>
        <charset val="238"/>
        <scheme val="minor"/>
      </rPr>
      <t xml:space="preserve">, hlášené infekce zahrnovaly i herpes zoster.                                                                                          </t>
    </r>
    <r>
      <rPr>
        <u/>
        <sz val="9"/>
        <color theme="1"/>
        <rFont val="Calibri"/>
        <family val="2"/>
        <charset val="238"/>
        <scheme val="minor"/>
      </rPr>
      <t>Počáteční monitorace</t>
    </r>
    <r>
      <rPr>
        <sz val="9"/>
        <color theme="1"/>
        <rFont val="Calibri"/>
        <family val="2"/>
        <charset val="238"/>
        <scheme val="minor"/>
      </rPr>
      <t xml:space="preserve">: úplný krevní obraz, renální, jaterní, lipidový profil, hladiny kreatininfosfokinázy a screening hepatitidy a TBC (vč. RTG hrudníku), </t>
    </r>
    <r>
      <rPr>
        <u/>
        <sz val="9"/>
        <color theme="1"/>
        <rFont val="Calibri"/>
        <family val="2"/>
        <charset val="238"/>
        <scheme val="minor"/>
      </rPr>
      <t>průběžná monitorace</t>
    </r>
    <r>
      <rPr>
        <sz val="9"/>
        <color theme="1"/>
        <rFont val="Calibri"/>
        <family val="2"/>
        <charset val="238"/>
        <scheme val="minor"/>
      </rPr>
      <t>: úplný krevní obraz, renální, jaterní, lipidový profil, hladinu kreatininfosfokinázy po 4 týdnech léčby a poté každé 3 měsíce během léčby.</t>
    </r>
  </si>
  <si>
    <t>CIBINQO 50MG, 100MG či 200MG TBL FLM 28</t>
  </si>
  <si>
    <t>abrocitinib (Pfizer)</t>
  </si>
  <si>
    <r>
      <t xml:space="preserve">Doporučená </t>
    </r>
    <r>
      <rPr>
        <u/>
        <sz val="9"/>
        <color theme="1"/>
        <rFont val="Calibri"/>
        <family val="2"/>
        <charset val="238"/>
        <scheme val="minor"/>
      </rPr>
      <t>zahajovací dávka je 200 mg 1x denně</t>
    </r>
    <r>
      <rPr>
        <sz val="9"/>
        <color theme="1"/>
        <rFont val="Calibri"/>
        <family val="2"/>
        <charset val="238"/>
        <scheme val="minor"/>
      </rPr>
      <t xml:space="preserve">, </t>
    </r>
    <r>
      <rPr>
        <u/>
        <sz val="9"/>
        <color theme="1"/>
        <rFont val="Calibri"/>
        <family val="2"/>
        <charset val="238"/>
        <scheme val="minor"/>
      </rPr>
      <t>zahajovací dávka 100 mg 1x denně se doporučuje</t>
    </r>
    <r>
      <rPr>
        <sz val="9"/>
        <color theme="1"/>
        <rFont val="Calibri"/>
        <family val="2"/>
        <charset val="238"/>
        <scheme val="minor"/>
      </rPr>
      <t xml:space="preserve">: u pac. ve věku &gt;= 65 let, u pac. s vyšším rizikem VTE, závažné nežádoucí KV příhody a malignity, ostatní pac., u kterých může být prospěšná úvodní dávka 100 mg, jsou uvedeni v bodech 4.4 a 4.8 SPC - během léčby může být dávka podle snášenlivosti a účinnosti snížena nebo zvýšena  - pro udržovací léčbu má být zvážena nejnižší účinná dávka! </t>
    </r>
    <r>
      <rPr>
        <u/>
        <sz val="9"/>
        <color theme="1"/>
        <rFont val="Calibri"/>
        <family val="2"/>
        <charset val="238"/>
        <scheme val="minor"/>
      </rPr>
      <t xml:space="preserve">Udržovací dávka 100 mg nebo 50 mg 1x denně </t>
    </r>
    <r>
      <rPr>
        <sz val="9"/>
        <color theme="1"/>
        <rFont val="Calibri"/>
        <family val="2"/>
        <charset val="238"/>
        <scheme val="minor"/>
      </rPr>
      <t xml:space="preserve">je pro pac. s eGFR 30 až &lt; 60 ml/min. </t>
    </r>
    <r>
      <rPr>
        <u/>
        <sz val="9"/>
        <color theme="1"/>
        <rFont val="Calibri"/>
        <family val="2"/>
        <charset val="238"/>
        <scheme val="minor"/>
      </rPr>
      <t>Úvodní dávka 50 mg 1x denně je dopor. u pac. s eGFR &lt; 30 ml/min</t>
    </r>
    <r>
      <rPr>
        <sz val="9"/>
        <color theme="1"/>
        <rFont val="Calibri"/>
        <family val="2"/>
        <charset val="238"/>
        <scheme val="minor"/>
      </rPr>
      <t xml:space="preserve"> – max. dávka je 100 mg/den.</t>
    </r>
  </si>
  <si>
    <r>
      <t xml:space="preserve">Doporučená dávka je </t>
    </r>
    <r>
      <rPr>
        <u/>
        <sz val="9"/>
        <color theme="1"/>
        <rFont val="Calibri"/>
        <family val="2"/>
        <charset val="238"/>
        <scheme val="minor"/>
      </rPr>
      <t>4 mg 1x denně</t>
    </r>
    <r>
      <rPr>
        <sz val="9"/>
        <color theme="1"/>
        <rFont val="Calibri"/>
        <family val="2"/>
        <charset val="238"/>
        <scheme val="minor"/>
      </rPr>
      <t xml:space="preserve">, dávka </t>
    </r>
    <r>
      <rPr>
        <u/>
        <sz val="9"/>
        <color theme="1"/>
        <rFont val="Calibri"/>
        <family val="2"/>
        <charset val="238"/>
        <scheme val="minor"/>
      </rPr>
      <t>2 mg 1x denně je vhodná pro:</t>
    </r>
    <r>
      <rPr>
        <sz val="9"/>
        <color theme="1"/>
        <rFont val="Calibri"/>
        <family val="2"/>
        <charset val="238"/>
        <scheme val="minor"/>
      </rPr>
      <t xml:space="preserve"> pac. ve věku &gt;= 65 let, pro pac. s chronickými nebo recid. infekcemi v anamnéze, u pac. s vyšším rizikem VTE, závažné nežádoucí KV příhody a malignity, u pac. s clear. kreatininu od 30 do 60 ml/min, příp. u pac., u kterých bylo dosaženo trvalé kontroly aktivity onem. při dávce 4 mg 1x denně a u kterých přichází v úvahu snižování dávky. Dávka 4 mg 1x denně může být zvážena u pac., kteří nedosáhnou adekv. kontroly aktivity onem. dávkou 2 mg 1x denně.</t>
    </r>
  </si>
  <si>
    <r>
      <t xml:space="preserve">Dávka </t>
    </r>
    <r>
      <rPr>
        <u/>
        <sz val="9"/>
        <color theme="1"/>
        <rFont val="Calibri"/>
        <family val="2"/>
        <charset val="238"/>
        <scheme val="minor"/>
      </rPr>
      <t>30 mg 1x denně je vhodná</t>
    </r>
    <r>
      <rPr>
        <sz val="9"/>
        <color theme="1"/>
        <rFont val="Calibri"/>
        <family val="2"/>
        <charset val="238"/>
        <scheme val="minor"/>
      </rPr>
      <t xml:space="preserve">: u pac. s vysokou zátěží způsobenou nemocí, u kterých není vyšší riziko výskytu VTE, závažné nežádoucí KV příhody a malignit, nebo u pac. s nedostatečnou léčebnou odpovědí na dávku 15 mg 1x denně - pro udržovací léčbu má být zvážena nejnižší účinná dávka!                                                                Dávka </t>
    </r>
    <r>
      <rPr>
        <u/>
        <sz val="9"/>
        <color theme="1"/>
        <rFont val="Calibri"/>
        <family val="2"/>
        <charset val="238"/>
        <scheme val="minor"/>
      </rPr>
      <t>15 mg 1x denně je doporučená</t>
    </r>
    <r>
      <rPr>
        <sz val="9"/>
        <color theme="1"/>
        <rFont val="Calibri"/>
        <family val="2"/>
        <charset val="238"/>
        <scheme val="minor"/>
      </rPr>
      <t xml:space="preserve">: u pac. ve věku &gt;= 65 let, u pacientů s vyšším rizikem výskytu VTE, významných nežádoucích KV příhod a malignit, u pac. s eGFR 15-30 ml/min/1.73m2 </t>
    </r>
  </si>
  <si>
    <r>
      <rPr>
        <u/>
        <sz val="9"/>
        <color theme="1"/>
        <rFont val="Calibri"/>
        <family val="2"/>
        <charset val="238"/>
        <scheme val="minor"/>
      </rPr>
      <t>Mezi nejčastější NÚ závislé na dávce) v klinických studiích patřilo: nevolnost, bolest hlavy a akné, počet krevních destiček se přechodně (ve 4. týdnu) snížil způsobem závislým na dávce</t>
    </r>
    <r>
      <rPr>
        <sz val="9"/>
        <color theme="1"/>
        <rFont val="Calibri"/>
        <family val="2"/>
        <charset val="238"/>
        <scheme val="minor"/>
      </rPr>
      <t xml:space="preserve">, hlášené infekce zahrnovaly i herpes simplex a herpes zoster.                                                                                                                                               </t>
    </r>
    <r>
      <rPr>
        <u/>
        <sz val="9"/>
        <color theme="1"/>
        <rFont val="Calibri"/>
        <family val="2"/>
        <charset val="238"/>
        <scheme val="minor"/>
      </rPr>
      <t>Počáteční monitorace</t>
    </r>
    <r>
      <rPr>
        <sz val="9"/>
        <color theme="1"/>
        <rFont val="Calibri"/>
        <family val="2"/>
        <charset val="238"/>
        <scheme val="minor"/>
      </rPr>
      <t xml:space="preserve">: úplný krevní obraz, renální, jaterní, lipidový profil, hladiny kreatininfosfokinázy a screening hepatitidy a TBC (vč. RTG hrudníku), </t>
    </r>
    <r>
      <rPr>
        <u/>
        <sz val="9"/>
        <color theme="1"/>
        <rFont val="Calibri"/>
        <family val="2"/>
        <charset val="238"/>
        <scheme val="minor"/>
      </rPr>
      <t>průběžná monitorace</t>
    </r>
    <r>
      <rPr>
        <sz val="9"/>
        <color theme="1"/>
        <rFont val="Calibri"/>
        <family val="2"/>
        <charset val="238"/>
        <scheme val="minor"/>
      </rPr>
      <t>: úplný krevní obraz, renální, jaterní, lipidový profil, hladinu kreatininfosfokinázy po 4 týdnech léčby a poté každé 3 měsíce během léčby.</t>
    </r>
  </si>
  <si>
    <t>nemá indikace pro jiné zánětlivé onemocnění!</t>
  </si>
  <si>
    <r>
      <rPr>
        <u/>
        <sz val="9"/>
        <color theme="1"/>
        <rFont val="Calibri"/>
        <family val="2"/>
        <charset val="238"/>
        <scheme val="minor"/>
      </rPr>
      <t>Mezi nejčastější NÚ v klinických studiích patřilo: zvýšení LDL cholesterolu, infekce horních cest dýchacích a bolesti hlavy</t>
    </r>
    <r>
      <rPr>
        <sz val="9"/>
        <color theme="1"/>
        <rFont val="Calibri"/>
        <family val="2"/>
        <charset val="238"/>
        <scheme val="minor"/>
      </rPr>
      <t xml:space="preserve">, akné je méně časté než u jiných inhibitorů JAK, hlášené infekce zahrnovaly i herpes simplex.                                                                                                                     </t>
    </r>
    <r>
      <rPr>
        <u/>
        <sz val="9"/>
        <color theme="1"/>
        <rFont val="Calibri"/>
        <family val="2"/>
        <charset val="238"/>
        <scheme val="minor"/>
      </rPr>
      <t>Počáteční monitorace</t>
    </r>
    <r>
      <rPr>
        <sz val="9"/>
        <color theme="1"/>
        <rFont val="Calibri"/>
        <family val="2"/>
        <charset val="238"/>
        <scheme val="minor"/>
      </rPr>
      <t xml:space="preserve">: úplný krevní obraz, renální, jaterní, lipidový profil, hladiny kreatininfosfokinázy a screening hepatitidy a TBC (vč. RTG hrudníku), </t>
    </r>
    <r>
      <rPr>
        <u/>
        <sz val="9"/>
        <color theme="1"/>
        <rFont val="Calibri"/>
        <family val="2"/>
        <charset val="238"/>
        <scheme val="minor"/>
      </rPr>
      <t>průběžná monitorace</t>
    </r>
    <r>
      <rPr>
        <sz val="9"/>
        <color theme="1"/>
        <rFont val="Calibri"/>
        <family val="2"/>
        <charset val="238"/>
        <scheme val="minor"/>
      </rPr>
      <t>: úplný krevní obraz, renální, jaterní, lipidový profil, hladinu kreatininfosfokinázy po 4 týdnech léčby a poté každé 3 měsíce během léčby.</t>
    </r>
  </si>
  <si>
    <r>
      <t>● eGFR ˂ 15 ml/min/1.73m</t>
    </r>
    <r>
      <rPr>
        <vertAlign val="superscript"/>
        <sz val="9"/>
        <color theme="1"/>
        <rFont val="Calibri"/>
        <family val="2"/>
        <charset val="238"/>
      </rPr>
      <t>2</t>
    </r>
    <r>
      <rPr>
        <sz val="9"/>
        <color theme="1"/>
        <rFont val="Calibri"/>
        <family val="2"/>
        <charset val="238"/>
      </rPr>
      <t>,                                    ● aktivní TBC nebo aktivní závaž. infekce,                                                                          ● těžká porucha funkce jater,                          ● těhotenství.</t>
    </r>
  </si>
  <si>
    <t>● aktivní TBC nebo aktivní závaž. infekce,                                                                            ● těžká porucha funkce jater,                          ● těhotenství.</t>
  </si>
  <si>
    <r>
      <t>anti-IL4Rα-subunit</t>
    </r>
    <r>
      <rPr>
        <sz val="8"/>
        <color theme="1"/>
        <rFont val="Calibri"/>
        <family val="2"/>
        <charset val="238"/>
        <scheme val="minor"/>
      </rPr>
      <t xml:space="preserve">                        (je součástí IL-4 a IL-13 receptor. komplexů)</t>
    </r>
  </si>
  <si>
    <r>
      <t xml:space="preserve">selektivně inhibuje JAK1 a JAK2             </t>
    </r>
    <r>
      <rPr>
        <sz val="9"/>
        <color theme="1"/>
        <rFont val="Calibri"/>
        <family val="2"/>
        <charset val="238"/>
        <scheme val="minor"/>
      </rPr>
      <t xml:space="preserve"> (viz Přílohu č. 5)</t>
    </r>
  </si>
  <si>
    <r>
      <t xml:space="preserve">nejvyšší selektivita je inhibice JAK1    </t>
    </r>
    <r>
      <rPr>
        <sz val="9"/>
        <color theme="1"/>
        <rFont val="Calibri"/>
        <family val="2"/>
        <charset val="238"/>
        <scheme val="minor"/>
      </rPr>
      <t xml:space="preserve"> (viz Přílohu č. 5)</t>
    </r>
  </si>
  <si>
    <r>
      <t xml:space="preserve">nejvyšší selektivita je inhibice JAK1     </t>
    </r>
    <r>
      <rPr>
        <sz val="9"/>
        <color theme="1"/>
        <rFont val="Calibri"/>
        <family val="2"/>
        <charset val="238"/>
        <scheme val="minor"/>
      </rPr>
      <t>(viz Přílohu č. 5)</t>
    </r>
  </si>
  <si>
    <t>název LP</t>
  </si>
  <si>
    <t>RINVOQ 15MG           TBL PRO 98</t>
  </si>
  <si>
    <r>
      <t xml:space="preserve">Léčba je obecně dobře snášena a </t>
    </r>
    <r>
      <rPr>
        <u/>
        <sz val="9"/>
        <color rgb="FF000000"/>
        <rFont val="Calibri"/>
        <family val="2"/>
        <charset val="238"/>
        <scheme val="minor"/>
      </rPr>
      <t>rutinní lab. testy se nedoporučují</t>
    </r>
    <r>
      <rPr>
        <sz val="9"/>
        <color rgb="FF000000"/>
        <rFont val="Calibri"/>
        <family val="2"/>
        <charset val="238"/>
        <scheme val="minor"/>
      </rPr>
      <t xml:space="preserve">, ale u značného počtu pac. se rozvine </t>
    </r>
    <r>
      <rPr>
        <u/>
        <sz val="9"/>
        <color rgb="FF000000"/>
        <rFont val="Calibri"/>
        <family val="2"/>
        <charset val="238"/>
        <scheme val="minor"/>
      </rPr>
      <t>konjunktivitida (</t>
    </r>
    <r>
      <rPr>
        <u/>
        <sz val="9"/>
        <color rgb="FF000000"/>
        <rFont val="Calibri"/>
        <family val="2"/>
        <charset val="238"/>
      </rPr>
      <t>&gt;</t>
    </r>
    <r>
      <rPr>
        <u/>
        <sz val="9"/>
        <color rgb="FF000000"/>
        <rFont val="Calibri"/>
        <family val="2"/>
        <charset val="238"/>
        <scheme val="minor"/>
      </rPr>
      <t xml:space="preserve"> 30 % v běžné klin. praxi</t>
    </r>
    <r>
      <rPr>
        <sz val="9"/>
        <color rgb="FF000000"/>
        <rFont val="Calibri"/>
        <family val="2"/>
        <charset val="238"/>
        <scheme val="minor"/>
      </rPr>
      <t>)-  většina je mírná až střed. závažná, lok. léčba protizánětlivými očními kapkami je často dostačující, aniž by bylo nutné léčbu přerušit.</t>
    </r>
  </si>
  <si>
    <r>
      <t xml:space="preserve">dávkování </t>
    </r>
    <r>
      <rPr>
        <b/>
        <u/>
        <sz val="9"/>
        <rFont val="Arial"/>
        <family val="2"/>
        <charset val="238"/>
      </rPr>
      <t xml:space="preserve">u AD </t>
    </r>
    <r>
      <rPr>
        <b/>
        <sz val="9"/>
        <rFont val="Arial"/>
        <family val="2"/>
        <charset val="238"/>
      </rPr>
      <t>dle SPC</t>
    </r>
    <r>
      <rPr>
        <b/>
        <vertAlign val="super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 xml:space="preserve"> a dalších materiálů </t>
    </r>
    <r>
      <rPr>
        <sz val="8"/>
        <rFont val="Arial"/>
        <family val="2"/>
        <charset val="238"/>
      </rPr>
      <t>(uvedené pod pozn. 30, 35, 36)</t>
    </r>
    <r>
      <rPr>
        <b/>
        <sz val="8"/>
        <rFont val="Arial"/>
        <family val="2"/>
        <charset val="238"/>
      </rPr>
      <t xml:space="preserve"> </t>
    </r>
  </si>
  <si>
    <t xml:space="preserve"> </t>
  </si>
  <si>
    <t>jednotková cena (NCSD) k 29.11.23</t>
  </si>
  <si>
    <t>jednotková cena (NCSD) k 29.11.23 vč. bonusů</t>
  </si>
  <si>
    <t>ZINFORO 600mg inf plv 10x 600mg</t>
  </si>
  <si>
    <t>ceftaroline fosamil (Pfizer)</t>
  </si>
  <si>
    <t>600mg každých 8 hod</t>
  </si>
  <si>
    <t>5mg/kg/den</t>
  </si>
  <si>
    <t>gentamicin (Lek)</t>
  </si>
  <si>
    <t>LAMPRENE cps 100x 50mg</t>
  </si>
  <si>
    <t>500mg 1x denně</t>
  </si>
  <si>
    <t>LEVOFLOXACIN MYLAN tbl 10x 500mg</t>
  </si>
  <si>
    <t>levofloxacin (Mylan)</t>
  </si>
  <si>
    <t>SIRTURO tbl 188x 100mg</t>
  </si>
  <si>
    <t>bedaqulin (Janssen-Cilag)</t>
  </si>
  <si>
    <t xml:space="preserve">MYCOBUTIN cps 30x150mg </t>
  </si>
  <si>
    <t>rifabutin    (Pfizer)</t>
  </si>
  <si>
    <r>
      <rPr>
        <b/>
        <sz val="10"/>
        <rFont val="Arial"/>
        <family val="2"/>
        <charset val="238"/>
      </rPr>
      <t xml:space="preserve">dávkování      </t>
    </r>
    <r>
      <rPr>
        <sz val="10"/>
        <rFont val="Arial"/>
        <family val="2"/>
        <charset val="238"/>
      </rPr>
      <t xml:space="preserve">                         </t>
    </r>
    <r>
      <rPr>
        <sz val="9"/>
        <rFont val="Arial"/>
        <family val="2"/>
        <charset val="238"/>
      </rPr>
      <t>dle SPC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, případně jiný uvedený zdroj</t>
    </r>
  </si>
  <si>
    <t>100mg 1x denně - dle zdroje pod pozn. 7</t>
  </si>
  <si>
    <t>400mg 1x denně 2 týdny, pak 200mg 3x za týden - dle zdroje pod pozn. 7</t>
  </si>
  <si>
    <t>300mg za den - dle zdroje pod pozn. 8</t>
  </si>
  <si>
    <t>obrat. bonus k 29.11.23</t>
  </si>
  <si>
    <r>
      <t xml:space="preserve">GENTAMICIN LEK 80mg/2ml inj. 10x 2ml </t>
    </r>
    <r>
      <rPr>
        <sz val="9"/>
        <rFont val="Calibri"/>
        <family val="2"/>
        <charset val="238"/>
        <scheme val="minor"/>
      </rPr>
      <t>(počítána hmot. cca 60 - 70 kg)</t>
    </r>
  </si>
  <si>
    <t>kolik % z nákladů na celý režim připadá na SIRTURO</t>
  </si>
  <si>
    <t>2 týdenní úvodní režim (ZINFORO + SIRTURO + GENTAMICIN)</t>
  </si>
  <si>
    <r>
      <t xml:space="preserve">následný režim trvající 1 rok </t>
    </r>
    <r>
      <rPr>
        <b/>
        <sz val="10"/>
        <color theme="1"/>
        <rFont val="Calibri"/>
        <family val="2"/>
        <charset val="238"/>
        <scheme val="minor"/>
      </rPr>
      <t>(SIRTURO (22 týdnů) + LAMRENE + LEVOFL. + MYCOBUTI (po SIRTURU))</t>
    </r>
  </si>
  <si>
    <t>celá léčba pacienta 2 týdny + 1 rok</t>
  </si>
  <si>
    <t>cena LP za následnou p.o. léčbu trvající 1 rok u 1 pacienta</t>
  </si>
  <si>
    <t>cena LP za první 2 týdny léčby 1 pacienta</t>
  </si>
  <si>
    <t>cena LP za celý režim u 1 pacienta</t>
  </si>
  <si>
    <r>
      <t xml:space="preserve">klofazimin </t>
    </r>
    <r>
      <rPr>
        <sz val="9"/>
        <color theme="1"/>
        <rFont val="Calibri"/>
        <family val="2"/>
        <charset val="238"/>
        <scheme val="minor"/>
      </rPr>
      <t>(distribuce: Biotika Bohemia)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</si>
</sst>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[$Kč-405]_-;\-* #,##0\ [$Kč-405]_-;_-* &quot;-&quot;??\ [$Kč-405]_-;_-@_-"/>
    <numFmt numFmtId="165" formatCode="#,##0.00\ &quot;Kč&quot;"/>
    <numFmt numFmtId="166" formatCode="#,##0\ &quot;Kč&quot;"/>
    <numFmt numFmtId="168" formatCode="0.0%"/>
  </numFmts>
  <fonts count="3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u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8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u/>
      <sz val="9"/>
      <color rgb="FF000000"/>
      <name val="Calibri"/>
      <family val="2"/>
      <charset val="238"/>
      <scheme val="minor"/>
    </font>
    <font>
      <u/>
      <sz val="9"/>
      <color rgb="FF000000"/>
      <name val="Calibri"/>
      <family val="2"/>
      <charset val="238"/>
    </font>
    <font>
      <u/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name val="Calibri"/>
      <family val="2"/>
      <charset val="238"/>
      <scheme val="minor"/>
    </font>
    <font>
      <sz val="10"/>
      <name val="Arial"/>
      <charset val="238"/>
    </font>
    <font>
      <b/>
      <u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indexed="81"/>
      <name val="Tahoma"/>
      <charset val="1"/>
    </font>
    <font>
      <vertAlign val="superscript"/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1" fillId="0" borderId="0"/>
    <xf numFmtId="9" fontId="21" fillId="0" borderId="0" applyFont="0" applyFill="0" applyBorder="0" applyAlignment="0" applyProtection="0"/>
    <xf numFmtId="0" fontId="24" fillId="0" borderId="0"/>
  </cellStyleXfs>
  <cellXfs count="8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/>
    </xf>
    <xf numFmtId="0" fontId="0" fillId="5" borderId="0" xfId="0" applyFill="1"/>
    <xf numFmtId="0" fontId="0" fillId="5" borderId="0" xfId="0" applyFont="1" applyFill="1"/>
    <xf numFmtId="2" fontId="0" fillId="5" borderId="0" xfId="0" applyNumberFormat="1" applyFont="1" applyFill="1"/>
    <xf numFmtId="0" fontId="11" fillId="5" borderId="0" xfId="0" applyFont="1" applyFill="1" applyAlignment="1">
      <alignment vertical="center"/>
    </xf>
    <xf numFmtId="0" fontId="11" fillId="5" borderId="0" xfId="0" applyFont="1" applyFill="1" applyBorder="1" applyAlignment="1">
      <alignment vertical="center"/>
    </xf>
    <xf numFmtId="0" fontId="11" fillId="5" borderId="0" xfId="0" applyFont="1" applyFill="1" applyBorder="1"/>
    <xf numFmtId="0" fontId="0" fillId="0" borderId="13" xfId="0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1" fillId="6" borderId="11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 wrapText="1"/>
    </xf>
    <xf numFmtId="165" fontId="0" fillId="0" borderId="0" xfId="0" applyNumberFormat="1"/>
    <xf numFmtId="0" fontId="20" fillId="0" borderId="8" xfId="0" applyFont="1" applyBorder="1" applyAlignment="1">
      <alignment horizontal="center" vertical="center" wrapText="1"/>
    </xf>
    <xf numFmtId="165" fontId="0" fillId="6" borderId="5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9" fontId="9" fillId="0" borderId="17" xfId="0" applyNumberFormat="1" applyFont="1" applyBorder="1" applyAlignment="1">
      <alignment horizontal="center" vertical="center" wrapText="1"/>
    </xf>
    <xf numFmtId="9" fontId="10" fillId="0" borderId="9" xfId="0" applyNumberFormat="1" applyFont="1" applyBorder="1" applyAlignment="1">
      <alignment horizontal="center" vertical="center" wrapText="1"/>
    </xf>
    <xf numFmtId="9" fontId="10" fillId="6" borderId="18" xfId="0" applyNumberFormat="1" applyFont="1" applyFill="1" applyBorder="1" applyAlignment="1">
      <alignment horizontal="center" vertical="center" wrapText="1"/>
    </xf>
    <xf numFmtId="166" fontId="7" fillId="0" borderId="16" xfId="0" applyNumberFormat="1" applyFont="1" applyBorder="1" applyAlignment="1">
      <alignment horizontal="center" vertical="center" wrapText="1"/>
    </xf>
    <xf numFmtId="166" fontId="7" fillId="6" borderId="20" xfId="0" applyNumberFormat="1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66" fontId="0" fillId="0" borderId="0" xfId="0" applyNumberFormat="1"/>
    <xf numFmtId="166" fontId="25" fillId="0" borderId="16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8" fillId="5" borderId="5" xfId="0" applyNumberFormat="1" applyFont="1" applyFill="1" applyBorder="1" applyAlignment="1">
      <alignment horizontal="center" vertical="center" wrapText="1"/>
    </xf>
    <xf numFmtId="9" fontId="9" fillId="0" borderId="7" xfId="0" applyNumberFormat="1" applyFont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165" fontId="8" fillId="6" borderId="11" xfId="0" applyNumberFormat="1" applyFont="1" applyFill="1" applyBorder="1" applyAlignment="1">
      <alignment horizontal="center" vertical="center" wrapText="1"/>
    </xf>
    <xf numFmtId="165" fontId="0" fillId="6" borderId="11" xfId="0" applyNumberFormat="1" applyFill="1" applyBorder="1" applyAlignment="1">
      <alignment horizontal="center" vertical="center" wrapText="1"/>
    </xf>
    <xf numFmtId="166" fontId="7" fillId="6" borderId="23" xfId="0" applyNumberFormat="1" applyFont="1" applyFill="1" applyBorder="1" applyAlignment="1">
      <alignment horizontal="center" vertical="center" wrapText="1"/>
    </xf>
    <xf numFmtId="9" fontId="10" fillId="6" borderId="12" xfId="0" applyNumberFormat="1" applyFont="1" applyFill="1" applyBorder="1" applyAlignment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165" fontId="8" fillId="5" borderId="6" xfId="0" applyNumberFormat="1" applyFont="1" applyFill="1" applyBorder="1" applyAlignment="1">
      <alignment horizontal="center" vertical="center" wrapText="1"/>
    </xf>
    <xf numFmtId="165" fontId="0" fillId="5" borderId="6" xfId="0" applyNumberFormat="1" applyFill="1" applyBorder="1" applyAlignment="1">
      <alignment horizontal="center" vertical="center" wrapText="1"/>
    </xf>
    <xf numFmtId="166" fontId="7" fillId="5" borderId="15" xfId="0" applyNumberFormat="1" applyFont="1" applyFill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165" fontId="8" fillId="5" borderId="13" xfId="0" applyNumberFormat="1" applyFont="1" applyFill="1" applyBorder="1" applyAlignment="1">
      <alignment horizontal="center" vertical="center" wrapText="1"/>
    </xf>
    <xf numFmtId="165" fontId="0" fillId="5" borderId="13" xfId="0" applyNumberFormat="1" applyFill="1" applyBorder="1" applyAlignment="1">
      <alignment horizontal="center" vertical="center" wrapText="1"/>
    </xf>
    <xf numFmtId="166" fontId="26" fillId="5" borderId="21" xfId="0" applyNumberFormat="1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20" fillId="6" borderId="24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165" fontId="8" fillId="6" borderId="25" xfId="0" applyNumberFormat="1" applyFont="1" applyFill="1" applyBorder="1" applyAlignment="1">
      <alignment horizontal="center" vertical="center" wrapText="1"/>
    </xf>
    <xf numFmtId="165" fontId="0" fillId="6" borderId="26" xfId="0" applyNumberFormat="1" applyFill="1" applyBorder="1" applyAlignment="1">
      <alignment horizontal="center" vertical="center" wrapText="1"/>
    </xf>
    <xf numFmtId="166" fontId="35" fillId="6" borderId="20" xfId="0" applyNumberFormat="1" applyFont="1" applyFill="1" applyBorder="1" applyAlignment="1">
      <alignment horizontal="center" vertical="center" wrapText="1"/>
    </xf>
    <xf numFmtId="168" fontId="34" fillId="6" borderId="20" xfId="0" applyNumberFormat="1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166" fontId="36" fillId="6" borderId="20" xfId="0" applyNumberFormat="1" applyFont="1" applyFill="1" applyBorder="1" applyAlignment="1">
      <alignment horizontal="center" vertical="center" wrapText="1"/>
    </xf>
    <xf numFmtId="168" fontId="36" fillId="6" borderId="2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7" fillId="0" borderId="0" xfId="0" applyFont="1"/>
  </cellXfs>
  <cellStyles count="4">
    <cellStyle name="Normální" xfId="0" builtinId="0"/>
    <cellStyle name="Normální 2" xfId="1"/>
    <cellStyle name="Normální 3" xfId="3"/>
    <cellStyle name="pro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3</xdr:row>
      <xdr:rowOff>222249</xdr:rowOff>
    </xdr:to>
    <xdr:cxnSp macro="">
      <xdr:nvCxnSpPr>
        <xdr:cNvPr id="2" name="Přímá spojovací čára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 flipV="1">
          <a:off x="11391900" y="755650"/>
          <a:ext cx="0" cy="2025649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433914</xdr:colOff>
      <xdr:row>5</xdr:row>
      <xdr:rowOff>243415</xdr:rowOff>
    </xdr:from>
    <xdr:to>
      <xdr:col>14</xdr:col>
      <xdr:colOff>328084</xdr:colOff>
      <xdr:row>6</xdr:row>
      <xdr:rowOff>158749</xdr:rowOff>
    </xdr:to>
    <xdr:sp macro="" textlink="">
      <xdr:nvSpPr>
        <xdr:cNvPr id="4" name="Ovál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 flipH="1">
          <a:off x="9683747" y="2846915"/>
          <a:ext cx="2106087" cy="529167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0</xdr:row>
      <xdr:rowOff>76200</xdr:rowOff>
    </xdr:from>
    <xdr:to>
      <xdr:col>29</xdr:col>
      <xdr:colOff>152399</xdr:colOff>
      <xdr:row>38</xdr:row>
      <xdr:rowOff>123825</xdr:rowOff>
    </xdr:to>
    <xdr:sp macro="" textlink="">
      <xdr:nvSpPr>
        <xdr:cNvPr id="2" name="TextovéPole 1"/>
        <xdr:cNvSpPr txBox="1"/>
      </xdr:nvSpPr>
      <xdr:spPr>
        <a:xfrm>
          <a:off x="180974" y="76200"/>
          <a:ext cx="17649825" cy="7286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 editAs="oneCell">
    <xdr:from>
      <xdr:col>1</xdr:col>
      <xdr:colOff>523875</xdr:colOff>
      <xdr:row>2</xdr:row>
      <xdr:rowOff>180975</xdr:rowOff>
    </xdr:from>
    <xdr:to>
      <xdr:col>17</xdr:col>
      <xdr:colOff>28575</xdr:colOff>
      <xdr:row>28</xdr:row>
      <xdr:rowOff>0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61975"/>
          <a:ext cx="9258300" cy="477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180975</xdr:colOff>
      <xdr:row>15</xdr:row>
      <xdr:rowOff>104775</xdr:rowOff>
    </xdr:from>
    <xdr:to>
      <xdr:col>13</xdr:col>
      <xdr:colOff>352424</xdr:colOff>
      <xdr:row>25</xdr:row>
      <xdr:rowOff>104775</xdr:rowOff>
    </xdr:to>
    <xdr:sp macro="" textlink="">
      <xdr:nvSpPr>
        <xdr:cNvPr id="4" name="Ovál 3"/>
        <xdr:cNvSpPr/>
      </xdr:nvSpPr>
      <xdr:spPr>
        <a:xfrm>
          <a:off x="5667375" y="2962275"/>
          <a:ext cx="2609849" cy="1905000"/>
        </a:xfrm>
        <a:prstGeom prst="ellipse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 editAs="oneCell">
    <xdr:from>
      <xdr:col>18</xdr:col>
      <xdr:colOff>209550</xdr:colOff>
      <xdr:row>0</xdr:row>
      <xdr:rowOff>152400</xdr:rowOff>
    </xdr:from>
    <xdr:to>
      <xdr:col>27</xdr:col>
      <xdr:colOff>266700</xdr:colOff>
      <xdr:row>29</xdr:row>
      <xdr:rowOff>38100</xdr:rowOff>
    </xdr:to>
    <xdr:pic>
      <xdr:nvPicPr>
        <xdr:cNvPr id="5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152400"/>
          <a:ext cx="5543550" cy="541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409575</xdr:colOff>
      <xdr:row>21</xdr:row>
      <xdr:rowOff>9525</xdr:rowOff>
    </xdr:from>
    <xdr:to>
      <xdr:col>22</xdr:col>
      <xdr:colOff>19050</xdr:colOff>
      <xdr:row>22</xdr:row>
      <xdr:rowOff>0</xdr:rowOff>
    </xdr:to>
    <xdr:sp macro="" textlink="">
      <xdr:nvSpPr>
        <xdr:cNvPr id="6" name="Obdélník 5"/>
        <xdr:cNvSpPr/>
      </xdr:nvSpPr>
      <xdr:spPr>
        <a:xfrm>
          <a:off x="11382375" y="4010025"/>
          <a:ext cx="2047875" cy="180975"/>
        </a:xfrm>
        <a:prstGeom prst="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6" sqref="D6"/>
    </sheetView>
  </sheetViews>
  <sheetFormatPr defaultRowHeight="15" x14ac:dyDescent="0.25"/>
  <cols>
    <col min="1" max="1" width="18.85546875" customWidth="1"/>
    <col min="2" max="2" width="12.5703125" customWidth="1"/>
    <col min="3" max="3" width="12.7109375" customWidth="1"/>
    <col min="4" max="4" width="13.140625" customWidth="1"/>
    <col min="5" max="5" width="45.7109375" customWidth="1"/>
    <col min="6" max="6" width="50.42578125" customWidth="1"/>
    <col min="7" max="7" width="24.28515625" customWidth="1"/>
    <col min="8" max="8" width="29" customWidth="1"/>
    <col min="9" max="9" width="14.7109375" hidden="1" customWidth="1"/>
    <col min="10" max="10" width="12" hidden="1" customWidth="1"/>
  </cols>
  <sheetData>
    <row r="1" spans="1:10" ht="8.25" customHeight="1" thickBot="1" x14ac:dyDescent="0.4"/>
    <row r="2" spans="1:10" ht="36" customHeight="1" thickTop="1" thickBot="1" x14ac:dyDescent="0.3">
      <c r="A2" s="1" t="s">
        <v>37</v>
      </c>
      <c r="B2" s="2" t="s">
        <v>0</v>
      </c>
      <c r="C2" s="3" t="s">
        <v>1</v>
      </c>
      <c r="D2" s="3" t="s">
        <v>7</v>
      </c>
      <c r="E2" s="4" t="s">
        <v>40</v>
      </c>
      <c r="F2" s="25" t="s">
        <v>18</v>
      </c>
      <c r="G2" s="25" t="s">
        <v>19</v>
      </c>
      <c r="H2" s="5" t="s">
        <v>9</v>
      </c>
      <c r="I2" s="6" t="s">
        <v>2</v>
      </c>
      <c r="J2" s="7" t="s">
        <v>3</v>
      </c>
    </row>
    <row r="3" spans="1:10" ht="70.5" customHeight="1" thickTop="1" x14ac:dyDescent="0.25">
      <c r="A3" s="10" t="s">
        <v>10</v>
      </c>
      <c r="B3" s="11" t="s">
        <v>6</v>
      </c>
      <c r="C3" s="11" t="s">
        <v>33</v>
      </c>
      <c r="D3" s="24" t="s">
        <v>8</v>
      </c>
      <c r="E3" s="29" t="s">
        <v>15</v>
      </c>
      <c r="F3" s="30" t="s">
        <v>39</v>
      </c>
      <c r="G3" s="26" t="s">
        <v>21</v>
      </c>
      <c r="H3" s="32" t="s">
        <v>17</v>
      </c>
      <c r="I3" s="8" t="s">
        <v>4</v>
      </c>
      <c r="J3" s="9" t="s">
        <v>5</v>
      </c>
    </row>
    <row r="4" spans="1:10" ht="106.5" customHeight="1" x14ac:dyDescent="0.25">
      <c r="A4" s="10" t="s">
        <v>11</v>
      </c>
      <c r="B4" s="11" t="s">
        <v>12</v>
      </c>
      <c r="C4" s="11" t="s">
        <v>34</v>
      </c>
      <c r="D4" s="12" t="s">
        <v>14</v>
      </c>
      <c r="E4" s="28" t="s">
        <v>26</v>
      </c>
      <c r="F4" s="31" t="s">
        <v>30</v>
      </c>
      <c r="G4" s="34" t="s">
        <v>20</v>
      </c>
      <c r="H4" s="33" t="s">
        <v>16</v>
      </c>
      <c r="I4" s="13" t="e">
        <f>#REF! /#REF!</f>
        <v>#REF!</v>
      </c>
      <c r="J4" s="14" t="e">
        <f>PRODUCT(#REF!/#REF!,#REF! /#REF!)</f>
        <v>#REF!</v>
      </c>
    </row>
    <row r="5" spans="1:10" ht="108" customHeight="1" x14ac:dyDescent="0.25">
      <c r="A5" s="10" t="s">
        <v>38</v>
      </c>
      <c r="B5" s="11" t="s">
        <v>13</v>
      </c>
      <c r="C5" s="11" t="s">
        <v>35</v>
      </c>
      <c r="D5" s="12" t="s">
        <v>14</v>
      </c>
      <c r="E5" s="28" t="s">
        <v>27</v>
      </c>
      <c r="F5" s="31" t="s">
        <v>22</v>
      </c>
      <c r="G5" s="34" t="s">
        <v>31</v>
      </c>
      <c r="H5" s="33" t="s">
        <v>16</v>
      </c>
      <c r="I5" s="13" t="e">
        <f>#REF! /#REF!</f>
        <v>#REF!</v>
      </c>
      <c r="J5" s="14" t="e">
        <f>PRODUCT(#REF!/#REF!,#REF! /#REF!)</f>
        <v>#REF!</v>
      </c>
    </row>
    <row r="6" spans="1:10" ht="132.75" customHeight="1" thickBot="1" x14ac:dyDescent="0.3">
      <c r="A6" s="15" t="s">
        <v>23</v>
      </c>
      <c r="B6" s="16" t="s">
        <v>24</v>
      </c>
      <c r="C6" s="16" t="s">
        <v>36</v>
      </c>
      <c r="D6" s="17" t="s">
        <v>14</v>
      </c>
      <c r="E6" s="35" t="s">
        <v>25</v>
      </c>
      <c r="F6" s="35" t="s">
        <v>28</v>
      </c>
      <c r="G6" s="36" t="s">
        <v>32</v>
      </c>
      <c r="H6" s="27" t="s">
        <v>29</v>
      </c>
      <c r="I6" s="13" t="e">
        <f>#REF! /#REF!</f>
        <v>#REF!</v>
      </c>
      <c r="J6" s="14" t="e">
        <f>PRODUCT(#REF!/#REF!,#REF! /#REF!)</f>
        <v>#REF!</v>
      </c>
    </row>
    <row r="7" spans="1:10" ht="3.75" customHeight="1" thickTop="1" x14ac:dyDescent="0.25">
      <c r="A7" s="18"/>
      <c r="B7" s="18"/>
      <c r="C7" s="18"/>
      <c r="D7" s="18"/>
      <c r="E7" s="18"/>
      <c r="F7" s="18"/>
      <c r="G7" s="18"/>
      <c r="H7" s="18"/>
      <c r="I7" s="19"/>
      <c r="J7" s="20"/>
    </row>
    <row r="8" spans="1:10" ht="9.6" customHeight="1" x14ac:dyDescent="0.25">
      <c r="A8" s="21"/>
      <c r="B8" s="18"/>
      <c r="C8" s="18"/>
      <c r="D8" s="18"/>
      <c r="E8" s="18"/>
      <c r="F8" s="18"/>
      <c r="G8" s="18"/>
      <c r="H8" s="18"/>
      <c r="I8" s="19"/>
      <c r="J8" s="19"/>
    </row>
    <row r="9" spans="1:10" ht="9.9499999999999993" customHeight="1" x14ac:dyDescent="0.25">
      <c r="A9" s="22"/>
      <c r="B9" s="18"/>
      <c r="C9" s="18"/>
      <c r="D9" s="18"/>
      <c r="E9" s="18"/>
      <c r="F9" s="18"/>
      <c r="G9" s="18"/>
      <c r="H9" s="18"/>
      <c r="I9" s="18"/>
      <c r="J9" s="18"/>
    </row>
    <row r="10" spans="1:10" ht="9.9499999999999993" customHeight="1" x14ac:dyDescent="0.25">
      <c r="A10" s="21"/>
      <c r="B10" s="18"/>
      <c r="C10" s="18"/>
      <c r="D10" s="18"/>
      <c r="E10" s="18"/>
      <c r="F10" s="18"/>
      <c r="G10" s="18"/>
      <c r="H10" s="18"/>
      <c r="I10" s="18"/>
      <c r="J10" s="18"/>
    </row>
    <row r="11" spans="1:10" x14ac:dyDescent="0.25">
      <c r="A11" s="23"/>
      <c r="B11" s="18"/>
      <c r="C11" s="18"/>
      <c r="D11" s="18"/>
      <c r="E11" s="18"/>
      <c r="F11" s="18"/>
      <c r="G11" s="18"/>
      <c r="H11" s="18"/>
      <c r="I11" s="18"/>
      <c r="J11" s="1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7"/>
  <sheetViews>
    <sheetView tabSelected="1"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15" x14ac:dyDescent="0.25"/>
  <cols>
    <col min="1" max="1" width="23.42578125" customWidth="1"/>
    <col min="2" max="2" width="12.5703125" customWidth="1"/>
    <col min="3" max="3" width="21.7109375" customWidth="1"/>
    <col min="4" max="4" width="13.140625" customWidth="1"/>
    <col min="5" max="5" width="13.85546875" customWidth="1"/>
    <col min="6" max="6" width="14.7109375" customWidth="1"/>
    <col min="7" max="8" width="16.7109375" customWidth="1"/>
    <col min="9" max="9" width="15.85546875" customWidth="1"/>
    <col min="10" max="10" width="9.7109375" customWidth="1"/>
    <col min="11" max="11" width="12" customWidth="1"/>
    <col min="12" max="13" width="10.7109375" bestFit="1" customWidth="1"/>
    <col min="14" max="14" width="11.5703125" customWidth="1"/>
  </cols>
  <sheetData>
    <row r="1" spans="1:16" ht="8.25" customHeight="1" thickBot="1" x14ac:dyDescent="0.3"/>
    <row r="2" spans="1:16" ht="48" customHeight="1" thickTop="1" thickBot="1" x14ac:dyDescent="0.3">
      <c r="A2" s="1" t="s">
        <v>37</v>
      </c>
      <c r="B2" s="2" t="s">
        <v>0</v>
      </c>
      <c r="C2" s="2" t="s">
        <v>57</v>
      </c>
      <c r="D2" s="3" t="s">
        <v>42</v>
      </c>
      <c r="E2" s="3" t="s">
        <v>43</v>
      </c>
      <c r="F2" s="50" t="s">
        <v>68</v>
      </c>
      <c r="G2" s="49" t="s">
        <v>67</v>
      </c>
      <c r="H2" s="82" t="s">
        <v>69</v>
      </c>
      <c r="I2" s="75" t="s">
        <v>63</v>
      </c>
      <c r="J2" s="37" t="s">
        <v>61</v>
      </c>
      <c r="L2" s="52"/>
      <c r="M2" s="52"/>
      <c r="N2" s="52"/>
      <c r="O2" s="52"/>
      <c r="P2" s="51"/>
    </row>
    <row r="3" spans="1:16" ht="44.25" customHeight="1" thickTop="1" x14ac:dyDescent="0.25">
      <c r="A3" s="65" t="s">
        <v>44</v>
      </c>
      <c r="B3" s="66" t="s">
        <v>45</v>
      </c>
      <c r="C3" s="66" t="s">
        <v>46</v>
      </c>
      <c r="D3" s="67">
        <v>9992.58</v>
      </c>
      <c r="E3" s="68">
        <f t="shared" ref="E3:E11" si="0">D3-K3</f>
        <v>9992.58</v>
      </c>
      <c r="F3" s="69">
        <f>(E3/10)*3*14</f>
        <v>41968.836000000003</v>
      </c>
      <c r="G3" s="69"/>
      <c r="H3" s="69"/>
      <c r="I3" s="69"/>
      <c r="J3" s="59">
        <v>0</v>
      </c>
      <c r="K3" s="40"/>
      <c r="L3" s="52"/>
      <c r="M3" s="52"/>
      <c r="N3" s="52"/>
      <c r="O3" s="52"/>
      <c r="P3" s="51"/>
    </row>
    <row r="4" spans="1:16" ht="43.5" customHeight="1" x14ac:dyDescent="0.25">
      <c r="A4" s="70" t="s">
        <v>62</v>
      </c>
      <c r="B4" s="71" t="s">
        <v>48</v>
      </c>
      <c r="C4" s="71" t="s">
        <v>47</v>
      </c>
      <c r="D4" s="72">
        <v>57.85</v>
      </c>
      <c r="E4" s="73">
        <f t="shared" si="0"/>
        <v>57.85</v>
      </c>
      <c r="F4" s="74">
        <f>(E4/10)*4*14</f>
        <v>323.96000000000004</v>
      </c>
      <c r="G4" s="74"/>
      <c r="H4" s="74"/>
      <c r="I4" s="74"/>
      <c r="J4" s="44">
        <v>0</v>
      </c>
      <c r="K4" s="40"/>
      <c r="L4" s="52"/>
      <c r="M4" s="52"/>
      <c r="N4" s="52"/>
      <c r="O4" s="52"/>
      <c r="P4" s="51"/>
    </row>
    <row r="5" spans="1:16" ht="48" customHeight="1" x14ac:dyDescent="0.25">
      <c r="A5" s="41" t="s">
        <v>49</v>
      </c>
      <c r="B5" s="11" t="s">
        <v>70</v>
      </c>
      <c r="C5" s="11" t="s">
        <v>58</v>
      </c>
      <c r="D5" s="58">
        <v>3546.44</v>
      </c>
      <c r="E5" s="39">
        <f t="shared" si="0"/>
        <v>3546.44</v>
      </c>
      <c r="F5" s="54"/>
      <c r="G5" s="47">
        <f>(E5/100)*2*365</f>
        <v>25889.011999999999</v>
      </c>
      <c r="H5" s="47"/>
      <c r="I5" s="47"/>
      <c r="J5" s="45">
        <v>0</v>
      </c>
      <c r="K5" s="40"/>
      <c r="M5" s="53"/>
    </row>
    <row r="6" spans="1:16" ht="40.5" customHeight="1" x14ac:dyDescent="0.25">
      <c r="A6" s="41" t="s">
        <v>51</v>
      </c>
      <c r="B6" s="11" t="s">
        <v>52</v>
      </c>
      <c r="C6" s="11" t="s">
        <v>50</v>
      </c>
      <c r="D6" s="38">
        <v>141.66</v>
      </c>
      <c r="E6" s="39">
        <f t="shared" si="0"/>
        <v>141.66</v>
      </c>
      <c r="F6" s="47"/>
      <c r="G6" s="47">
        <f>(E6/10)*365</f>
        <v>5170.59</v>
      </c>
      <c r="H6" s="47"/>
      <c r="I6" s="47"/>
      <c r="J6" s="45">
        <v>0</v>
      </c>
      <c r="K6" s="40"/>
      <c r="L6" s="53"/>
      <c r="N6" s="53"/>
    </row>
    <row r="7" spans="1:16" ht="42.75" customHeight="1" x14ac:dyDescent="0.25">
      <c r="A7" s="41" t="s">
        <v>55</v>
      </c>
      <c r="B7" s="11" t="s">
        <v>56</v>
      </c>
      <c r="C7" s="11" t="s">
        <v>60</v>
      </c>
      <c r="D7" s="38">
        <v>1913.3</v>
      </c>
      <c r="E7" s="39">
        <f t="shared" si="0"/>
        <v>1913.3</v>
      </c>
      <c r="F7" s="47"/>
      <c r="G7" s="47">
        <f>(E7/30)*2*7*30</f>
        <v>26786.2</v>
      </c>
      <c r="H7" s="47"/>
      <c r="I7" s="47"/>
      <c r="J7" s="45">
        <v>0</v>
      </c>
      <c r="K7" s="40"/>
      <c r="L7" s="53"/>
      <c r="M7" s="53"/>
      <c r="N7" s="53"/>
    </row>
    <row r="8" spans="1:16" ht="48.75" customHeight="1" x14ac:dyDescent="0.25">
      <c r="A8" s="76" t="s">
        <v>64</v>
      </c>
      <c r="B8" s="77"/>
      <c r="C8" s="77"/>
      <c r="D8" s="78"/>
      <c r="E8" s="42"/>
      <c r="F8" s="80">
        <f>F3+F4+F11</f>
        <v>228510.53727659577</v>
      </c>
      <c r="G8" s="48"/>
      <c r="H8" s="48"/>
      <c r="I8" s="81">
        <f>F11/F8</f>
        <v>0.814919712219627</v>
      </c>
      <c r="J8" s="46"/>
      <c r="K8" s="40"/>
      <c r="L8" s="53"/>
      <c r="M8" s="53"/>
      <c r="N8" s="53"/>
    </row>
    <row r="9" spans="1:16" ht="59.25" customHeight="1" x14ac:dyDescent="0.25">
      <c r="A9" s="76" t="s">
        <v>65</v>
      </c>
      <c r="B9" s="77"/>
      <c r="C9" s="77"/>
      <c r="D9" s="78"/>
      <c r="E9" s="79"/>
      <c r="F9" s="48"/>
      <c r="G9" s="80">
        <f>G5+G6+G7+G11</f>
        <v>496787.62072340434</v>
      </c>
      <c r="H9" s="80"/>
      <c r="I9" s="81">
        <f>G11/G9</f>
        <v>0.88356029903529598</v>
      </c>
      <c r="J9" s="46"/>
      <c r="K9" s="40"/>
      <c r="L9" s="53"/>
      <c r="M9" s="53"/>
      <c r="N9" s="53"/>
    </row>
    <row r="10" spans="1:16" ht="39" customHeight="1" x14ac:dyDescent="0.25">
      <c r="A10" s="76" t="s">
        <v>66</v>
      </c>
      <c r="B10" s="77"/>
      <c r="C10" s="77"/>
      <c r="D10" s="78"/>
      <c r="E10" s="42"/>
      <c r="F10" s="48"/>
      <c r="G10" s="80"/>
      <c r="H10" s="83">
        <f>F8+G9</f>
        <v>725298.15800000005</v>
      </c>
      <c r="I10" s="84">
        <f>E11/H10</f>
        <v>0.86193457560111442</v>
      </c>
      <c r="J10" s="46"/>
      <c r="K10" s="40"/>
      <c r="L10" s="53"/>
      <c r="M10" s="53"/>
      <c r="N10" s="53"/>
    </row>
    <row r="11" spans="1:16" ht="51.75" customHeight="1" thickBot="1" x14ac:dyDescent="0.3">
      <c r="A11" s="60" t="s">
        <v>53</v>
      </c>
      <c r="B11" s="16" t="s">
        <v>54</v>
      </c>
      <c r="C11" s="16" t="s">
        <v>59</v>
      </c>
      <c r="D11" s="61">
        <v>625159.56000000006</v>
      </c>
      <c r="E11" s="62">
        <f t="shared" si="0"/>
        <v>625159.56000000006</v>
      </c>
      <c r="F11" s="63">
        <f>(E11/188)*4*14</f>
        <v>186217.74127659577</v>
      </c>
      <c r="G11" s="63">
        <f>(E11/188)*132</f>
        <v>438941.81872340431</v>
      </c>
      <c r="H11" s="63"/>
      <c r="I11" s="63"/>
      <c r="J11" s="64">
        <v>0</v>
      </c>
      <c r="K11" s="40"/>
      <c r="L11" s="53"/>
    </row>
    <row r="12" spans="1:16" ht="3.75" customHeight="1" thickTop="1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20"/>
    </row>
    <row r="13" spans="1:16" ht="9.6" customHeight="1" x14ac:dyDescent="0.25">
      <c r="A13" s="21"/>
      <c r="B13" s="18"/>
      <c r="C13" s="18"/>
      <c r="D13" s="18"/>
      <c r="E13" s="18"/>
      <c r="F13" s="18"/>
      <c r="G13" s="18"/>
      <c r="H13" s="18"/>
      <c r="I13" s="18"/>
      <c r="J13" s="19"/>
      <c r="N13" t="s">
        <v>41</v>
      </c>
    </row>
    <row r="14" spans="1:16" ht="3.75" customHeight="1" x14ac:dyDescent="0.25">
      <c r="A14" s="22"/>
      <c r="B14" s="18"/>
      <c r="C14" s="18"/>
      <c r="D14" s="18"/>
      <c r="E14" s="18"/>
      <c r="F14" s="18"/>
      <c r="G14" s="18"/>
      <c r="H14" s="18"/>
      <c r="I14" s="18"/>
      <c r="J14" s="18"/>
    </row>
    <row r="15" spans="1:16" ht="9.75" hidden="1" customHeight="1" x14ac:dyDescent="0.25">
      <c r="A15" s="21"/>
      <c r="B15" s="18"/>
      <c r="C15" s="18"/>
      <c r="D15" s="18"/>
      <c r="E15" s="18"/>
      <c r="F15" s="18"/>
      <c r="G15" s="18"/>
      <c r="H15" s="18"/>
      <c r="I15" s="18"/>
      <c r="J15" s="18"/>
    </row>
    <row r="16" spans="1:16" hidden="1" x14ac:dyDescent="0.25">
      <c r="A16" s="23"/>
      <c r="B16" s="18"/>
      <c r="C16" s="18"/>
      <c r="D16" s="18"/>
      <c r="E16" s="18"/>
      <c r="F16" s="18"/>
      <c r="G16" s="18"/>
      <c r="H16" s="18"/>
      <c r="I16" s="18"/>
      <c r="J16" s="18"/>
    </row>
    <row r="17" spans="1:5" ht="6" customHeight="1" x14ac:dyDescent="0.25"/>
    <row r="18" spans="1:5" x14ac:dyDescent="0.25">
      <c r="A18" s="55"/>
      <c r="D18" s="43"/>
    </row>
    <row r="19" spans="1:5" x14ac:dyDescent="0.25">
      <c r="A19" s="56"/>
    </row>
    <row r="20" spans="1:5" x14ac:dyDescent="0.25">
      <c r="A20" s="56"/>
    </row>
    <row r="21" spans="1:5" x14ac:dyDescent="0.25">
      <c r="A21" s="56"/>
    </row>
    <row r="22" spans="1:5" x14ac:dyDescent="0.25">
      <c r="A22" s="57"/>
    </row>
    <row r="27" spans="1:5" x14ac:dyDescent="0.25">
      <c r="E27" s="86"/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8:F41"/>
  <sheetViews>
    <sheetView workbookViewId="0">
      <selection activeCell="L41" sqref="L41:L45"/>
    </sheetView>
  </sheetViews>
  <sheetFormatPr defaultRowHeight="15" x14ac:dyDescent="0.25"/>
  <sheetData>
    <row r="38" spans="4:6" x14ac:dyDescent="0.25">
      <c r="D38" s="85"/>
    </row>
    <row r="41" spans="4:6" x14ac:dyDescent="0.25">
      <c r="F41" s="85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 přípravků</vt:lpstr>
      <vt:lpstr>BIA</vt:lpstr>
      <vt:lpstr>obrázky1</vt:lpstr>
    </vt:vector>
  </TitlesOfParts>
  <Company>FN Olomouc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Dudovi</cp:lastModifiedBy>
  <dcterms:created xsi:type="dcterms:W3CDTF">2023-05-03T18:48:29Z</dcterms:created>
  <dcterms:modified xsi:type="dcterms:W3CDTF">2023-11-29T19:30:32Z</dcterms:modified>
</cp:coreProperties>
</file>