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65894\Desktop\FE analýzy\Asthma - biologika\"/>
    </mc:Choice>
  </mc:AlternateContent>
  <xr:revisionPtr revIDLastSave="0" documentId="13_ncr:1_{8354C0F8-92FF-4788-B82D-37F019CAA919}" xr6:coauthVersionLast="36" xr6:coauthVersionMax="36" xr10:uidLastSave="{00000000-0000-0000-0000-000000000000}"/>
  <bookViews>
    <workbookView xWindow="0" yWindow="140" windowWidth="20730" windowHeight="9800" xr2:uid="{00000000-000D-0000-FFFF-FFFF00000000}"/>
  </bookViews>
  <sheets>
    <sheet name="Seznam přípravků" sheetId="1" r:id="rId1"/>
    <sheet name="CEA (RR pro asthma exacerb.)" sheetId="4" r:id="rId2"/>
  </sheets>
  <definedNames>
    <definedName name="_xlnm._FilterDatabase" localSheetId="0" hidden="1">'Seznam přípravků'!$A$2:$U$2</definedName>
  </definedNames>
  <calcPr calcId="191029"/>
</workbook>
</file>

<file path=xl/calcChain.xml><?xml version="1.0" encoding="utf-8"?>
<calcChain xmlns="http://schemas.openxmlformats.org/spreadsheetml/2006/main">
  <c r="P11" i="4" l="1"/>
  <c r="P10" i="4"/>
  <c r="M10" i="4"/>
  <c r="P9" i="1"/>
  <c r="O9" i="1"/>
  <c r="Q9" i="1"/>
  <c r="Q3" i="1"/>
  <c r="Q5" i="1"/>
  <c r="Q4" i="1"/>
  <c r="Q6" i="1"/>
  <c r="Q10" i="1"/>
  <c r="P10" i="1"/>
  <c r="L9" i="1"/>
  <c r="K10" i="4" l="1"/>
  <c r="L10" i="4"/>
  <c r="W10" i="1"/>
  <c r="W9" i="1"/>
  <c r="R9" i="1" s="1"/>
  <c r="W8" i="1"/>
  <c r="R8" i="1" s="1"/>
  <c r="W7" i="1"/>
  <c r="R7" i="1" s="1"/>
  <c r="W6" i="1"/>
  <c r="R6" i="1" s="1"/>
  <c r="W5" i="1"/>
  <c r="R5" i="1" s="1"/>
  <c r="W4" i="1"/>
  <c r="R4" i="1" s="1"/>
  <c r="W3" i="1"/>
  <c r="R3" i="1" s="1"/>
  <c r="V9" i="1"/>
  <c r="K9" i="1"/>
  <c r="V10" i="1" l="1"/>
  <c r="V8" i="1"/>
  <c r="V7" i="1"/>
  <c r="V6" i="1"/>
  <c r="V4" i="1"/>
  <c r="V3" i="1"/>
  <c r="K3" i="1" s="1"/>
  <c r="V5" i="1"/>
  <c r="K5" i="1" l="1"/>
  <c r="P5" i="1" s="1"/>
  <c r="O3" i="1"/>
  <c r="P8" i="4"/>
  <c r="K4" i="1"/>
  <c r="P4" i="1" s="1"/>
  <c r="P7" i="4" s="1"/>
  <c r="K10" i="1"/>
  <c r="O10" i="1" s="1"/>
  <c r="K6" i="1"/>
  <c r="O6" i="1" s="1"/>
  <c r="K8" i="1"/>
  <c r="O5" i="1"/>
  <c r="L4" i="1"/>
  <c r="K7" i="1"/>
  <c r="L10" i="1"/>
  <c r="L3" i="1"/>
  <c r="P3" i="1"/>
  <c r="L5" i="1" l="1"/>
  <c r="M5" i="1" s="1"/>
  <c r="L6" i="1"/>
  <c r="K11" i="4"/>
  <c r="M11" i="4"/>
  <c r="L11" i="4"/>
  <c r="O4" i="1"/>
  <c r="P6" i="1"/>
  <c r="P4" i="4" s="1"/>
  <c r="M4" i="1"/>
  <c r="L8" i="1"/>
  <c r="P8" i="1"/>
  <c r="P5" i="4" s="1"/>
  <c r="O8" i="1"/>
  <c r="P7" i="1"/>
  <c r="P6" i="4" s="1"/>
  <c r="O7" i="1"/>
  <c r="Q7" i="1" s="1"/>
  <c r="M6" i="1"/>
  <c r="M10" i="1"/>
  <c r="N6" i="1"/>
  <c r="N10" i="1"/>
  <c r="N4" i="1"/>
  <c r="L7" i="1"/>
  <c r="M7" i="1" s="1"/>
  <c r="Q8" i="1" l="1"/>
  <c r="N5" i="1"/>
  <c r="R10" i="1"/>
  <c r="P9" i="4" s="1"/>
  <c r="L6" i="4"/>
  <c r="M6" i="4"/>
  <c r="L7" i="4"/>
  <c r="M7" i="4"/>
  <c r="K7" i="4"/>
  <c r="N8" i="1"/>
  <c r="M8" i="1"/>
  <c r="N7" i="1"/>
  <c r="K6" i="4" l="1"/>
  <c r="M9" i="4"/>
  <c r="K9" i="4"/>
  <c r="L9" i="4"/>
  <c r="M8" i="4"/>
  <c r="L8" i="4"/>
  <c r="K8" i="4"/>
  <c r="M4" i="4"/>
  <c r="K4" i="4"/>
  <c r="L4" i="4" l="1"/>
  <c r="M5" i="4"/>
  <c r="K5" i="4"/>
  <c r="L5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Uživatel systému Windows</author>
  </authors>
  <commentList>
    <comment ref="Q6" authorId="0" shapeId="0" xr:uid="{E31A1C2F-DC0A-4A98-A4B2-24D926F81475}">
      <text>
        <r>
          <rPr>
            <b/>
            <sz val="9"/>
            <color indexed="81"/>
            <rFont val="Tahoma"/>
            <family val="2"/>
            <charset val="238"/>
          </rPr>
          <t>1. rok je celkem 8 injekcí, další roky už je jen 7 !!!</t>
        </r>
      </text>
    </comment>
    <comment ref="J9" authorId="0" shapeId="0" xr:uid="{2A1838B9-BCD7-4C94-9898-DCCB85E183C9}">
      <text>
        <r>
          <rPr>
            <sz val="9"/>
            <color indexed="81"/>
            <rFont val="Tahoma"/>
            <charset val="1"/>
          </rPr>
          <t xml:space="preserve">cena dle údajů ve zdroji pod pozn. 16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Uživatel systému Windows</author>
  </authors>
  <commentList>
    <comment ref="F9" authorId="0" shapeId="0" xr:uid="{65C8910B-FD9B-424A-98F3-5FECA6A48B5E}">
      <text>
        <r>
          <rPr>
            <sz val="9"/>
            <color indexed="81"/>
            <rFont val="Tahoma"/>
            <family val="2"/>
            <charset val="238"/>
          </rPr>
          <t xml:space="preserve">Vypočítano dle rozmezí RR omalizumabu vůči placebu v Table 4 dle zdroje pod pozn.1
</t>
        </r>
      </text>
    </comment>
    <comment ref="G9" authorId="0" shapeId="0" xr:uid="{F60AD70D-8E33-4955-9C31-BF65896DDAB9}">
      <text>
        <r>
          <rPr>
            <sz val="9"/>
            <color indexed="81"/>
            <rFont val="Tahoma"/>
            <family val="2"/>
            <charset val="238"/>
          </rPr>
          <t xml:space="preserve">Vypočítano dle rozmezí RR omalizumabu vůči placebu v Table 4 dle zdroje pod pozn.1
</t>
        </r>
      </text>
    </comment>
    <comment ref="F10" authorId="0" shapeId="0" xr:uid="{1884B338-64DA-4E62-8887-0D7A791C5BE4}">
      <text>
        <r>
          <rPr>
            <sz val="9"/>
            <color indexed="81"/>
            <rFont val="Tahoma"/>
            <family val="2"/>
            <charset val="238"/>
          </rPr>
          <t xml:space="preserve">Vypočítano dle rozmezí RR omalizumabu vůči placebu v Table 4 dle zdroje pod pozn.1
</t>
        </r>
      </text>
    </comment>
    <comment ref="G10" authorId="0" shapeId="0" xr:uid="{4023EC82-1930-4678-B8A4-1F08A139FB75}">
      <text>
        <r>
          <rPr>
            <sz val="9"/>
            <color indexed="81"/>
            <rFont val="Tahoma"/>
            <family val="2"/>
            <charset val="238"/>
          </rPr>
          <t xml:space="preserve">Vypočítano dle rozmezí RR omalizumabu vůči placebu v Table 4 dle zdroje pod pozn.1
</t>
        </r>
      </text>
    </comment>
  </commentList>
</comments>
</file>

<file path=xl/sharedStrings.xml><?xml version="1.0" encoding="utf-8"?>
<sst xmlns="http://schemas.openxmlformats.org/spreadsheetml/2006/main" count="121" uniqueCount="102">
  <si>
    <t>mechanismus účinku</t>
  </si>
  <si>
    <t>věk dle SPC</t>
  </si>
  <si>
    <t>cena za první 4 měsíce (17 týdnů) se započtením bonusů</t>
  </si>
  <si>
    <t>cena za prvních 6 měsíců léčby se započtením bonusů</t>
  </si>
  <si>
    <t>cena 6 měsíční udržovací léčby se započtením bonusů</t>
  </si>
  <si>
    <t>obratový bonus</t>
  </si>
  <si>
    <t>anti-IL4R</t>
  </si>
  <si>
    <t>anti-IL5</t>
  </si>
  <si>
    <t>anti-IgE</t>
  </si>
  <si>
    <t>anti-IL5R</t>
  </si>
  <si>
    <t xml:space="preserve">Dupixent 300MG/2ML INJ SOL 2X2ML </t>
  </si>
  <si>
    <r>
      <t xml:space="preserve"> jako přídatná udržovací léčba u dospělých a dospívajících od 12 let </t>
    </r>
    <r>
      <rPr>
        <b/>
        <sz val="9"/>
        <color theme="1"/>
        <rFont val="Calibri"/>
        <family val="2"/>
        <charset val="238"/>
        <scheme val="minor"/>
      </rPr>
      <t>s těžkým astmatem se zánětem typu 2 charakterizovaným zvýšeným počtem eozinofilů v krvi a/nebo zvýšením množství exhalovaného oxidu dusnatého (FENO)</t>
    </r>
    <r>
      <rPr>
        <sz val="9"/>
        <color theme="1"/>
        <rFont val="Calibri"/>
        <family val="2"/>
        <charset val="238"/>
        <scheme val="minor"/>
      </rPr>
      <t>, jejichž nemoc není dostatečně kontrolována inhalačními kortikosteroidy (IKS) ve vysokých dávkách a dalším léčivým přípravkem k udržovací léčbě.</t>
    </r>
  </si>
  <si>
    <r>
      <rPr>
        <u/>
        <sz val="9"/>
        <color theme="1"/>
        <rFont val="Calibri"/>
        <family val="2"/>
        <charset val="238"/>
        <scheme val="minor"/>
      </rPr>
      <t>Dospělí a děti 12 let a starší:</t>
    </r>
    <r>
      <rPr>
        <sz val="9"/>
        <color theme="1"/>
        <rFont val="Calibri"/>
        <family val="2"/>
        <charset val="238"/>
        <scheme val="minor"/>
      </rPr>
      <t xml:space="preserve"> jako doplňková léčba ke zlepšení kontroly astmatu u pacientů </t>
    </r>
    <r>
      <rPr>
        <b/>
        <sz val="9"/>
        <color theme="1"/>
        <rFont val="Calibri"/>
        <family val="2"/>
        <charset val="238"/>
        <scheme val="minor"/>
      </rPr>
      <t>s těžkým perzistujícím alergickým astmatem, kteří mají pozitivní kožní test nebo reaktivitu in vitro na celoroční vzdušný alergen a kteří mají sníženou funkci plic (FEV1 &lt;80 %)</t>
    </r>
    <r>
      <rPr>
        <sz val="9"/>
        <color theme="1"/>
        <rFont val="Calibri"/>
        <family val="2"/>
        <charset val="238"/>
        <scheme val="minor"/>
      </rPr>
      <t xml:space="preserve">, stejně jako časté symptomy během dne nebo probouzení v noci, a kteří mají dokumentované těžké exacerbace astmatu navzdory vysokým denním dávkám inhalačních kortikosteroidů a dlouhodobě působících inhalačních beta2-agonistů.  </t>
    </r>
    <r>
      <rPr>
        <u/>
        <sz val="9"/>
        <color theme="1"/>
        <rFont val="Calibri"/>
        <family val="2"/>
        <charset val="238"/>
        <scheme val="minor"/>
      </rPr>
      <t>U dětí 6-11 let</t>
    </r>
    <r>
      <rPr>
        <sz val="9"/>
        <color theme="1"/>
        <rFont val="Calibri"/>
        <family val="2"/>
        <charset val="238"/>
        <scheme val="minor"/>
      </rPr>
      <t xml:space="preserve"> není uvedena podmínka snížené funkce plic.</t>
    </r>
  </si>
  <si>
    <t>od 6 let</t>
  </si>
  <si>
    <r>
      <t xml:space="preserve">Vhodná dávka a frekvence podávání Xolairu se určí podle výchozích hodnot IgE (IU/ml), které se stanoví před zahájením léčby, a dle tělesné hmotnosti (kg).  </t>
    </r>
    <r>
      <rPr>
        <b/>
        <u/>
        <sz val="9"/>
        <color theme="1"/>
        <rFont val="Calibri"/>
        <family val="2"/>
        <charset val="238"/>
        <scheme val="minor"/>
      </rPr>
      <t>Při tělesné hmotnosti 70-80kg a hodnotách IgE 600-700 IU/ml je dávka 450mg 1x za 2 týdny.</t>
    </r>
  </si>
  <si>
    <r>
      <t xml:space="preserve">Vhodná dávka a frekvence podávání Xolairu se určí podle výchozích hodnot IgE (IU/ml), které se stanoví před zahájením léčby, a dle tělesné hmotnosti (kg).  </t>
    </r>
    <r>
      <rPr>
        <b/>
        <u/>
        <sz val="9"/>
        <color theme="1"/>
        <rFont val="Calibri"/>
        <family val="2"/>
        <charset val="238"/>
        <scheme val="minor"/>
      </rPr>
      <t>Při tělesné hmotnosti 70-80kg a hodnotách IgE 30-100 IU/ml je dávka 150mg 1x za 4 týdny.</t>
    </r>
  </si>
  <si>
    <r>
      <t>způsob aplikace (</t>
    </r>
    <r>
      <rPr>
        <b/>
        <sz val="8"/>
        <rFont val="Arial"/>
        <family val="2"/>
        <charset val="238"/>
      </rPr>
      <t>možnost domácího podávání ano/ne</t>
    </r>
    <r>
      <rPr>
        <sz val="8"/>
        <rFont val="Arial"/>
        <family val="2"/>
        <charset val="238"/>
      </rPr>
      <t>)</t>
    </r>
  </si>
  <si>
    <r>
      <rPr>
        <vertAlign val="superscript"/>
        <sz val="9"/>
        <color theme="1"/>
        <rFont val="Calibri"/>
        <family val="2"/>
        <charset val="238"/>
        <scheme val="minor"/>
      </rPr>
      <t>2</t>
    </r>
    <r>
      <rPr>
        <sz val="9"/>
        <color theme="1"/>
        <rFont val="Calibri"/>
        <family val="2"/>
        <charset val="238"/>
        <scheme val="minor"/>
      </rPr>
      <t xml:space="preserve"> U pacientů bez eozinofilie, kteří užívají p.o.kortikoid je nutno redukovat jeho dávku, jestli nedojde ke zvýšení eozinofilii. </t>
    </r>
    <r>
      <rPr>
        <b/>
        <sz val="9"/>
        <color theme="1"/>
        <rFont val="Calibri"/>
        <family val="2"/>
        <charset val="238"/>
        <scheme val="minor"/>
      </rPr>
      <t>Tento postup ale zvyšuje riziko vzniku exacerbace!</t>
    </r>
  </si>
  <si>
    <t>název biologika pro léčku těžkého atmatu</t>
  </si>
  <si>
    <r>
      <t xml:space="preserve"> jako přídatná léčba u dospělých pacientů </t>
    </r>
    <r>
      <rPr>
        <b/>
        <sz val="9"/>
        <color theme="1"/>
        <rFont val="Calibri"/>
        <family val="2"/>
        <charset val="238"/>
        <scheme val="minor"/>
      </rPr>
      <t>se závažným eozinofilním astmatem</t>
    </r>
    <r>
      <rPr>
        <sz val="9"/>
        <color theme="1"/>
        <rFont val="Calibri"/>
        <family val="2"/>
        <charset val="238"/>
        <scheme val="minor"/>
      </rPr>
      <t xml:space="preserve"> nedostatečně kontrolovaným i přes užívání vysokých dávek inhalačních kortikosteroidů plus dalšího léčivého přípravku pro kontrolu astmatu </t>
    </r>
  </si>
  <si>
    <t>od 18 let</t>
  </si>
  <si>
    <t xml:space="preserve">Nucala 100MG INJ SOL 1X1ML </t>
  </si>
  <si>
    <r>
      <t xml:space="preserve">Maximální dávka je 3mg/kg  1x za 4 týdny (konkrétní dávka je upravena dle objemů inj.lahviček (10ml nebo 2,5ml)).  </t>
    </r>
    <r>
      <rPr>
        <b/>
        <u/>
        <sz val="9"/>
        <color theme="1"/>
        <rFont val="Calibri"/>
        <family val="2"/>
        <charset val="238"/>
        <scheme val="minor"/>
      </rPr>
      <t>U pacienta s těl.hmotností 67-74 kg je dávka reslizumabu 200mg (tj. dvě 10ml lahvičky) 1x za 4 týdny.</t>
    </r>
  </si>
  <si>
    <t>nevýhody přípravku</t>
  </si>
  <si>
    <r>
      <t xml:space="preserve"> jako přídatná léčba </t>
    </r>
    <r>
      <rPr>
        <b/>
        <sz val="9"/>
        <color theme="1"/>
        <rFont val="Calibri"/>
        <family val="2"/>
        <charset val="238"/>
        <scheme val="minor"/>
      </rPr>
      <t>těžkého refrakterního eosinofilního astmatu</t>
    </r>
    <r>
      <rPr>
        <sz val="9"/>
        <color theme="1"/>
        <rFont val="Calibri"/>
        <family val="2"/>
        <charset val="238"/>
        <scheme val="minor"/>
      </rPr>
      <t xml:space="preserve"> u dospělých, dospívajících a dětí ve věku 6 let a starších </t>
    </r>
  </si>
  <si>
    <r>
      <rPr>
        <u/>
        <sz val="9"/>
        <color theme="1"/>
        <rFont val="Calibri"/>
        <family val="2"/>
        <charset val="238"/>
        <scheme val="minor"/>
      </rPr>
      <t>Dospělí a dospívající ve věku 12 let a starší:</t>
    </r>
    <r>
      <rPr>
        <sz val="9"/>
        <color theme="1"/>
        <rFont val="Calibri"/>
        <family val="2"/>
        <charset val="238"/>
        <scheme val="minor"/>
      </rPr>
      <t xml:space="preserve">  </t>
    </r>
    <r>
      <rPr>
        <b/>
        <u/>
        <sz val="9"/>
        <color theme="1"/>
        <rFont val="Calibri"/>
        <family val="2"/>
        <charset val="238"/>
        <scheme val="minor"/>
      </rPr>
      <t>100 mg  jednou za 4 týdny</t>
    </r>
    <r>
      <rPr>
        <sz val="9"/>
        <color theme="1"/>
        <rFont val="Calibri"/>
        <family val="2"/>
        <charset val="238"/>
        <scheme val="minor"/>
      </rPr>
      <t xml:space="preserve">.  </t>
    </r>
    <r>
      <rPr>
        <u/>
        <sz val="9"/>
        <color theme="1"/>
        <rFont val="Calibri"/>
        <family val="2"/>
        <charset val="238"/>
        <scheme val="minor"/>
      </rPr>
      <t xml:space="preserve"> Děti 6 až 11 let</t>
    </r>
    <r>
      <rPr>
        <sz val="9"/>
        <color theme="1"/>
        <rFont val="Calibri"/>
        <family val="2"/>
        <charset val="238"/>
        <scheme val="minor"/>
      </rPr>
      <t>:  40 mg  jednou za 4 týdny.</t>
    </r>
  </si>
  <si>
    <t>Fasenra 30MG INJ SOL ISP 1X1ML</t>
  </si>
  <si>
    <r>
      <t xml:space="preserve"> jako přídavná udržovací léčba dospělých pacientů </t>
    </r>
    <r>
      <rPr>
        <b/>
        <sz val="9"/>
        <color theme="1"/>
        <rFont val="Calibri"/>
        <family val="2"/>
        <charset val="238"/>
        <scheme val="minor"/>
      </rPr>
      <t>s těžkým eozinofilním astmatem</t>
    </r>
    <r>
      <rPr>
        <sz val="9"/>
        <color theme="1"/>
        <rFont val="Calibri"/>
        <family val="2"/>
        <charset val="238"/>
        <scheme val="minor"/>
      </rPr>
      <t xml:space="preserve">, kteří nejsou adekvátně kontrolováni vysokými dávkami inhalačních kortikosteroidů a dlouhodobě působících β-agonistů </t>
    </r>
  </si>
  <si>
    <t xml:space="preserve">30mg  jednou za 4 týdny pro první 3 dávky a dále jednou za 8 týdnů. </t>
  </si>
  <si>
    <r>
      <t>≥ 300 eozinofilů/µl perif.krve v průběhu 12 měsíců před zahájením a ≥ 4 těžké exac. v průběhu 12 měsíců před zahájením léčby  a/nebo OKS</t>
    </r>
    <r>
      <rPr>
        <b/>
        <vertAlign val="superscript"/>
        <sz val="10"/>
        <color theme="1"/>
        <rFont val="Calibri"/>
        <family val="2"/>
        <charset val="238"/>
        <scheme val="minor"/>
      </rPr>
      <t>2</t>
    </r>
    <r>
      <rPr>
        <b/>
        <sz val="10"/>
        <color theme="1"/>
        <rFont val="Calibri"/>
        <family val="2"/>
        <charset val="238"/>
        <scheme val="minor"/>
      </rPr>
      <t xml:space="preserve"> ≥ 5 mg prednisonu/den déle než 6 měs. před zahájením.</t>
    </r>
  </si>
  <si>
    <r>
      <t>≥ 400 eozinofilů/µl perif.krve v průběhu 12 měsíců před zahájením a ≥ 4 těžké exac. v průběhu 12 měsíců před zahájením léčby  a/nebo OKS</t>
    </r>
    <r>
      <rPr>
        <b/>
        <vertAlign val="superscript"/>
        <sz val="10"/>
        <color theme="1"/>
        <rFont val="Calibri"/>
        <family val="2"/>
        <charset val="238"/>
        <scheme val="minor"/>
      </rPr>
      <t>2</t>
    </r>
    <r>
      <rPr>
        <b/>
        <sz val="10"/>
        <color theme="1"/>
        <rFont val="Calibri"/>
        <family val="2"/>
        <charset val="238"/>
        <scheme val="minor"/>
      </rPr>
      <t xml:space="preserve"> ≥ 5 mg prednisonu/den déle než 6 měs. před zahájením.</t>
    </r>
  </si>
  <si>
    <t>nejnákladově  efektivnější</t>
  </si>
  <si>
    <t>násobek poměru cena/účinnost vůči nákl. nejefekt. za 1. 4 měsíce - CEA</t>
  </si>
  <si>
    <t>násobek vůči ceně nejlevnějšího za 1. 4 měsíce - CMA</t>
  </si>
  <si>
    <t>nejlevnější</t>
  </si>
  <si>
    <r>
      <t>≥ 2 těžké exacerbace v průběhu posledního roku  nebo dlouhodobá systémová kortikoterapie</t>
    </r>
    <r>
      <rPr>
        <b/>
        <vertAlign val="superscript"/>
        <sz val="10"/>
        <color rgb="FF000000"/>
        <rFont val="Calibri"/>
        <family val="2"/>
        <charset val="238"/>
        <scheme val="minor"/>
      </rPr>
      <t>2</t>
    </r>
    <r>
      <rPr>
        <b/>
        <sz val="10"/>
        <color rgb="FF000000"/>
        <rFont val="Calibri"/>
        <family val="2"/>
        <charset val="238"/>
        <scheme val="minor"/>
      </rPr>
      <t xml:space="preserve"> (+ pozit.kož.test nebo reaktivita in vitro na celoroční vzdušný alergen + IgE 30-1500 IU/ml (pro 6-11 let),  resp. 30-700 IU/ml u pac.&gt;12 let) </t>
    </r>
  </si>
  <si>
    <r>
      <t>dávkování dle SPC</t>
    </r>
    <r>
      <rPr>
        <vertAlign val="superscript"/>
        <sz val="9"/>
        <rFont val="Arial"/>
        <family val="2"/>
        <charset val="238"/>
      </rPr>
      <t>4</t>
    </r>
  </si>
  <si>
    <t>Dupixent 200MG INJ SOL 2X1,14ML</t>
  </si>
  <si>
    <t>účinná látka (výrobce)</t>
  </si>
  <si>
    <t>omalizumab (Novartis)</t>
  </si>
  <si>
    <t>mepolizumab (GSK)</t>
  </si>
  <si>
    <t>reslizumab (Teva)</t>
  </si>
  <si>
    <t>benralizumab (AstraZeneca)</t>
  </si>
  <si>
    <t>dupilumab 300            (Sanofi-Aventis)</t>
  </si>
  <si>
    <t>dupilumab 200            (Sanofi-Aventis)</t>
  </si>
  <si>
    <t>pořadí na ose</t>
  </si>
  <si>
    <t>název</t>
  </si>
  <si>
    <t>dolní mez</t>
  </si>
  <si>
    <t>horní mez</t>
  </si>
  <si>
    <t xml:space="preserve"> </t>
  </si>
  <si>
    <t>Nucala 100mg inj. 1x1ml - mepolizumab (GSK)</t>
  </si>
  <si>
    <t>Dupixent 300mg inj. 2x2ml - dupilumab (Sanofi-Aventis)</t>
  </si>
  <si>
    <t>Dupixent 200mg inj. 2x1,14ml - dupilumab (Sanofi-Aventis)</t>
  </si>
  <si>
    <t>Fasenra 30mg inj. 1x1ml - benralizumab (AstraZeneca)</t>
  </si>
  <si>
    <r>
      <t>subkutánní injekce              (</t>
    </r>
    <r>
      <rPr>
        <b/>
        <sz val="9"/>
        <color theme="1"/>
        <rFont val="Calibri"/>
        <family val="2"/>
        <charset val="238"/>
        <scheme val="minor"/>
      </rPr>
      <t>ANO</t>
    </r>
    <r>
      <rPr>
        <sz val="9"/>
        <color theme="1"/>
        <rFont val="Calibri"/>
        <family val="2"/>
        <charset val="238"/>
        <scheme val="minor"/>
      </rPr>
      <t>)</t>
    </r>
  </si>
  <si>
    <t>preference přípravku                   (kromě faktorů uvedených v obr.1 výše v textu  a úhradových omezení)</t>
  </si>
  <si>
    <t>je z aktuál. biologik pravděpodobně nejméně účinný, náklad. nejneefektivnější a za první 4 měsíce je po Xolairu (při vysokých IgE) nejdražší</t>
  </si>
  <si>
    <t>i.v. infuzní podávání ve zdrav.zařízení, z anti-IL5/ILR5 má nejvyšší nároky na vstupní hladinu eozin. pro nasazení</t>
  </si>
  <si>
    <r>
      <t>od 6 let                           (</t>
    </r>
    <r>
      <rPr>
        <u/>
        <sz val="9"/>
        <color theme="1"/>
        <rFont val="Calibri"/>
        <family val="2"/>
        <charset val="238"/>
        <scheme val="minor"/>
      </rPr>
      <t>úhrada ale jen pro dospělé!</t>
    </r>
    <r>
      <rPr>
        <sz val="9"/>
        <color theme="1"/>
        <rFont val="Calibri"/>
        <family val="2"/>
        <charset val="238"/>
        <scheme val="minor"/>
      </rPr>
      <t>)</t>
    </r>
  </si>
  <si>
    <t>Náklad.efektivita pravděp.poroste s rostoucím množs. eozinofilů a FeNO, možno už od 6 let. Na rozdíl od ostatních možno podat už při 2 těžkých exacerb. v průběhu posledního roku.</t>
  </si>
  <si>
    <t>Je pravděpodobně náklad. nejefektivnější (za předp. nižších hodnot hl. IgE) - s rostoucí hl. IgE a hmot. pac. náklad. efektivita prudce klesá a cena za léčbu roste!  Náklad.efektivita pravděp.poroste s rostoucím množs. eozinofilů a FeNO, možno už od 6 let. Na rozdíl od ostatních možno podat už při 2 těžkých exacerb. v průběhu posledního roku.</t>
  </si>
  <si>
    <t>Jako jediný možný u pac. s těžkým astmatem a komorbidní středně těžkou až těžkou atopickou dermat. nebo u dosp. pac. s komorbidní těžkou chron. rinosinusitidou s nosní polypózou.  Náklad.efektivita pravděp.poroste s rostoucím FeNO.</t>
  </si>
  <si>
    <t>Náklad.efektivita pravděp.poroste s rostoucím FeNO.</t>
  </si>
  <si>
    <t>Je nejlevnější ze všech s.c. podávaných biologik při eosinofilním astmatu</t>
  </si>
  <si>
    <t>má nejdelší frekvenci podávání v udržovací léčbě ze všech biologik</t>
  </si>
  <si>
    <r>
      <t xml:space="preserve"> </t>
    </r>
    <r>
      <rPr>
        <u/>
        <sz val="9"/>
        <color theme="1"/>
        <rFont val="Calibri"/>
        <family val="2"/>
        <charset val="238"/>
        <scheme val="minor"/>
      </rPr>
      <t>může se podávat jen u alergického astmatu</t>
    </r>
    <r>
      <rPr>
        <sz val="9"/>
        <color theme="1"/>
        <rFont val="Calibri"/>
        <family val="2"/>
        <charset val="238"/>
        <scheme val="minor"/>
      </rPr>
      <t xml:space="preserve"> !</t>
    </r>
  </si>
  <si>
    <r>
      <t xml:space="preserve">u pacientů se vstup.hladinou IgE nad 400 IU a hmotností nad 80 kg je nejdražší ze všech biologik, </t>
    </r>
    <r>
      <rPr>
        <u/>
        <sz val="9"/>
        <color theme="1"/>
        <rFont val="Calibri"/>
        <family val="2"/>
        <charset val="238"/>
        <scheme val="minor"/>
      </rPr>
      <t>může se podávat jen u alergického astmatu</t>
    </r>
    <r>
      <rPr>
        <sz val="9"/>
        <color theme="1"/>
        <rFont val="Calibri"/>
        <family val="2"/>
        <charset val="238"/>
        <scheme val="minor"/>
      </rPr>
      <t xml:space="preserve"> !</t>
    </r>
  </si>
  <si>
    <t>intravenozní infuze po dobu 20-50 min.                  (NE)</t>
  </si>
  <si>
    <t>Tezspire 210MG INJ SOL ISP 1X1,91ML</t>
  </si>
  <si>
    <t>tezepelumab    (AstraZeneca)</t>
  </si>
  <si>
    <r>
      <rPr>
        <b/>
        <u/>
        <sz val="9"/>
        <color theme="1"/>
        <rFont val="Calibri"/>
        <family val="2"/>
        <charset val="238"/>
        <scheme val="minor"/>
      </rPr>
      <t>dávka je 210 mg s.c. injekcí každé 4 týdny</t>
    </r>
    <r>
      <rPr>
        <sz val="9"/>
        <color theme="1"/>
        <rFont val="Calibri"/>
        <family val="2"/>
        <charset val="238"/>
        <scheme val="minor"/>
      </rPr>
      <t>, rozhodnutí pokračovat v léčbě má být učiněno alespoň jednou ročně na základě pacientovy úrovně kontroly astmatu.</t>
    </r>
  </si>
  <si>
    <t>cena za 1 rok léčby vč. bonusů</t>
  </si>
  <si>
    <t>násobek vůči ceně nejlevnějšího za 1. rok léčby - CMA</t>
  </si>
  <si>
    <t>jednotková cena (NC) s DPH k 2.6.2023</t>
  </si>
  <si>
    <t>jednotková cena s DPH vč. obratových bonusů k 2.6.2023</t>
  </si>
  <si>
    <r>
      <t xml:space="preserve"> jako přídatná udržovací léčba u dospělých, dospívajících od 12 let a dětí od 6-11 let </t>
    </r>
    <r>
      <rPr>
        <b/>
        <sz val="9"/>
        <color theme="1"/>
        <rFont val="Calibri"/>
        <family val="2"/>
        <charset val="238"/>
        <scheme val="minor"/>
      </rPr>
      <t>s těžkým astmatem se zánětem typu 2 charakterizovaným zvýšeným počtem eozinofilů v krvi a/nebo zvýšením množství exhalovaného oxidu dusnatého (FENO)</t>
    </r>
    <r>
      <rPr>
        <sz val="9"/>
        <color theme="1"/>
        <rFont val="Calibri"/>
        <family val="2"/>
        <charset val="238"/>
        <scheme val="minor"/>
      </rPr>
      <t>, jejichž nemoc není dostatečně kontrolována inhalačními kortikosteroidy (IKS) ve vysokých (u dětí od 6-11 let stačí už střední dávky!) dávkách a dalším léčivým přípravkem k udržovací léčbě.</t>
    </r>
  </si>
  <si>
    <r>
      <rPr>
        <u/>
        <sz val="9"/>
        <color theme="1"/>
        <rFont val="Calibri"/>
        <family val="2"/>
        <charset val="238"/>
        <scheme val="minor"/>
      </rPr>
      <t>Dospělí a dospívající ve věku 12 let a starší:</t>
    </r>
    <r>
      <rPr>
        <sz val="9"/>
        <color theme="1"/>
        <rFont val="Calibri"/>
        <family val="2"/>
        <charset val="238"/>
        <scheme val="minor"/>
      </rPr>
      <t xml:space="preserve"> </t>
    </r>
    <r>
      <rPr>
        <b/>
        <u/>
        <sz val="9"/>
        <color theme="1"/>
        <rFont val="Calibri"/>
        <family val="2"/>
        <charset val="238"/>
        <scheme val="minor"/>
      </rPr>
      <t>úvodní dávka je 400 mg (dvě injekce po 200 mg), následovaná dávkou 200 mg každý druhý týden</t>
    </r>
    <r>
      <rPr>
        <sz val="9"/>
        <color theme="1"/>
        <rFont val="Calibri"/>
        <family val="2"/>
        <charset val="238"/>
        <scheme val="minor"/>
      </rPr>
      <t xml:space="preserve">.                                                                                                                        </t>
    </r>
    <r>
      <rPr>
        <u/>
        <sz val="9"/>
        <color theme="1"/>
        <rFont val="Calibri"/>
        <family val="2"/>
        <charset val="238"/>
        <scheme val="minor"/>
      </rPr>
      <t>Děti 6 až 11 let</t>
    </r>
    <r>
      <rPr>
        <sz val="9"/>
        <color theme="1"/>
        <rFont val="Calibri"/>
        <family val="2"/>
        <charset val="238"/>
        <scheme val="minor"/>
      </rPr>
      <t>: viz SPC</t>
    </r>
  </si>
  <si>
    <r>
      <t>od 6 let                        (</t>
    </r>
    <r>
      <rPr>
        <u/>
        <sz val="9"/>
        <color theme="1"/>
        <rFont val="Calibri"/>
        <family val="2"/>
        <charset val="238"/>
        <scheme val="minor"/>
      </rPr>
      <t>úhrada ale jen pro dospělé!</t>
    </r>
    <r>
      <rPr>
        <sz val="9"/>
        <color theme="1"/>
        <rFont val="Calibri"/>
        <family val="2"/>
        <charset val="238"/>
        <scheme val="minor"/>
      </rPr>
      <t>)</t>
    </r>
  </si>
  <si>
    <r>
      <t>od 6 let                       (</t>
    </r>
    <r>
      <rPr>
        <u/>
        <sz val="9"/>
        <color theme="1"/>
        <rFont val="Calibri"/>
        <family val="2"/>
        <charset val="238"/>
        <scheme val="minor"/>
      </rPr>
      <t>úhrada ale jen pro dospělé!</t>
    </r>
    <r>
      <rPr>
        <sz val="9"/>
        <color theme="1"/>
        <rFont val="Calibri"/>
        <family val="2"/>
        <charset val="238"/>
        <scheme val="minor"/>
      </rPr>
      <t>)</t>
    </r>
  </si>
  <si>
    <r>
      <rPr>
        <u/>
        <sz val="9"/>
        <color theme="1"/>
        <rFont val="Calibri"/>
        <family val="2"/>
        <charset val="238"/>
        <scheme val="minor"/>
      </rPr>
      <t>Dospělí a dospívající ve věku 12 let a starší:</t>
    </r>
    <r>
      <rPr>
        <sz val="9"/>
        <color theme="1"/>
        <rFont val="Calibri"/>
        <family val="2"/>
        <charset val="238"/>
        <scheme val="minor"/>
      </rPr>
      <t xml:space="preserve"> u pac. s těžkým astmatem užívajících p.o. kortikosteroidy nebo u pac. s těžkým astmatem </t>
    </r>
    <r>
      <rPr>
        <b/>
        <sz val="9"/>
        <color theme="1"/>
        <rFont val="Calibri"/>
        <family val="2"/>
        <charset val="238"/>
        <scheme val="minor"/>
      </rPr>
      <t>a komorbidní středně těžkou až těžkou atopickou dermat. nebo u dosp. pac. s komorbidní těžkou chron. rinosinusitidou s nosní polypózou</t>
    </r>
    <r>
      <rPr>
        <sz val="9"/>
        <color theme="1"/>
        <rFont val="Calibri"/>
        <family val="2"/>
        <charset val="238"/>
        <scheme val="minor"/>
      </rPr>
      <t xml:space="preserve"> je</t>
    </r>
    <r>
      <rPr>
        <b/>
        <sz val="9"/>
        <color theme="1"/>
        <rFont val="Calibri"/>
        <family val="2"/>
        <charset val="238"/>
        <scheme val="minor"/>
      </rPr>
      <t xml:space="preserve"> </t>
    </r>
    <r>
      <rPr>
        <b/>
        <u/>
        <sz val="9"/>
        <color theme="1"/>
        <rFont val="Calibri"/>
        <family val="2"/>
        <charset val="238"/>
        <scheme val="minor"/>
      </rPr>
      <t>úvodní dávka 600 mg (dvě injekce po 300 mg), následovaná dávkou 300 mg každý 2. týde</t>
    </r>
    <r>
      <rPr>
        <b/>
        <sz val="9"/>
        <color theme="1"/>
        <rFont val="Calibri"/>
        <family val="2"/>
        <charset val="238"/>
        <scheme val="minor"/>
      </rPr>
      <t>n.</t>
    </r>
    <r>
      <rPr>
        <sz val="9"/>
        <color theme="1"/>
        <rFont val="Calibri"/>
        <family val="2"/>
        <charset val="238"/>
        <scheme val="minor"/>
      </rPr>
      <t xml:space="preserve">        </t>
    </r>
    <r>
      <rPr>
        <u/>
        <sz val="9"/>
        <color theme="1"/>
        <rFont val="Calibri"/>
        <family val="2"/>
        <charset val="238"/>
        <scheme val="minor"/>
      </rPr>
      <t>Děti 6 až 11 let</t>
    </r>
    <r>
      <rPr>
        <sz val="9"/>
        <color theme="1"/>
        <rFont val="Calibri"/>
        <family val="2"/>
        <charset val="238"/>
        <scheme val="minor"/>
      </rPr>
      <t>: viz SPC</t>
    </r>
  </si>
  <si>
    <r>
      <t>úhradové omezení v ČR</t>
    </r>
    <r>
      <rPr>
        <b/>
        <vertAlign val="superscript"/>
        <sz val="9"/>
        <rFont val="Arial"/>
        <family val="2"/>
        <charset val="238"/>
      </rPr>
      <t>4</t>
    </r>
    <r>
      <rPr>
        <b/>
        <sz val="9"/>
        <rFont val="Arial"/>
        <family val="2"/>
        <charset val="238"/>
      </rPr>
      <t xml:space="preserve"> </t>
    </r>
    <r>
      <rPr>
        <sz val="9"/>
        <rFont val="Arial"/>
        <family val="2"/>
        <charset val="238"/>
      </rPr>
      <t>(výběr hlavních bodů - detaily, vč.podmínek ukončení léčby viz stránky SUKLu)</t>
    </r>
    <r>
      <rPr>
        <b/>
        <sz val="9"/>
        <rFont val="Arial"/>
        <family val="2"/>
        <charset val="238"/>
      </rPr>
      <t xml:space="preserve"> k datu 2.6.2023</t>
    </r>
  </si>
  <si>
    <r>
      <t xml:space="preserve"> ≥ 300 eozinofilů/µl perif.krve v průběhu 12 měsíců před zahájením a ≥ 4 těžké exac. v průběhu 12 měsíců před zahájením léčby  a/nebo OKS</t>
    </r>
    <r>
      <rPr>
        <b/>
        <vertAlign val="superscript"/>
        <sz val="10"/>
        <color theme="1"/>
        <rFont val="Calibri"/>
        <family val="2"/>
        <charset val="238"/>
        <scheme val="minor"/>
      </rPr>
      <t>2</t>
    </r>
    <r>
      <rPr>
        <b/>
        <sz val="10"/>
        <color theme="1"/>
        <rFont val="Calibri"/>
        <family val="2"/>
        <charset val="238"/>
        <scheme val="minor"/>
      </rPr>
      <t xml:space="preserve"> ≥ 5 mg prednisonu/den déle než 6 měs. před zahájením.</t>
    </r>
  </si>
  <si>
    <r>
      <t>indikace dle SPC</t>
    </r>
    <r>
      <rPr>
        <vertAlign val="superscript"/>
        <sz val="9"/>
        <rFont val="Arial"/>
        <family val="2"/>
        <charset val="238"/>
      </rPr>
      <t>4</t>
    </r>
    <r>
      <rPr>
        <sz val="9"/>
        <rFont val="Arial"/>
        <family val="2"/>
        <charset val="238"/>
      </rPr>
      <t xml:space="preserve"> k datu 2.6.2023</t>
    </r>
  </si>
  <si>
    <r>
      <rPr>
        <vertAlign val="superscript"/>
        <sz val="9"/>
        <color theme="1"/>
        <rFont val="Calibri"/>
        <family val="2"/>
        <charset val="238"/>
        <scheme val="minor"/>
      </rPr>
      <t>4</t>
    </r>
    <r>
      <rPr>
        <sz val="9"/>
        <color theme="1"/>
        <rFont val="Calibri"/>
        <family val="2"/>
        <charset val="238"/>
        <scheme val="minor"/>
      </rPr>
      <t xml:space="preserve"> AISLP - 2023.2k, stav k 1.5.2023</t>
    </r>
  </si>
  <si>
    <t>zatím bez úhrady</t>
  </si>
  <si>
    <r>
      <t>jako přídavná udržovací léčba u dospělých a dospívajících ve věku 12 let a starších</t>
    </r>
    <r>
      <rPr>
        <b/>
        <sz val="9"/>
        <color theme="1"/>
        <rFont val="Calibri"/>
        <family val="2"/>
        <charset val="238"/>
        <scheme val="minor"/>
      </rPr>
      <t xml:space="preserve"> </t>
    </r>
    <r>
      <rPr>
        <b/>
        <u/>
        <sz val="9"/>
        <color theme="1"/>
        <rFont val="Calibri"/>
        <family val="2"/>
        <charset val="238"/>
        <scheme val="minor"/>
      </rPr>
      <t xml:space="preserve">s těžkým astmatem </t>
    </r>
    <r>
      <rPr>
        <u/>
        <sz val="9"/>
        <color theme="1"/>
        <rFont val="Calibri"/>
        <family val="2"/>
        <charset val="238"/>
        <scheme val="minor"/>
      </rPr>
      <t>(poznámka autora: tzn. je možná tzv. panfenotypová léčba !)</t>
    </r>
    <r>
      <rPr>
        <sz val="9"/>
        <color theme="1"/>
        <rFont val="Calibri"/>
        <family val="2"/>
        <charset val="238"/>
        <scheme val="minor"/>
      </rPr>
      <t>, kteří nejsou dostatečně kontrolováni navzdory vysokým dávkám inhalačních kortikosteroidů a dalšímu léčivému přípravku pro udržovací léčbu.</t>
    </r>
  </si>
  <si>
    <r>
      <t xml:space="preserve">od 12 let                             </t>
    </r>
    <r>
      <rPr>
        <b/>
        <u/>
        <sz val="9"/>
        <color theme="1"/>
        <rFont val="Calibri"/>
        <family val="2"/>
        <charset val="238"/>
        <scheme val="minor"/>
      </rPr>
      <t>(zatím úplně bez úhrady!)</t>
    </r>
  </si>
  <si>
    <r>
      <t xml:space="preserve">anti-TSLP </t>
    </r>
    <r>
      <rPr>
        <b/>
        <sz val="9"/>
        <color theme="1"/>
        <rFont val="Calibri"/>
        <family val="2"/>
        <charset val="238"/>
        <scheme val="minor"/>
      </rPr>
      <t>(CAVE! možno podat pan-fenotypově!)</t>
    </r>
  </si>
  <si>
    <t>poměr vůči ceně Xolair 150mg inj. 1x1ml (při 70-80kg a IgE 30-100 IU/ml) za 1 rok léčby</t>
  </si>
  <si>
    <r>
      <t>RR (vč. 95%CI) pro roční četnost asthma exacerb. (AAER) vůči omalizumabu pro populaci pac. s ≥ 300 eozin./µl perif.krve dle NMA</t>
    </r>
    <r>
      <rPr>
        <vertAlign val="superscript"/>
        <sz val="9"/>
        <color theme="1"/>
        <rFont val="Calibri"/>
        <family val="2"/>
        <charset val="238"/>
        <scheme val="minor"/>
      </rPr>
      <t>1</t>
    </r>
  </si>
  <si>
    <t>bod. hodnota</t>
  </si>
  <si>
    <t>násobek poměru cena/účinnost (RR pro AAER, vč. 95%CI) intervence vůči Xolair 150mg inj. (při 70-80kg a IgE 30-100 IU/ml) za 1 rok léčby léčby</t>
  </si>
  <si>
    <t>Tezspire 210mg inj sol 1X1,91ml - tezepelumab (AstraZeneca)</t>
  </si>
  <si>
    <t>Xolair 150mg inj. 1x1ml - oma.(Novartis), při 70-80kg/IgE 600-700 IU/ml</t>
  </si>
  <si>
    <t>Xolair 150mg inj. 1x1ml - oma.(Novartis), při 70-80kg/IgE 30-100 IU/ml</t>
  </si>
  <si>
    <r>
      <rPr>
        <vertAlign val="superscript"/>
        <sz val="9"/>
        <color theme="1"/>
        <rFont val="Calibri"/>
        <family val="2"/>
        <charset val="238"/>
        <scheme val="minor"/>
      </rPr>
      <t xml:space="preserve">3 </t>
    </r>
    <r>
      <rPr>
        <sz val="9"/>
        <color theme="1"/>
        <rFont val="Calibri"/>
        <family val="2"/>
        <charset val="238"/>
        <scheme val="minor"/>
      </rPr>
      <t>Dle zdroje pod pozn. 1  výše se jedná o NMA pro populaci pacientů s hodnotou ≥ 300 eozinofilů/µl perif.krve</t>
    </r>
  </si>
  <si>
    <r>
      <rPr>
        <vertAlign val="superscript"/>
        <sz val="9"/>
        <color theme="1"/>
        <rFont val="Calibri"/>
        <family val="2"/>
        <charset val="238"/>
        <scheme val="minor"/>
      </rPr>
      <t>1</t>
    </r>
    <r>
      <rPr>
        <sz val="9"/>
        <color theme="1"/>
        <rFont val="Calibri"/>
        <family val="2"/>
        <charset val="238"/>
        <scheme val="minor"/>
      </rPr>
      <t xml:space="preserve"> Menzies-Gow A, et al., Tezepelumab compared with other biologics for the treatment of severe asthma: a systematic review and indirect treatment comparison. </t>
    </r>
    <r>
      <rPr>
        <i/>
        <sz val="9"/>
        <color theme="1"/>
        <rFont val="Calibri"/>
        <family val="2"/>
        <charset val="238"/>
        <scheme val="minor"/>
      </rPr>
      <t>Journal of Medical Economics</t>
    </r>
    <r>
      <rPr>
        <sz val="9"/>
        <color theme="1"/>
        <rFont val="Calibri"/>
        <family val="2"/>
        <charset val="238"/>
        <scheme val="minor"/>
      </rPr>
      <t xml:space="preserve"> 2022, 25:1, 679-690</t>
    </r>
  </si>
  <si>
    <r>
      <t>RR of asthma exacerbation (AAER)</t>
    </r>
    <r>
      <rPr>
        <vertAlign val="superscript"/>
        <sz val="8.5"/>
        <rFont val="Arial"/>
        <family val="2"/>
        <charset val="238"/>
      </rPr>
      <t>3</t>
    </r>
    <r>
      <rPr>
        <sz val="8.5"/>
        <rFont val="Arial"/>
        <family val="2"/>
        <charset val="238"/>
      </rPr>
      <t xml:space="preserve"> vůči placebu dle NMA</t>
    </r>
    <r>
      <rPr>
        <vertAlign val="superscript"/>
        <sz val="8.5"/>
        <rFont val="Arial"/>
        <family val="2"/>
        <charset val="238"/>
      </rPr>
      <t>1</t>
    </r>
  </si>
  <si>
    <t>Cinqaero 10mg/ml inf. 1x10ml - reslizumab (Teva),  při 67-74 kg</t>
  </si>
  <si>
    <r>
      <t xml:space="preserve">Xolair  150MG INJ SOL ISP 1X1ML                                                     </t>
    </r>
    <r>
      <rPr>
        <sz val="9"/>
        <color theme="1"/>
        <rFont val="Calibri"/>
        <family val="2"/>
        <charset val="238"/>
        <scheme val="minor"/>
      </rPr>
      <t xml:space="preserve"> </t>
    </r>
    <r>
      <rPr>
        <b/>
        <sz val="9"/>
        <color rgb="FF7030A0"/>
        <rFont val="Calibri"/>
        <family val="2"/>
        <charset val="238"/>
        <scheme val="minor"/>
      </rPr>
      <t>(při 70-80kg a IgE 30-100 IU/ml)</t>
    </r>
  </si>
  <si>
    <r>
      <t xml:space="preserve">Cinqaero 10MG/ML INF CNC SOL 1X10ML                                       </t>
    </r>
    <r>
      <rPr>
        <sz val="9"/>
        <color theme="1"/>
        <rFont val="Calibri"/>
        <family val="2"/>
        <charset val="238"/>
        <scheme val="minor"/>
      </rPr>
      <t xml:space="preserve"> </t>
    </r>
    <r>
      <rPr>
        <b/>
        <sz val="9"/>
        <color rgb="FF7030A0"/>
        <rFont val="Calibri"/>
        <family val="2"/>
        <charset val="238"/>
        <scheme val="minor"/>
      </rPr>
      <t>(při 67-74 kg)</t>
    </r>
  </si>
  <si>
    <r>
      <t xml:space="preserve">Xolair  150MG INJ SOL ISP 1X1ML                                            </t>
    </r>
    <r>
      <rPr>
        <b/>
        <sz val="11"/>
        <color rgb="FF7030A0"/>
        <rFont val="Calibri"/>
        <family val="2"/>
        <charset val="238"/>
        <scheme val="minor"/>
      </rPr>
      <t xml:space="preserve">  </t>
    </r>
    <r>
      <rPr>
        <b/>
        <sz val="9"/>
        <color rgb="FF7030A0"/>
        <rFont val="Calibri"/>
        <family val="2"/>
        <charset val="238"/>
        <scheme val="minor"/>
      </rPr>
      <t xml:space="preserve">(při 70-80kg a IgE 600-700 IU/ml)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</si>
</sst>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\ &quot;Kč&quot;"/>
    <numFmt numFmtId="165" formatCode="#,##0\ &quot;Kč&quot;"/>
    <numFmt numFmtId="166" formatCode="_-* #,##0\ [$Kč-405]_-;\-* #,##0\ [$Kč-405]_-;_-* &quot;-&quot;??\ [$Kč-405]_-;_-@_-"/>
    <numFmt numFmtId="167" formatCode="0.0"/>
  </numFmts>
  <fonts count="37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vertAlign val="superscript"/>
      <sz val="9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vertAlign val="superscript"/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u/>
      <sz val="9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9"/>
      <name val="Arial"/>
      <family val="2"/>
      <charset val="238"/>
    </font>
    <font>
      <u/>
      <sz val="9"/>
      <color theme="1"/>
      <name val="Calibri"/>
      <family val="2"/>
      <charset val="238"/>
      <scheme val="minor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rgb="FF000000"/>
      <name val="Calibri"/>
      <family val="2"/>
      <charset val="238"/>
      <scheme val="minor"/>
    </font>
    <font>
      <b/>
      <vertAlign val="superscript"/>
      <sz val="10"/>
      <color rgb="FF000000"/>
      <name val="Calibri"/>
      <family val="2"/>
      <charset val="238"/>
      <scheme val="minor"/>
    </font>
    <font>
      <sz val="10"/>
      <color theme="5" tint="-0.249977111117893"/>
      <name val="Arial"/>
      <family val="2"/>
      <charset val="238"/>
    </font>
    <font>
      <sz val="10"/>
      <name val="Calibri"/>
      <family val="2"/>
      <charset val="238"/>
      <scheme val="minor"/>
    </font>
    <font>
      <u val="singleAccounting"/>
      <sz val="10"/>
      <name val="Calibri"/>
      <family val="2"/>
      <charset val="238"/>
      <scheme val="minor"/>
    </font>
    <font>
      <b/>
      <vertAlign val="superscript"/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vertAlign val="superscript"/>
      <sz val="9"/>
      <name val="Arial"/>
      <family val="2"/>
      <charset val="238"/>
    </font>
    <font>
      <b/>
      <sz val="12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sz val="8.5"/>
      <color theme="1"/>
      <name val="Calibri"/>
      <family val="2"/>
      <charset val="238"/>
      <scheme val="minor"/>
    </font>
    <font>
      <b/>
      <u val="singleAccounting"/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9"/>
      <color indexed="81"/>
      <name val="Tahoma"/>
      <charset val="1"/>
    </font>
    <font>
      <u val="singleAccounting"/>
      <sz val="1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9"/>
      <color theme="1"/>
      <name val="Calibri"/>
      <family val="2"/>
      <charset val="238"/>
      <scheme val="minor"/>
    </font>
    <font>
      <sz val="8.5"/>
      <name val="Arial"/>
      <family val="2"/>
      <charset val="238"/>
    </font>
    <font>
      <vertAlign val="superscript"/>
      <sz val="8.5"/>
      <name val="Arial"/>
      <family val="2"/>
      <charset val="238"/>
    </font>
    <font>
      <b/>
      <sz val="9"/>
      <color rgb="FF7030A0"/>
      <name val="Calibri"/>
      <family val="2"/>
      <charset val="238"/>
      <scheme val="minor"/>
    </font>
    <font>
      <b/>
      <sz val="11"/>
      <color rgb="FF7030A0"/>
      <name val="Calibri"/>
      <family val="2"/>
      <charset val="238"/>
      <scheme val="minor"/>
    </font>
  </fonts>
  <fills count="1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5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4" fillId="0" borderId="0" xfId="0" applyFont="1"/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/>
    <xf numFmtId="0" fontId="13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left" vertical="center" wrapText="1"/>
    </xf>
    <xf numFmtId="0" fontId="9" fillId="8" borderId="1" xfId="0" applyFont="1" applyFill="1" applyBorder="1" applyAlignment="1">
      <alignment horizontal="center" vertical="center" wrapText="1"/>
    </xf>
    <xf numFmtId="165" fontId="16" fillId="0" borderId="0" xfId="0" applyNumberFormat="1" applyFont="1"/>
    <xf numFmtId="10" fontId="0" fillId="0" borderId="1" xfId="0" applyNumberFormat="1" applyBorder="1"/>
    <xf numFmtId="10" fontId="0" fillId="0" borderId="0" xfId="0" applyNumberFormat="1"/>
    <xf numFmtId="164" fontId="0" fillId="0" borderId="0" xfId="0" applyNumberFormat="1"/>
    <xf numFmtId="9" fontId="0" fillId="0" borderId="1" xfId="0" applyNumberFormat="1" applyBorder="1"/>
    <xf numFmtId="0" fontId="11" fillId="8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166" fontId="17" fillId="0" borderId="1" xfId="0" applyNumberFormat="1" applyFont="1" applyBorder="1" applyAlignment="1">
      <alignment horizontal="center" vertical="center" wrapText="1"/>
    </xf>
    <xf numFmtId="166" fontId="18" fillId="0" borderId="1" xfId="0" applyNumberFormat="1" applyFont="1" applyBorder="1" applyAlignment="1">
      <alignment horizontal="center" vertical="center" wrapText="1"/>
    </xf>
    <xf numFmtId="0" fontId="0" fillId="0" borderId="0" xfId="0" applyFont="1"/>
    <xf numFmtId="2" fontId="17" fillId="0" borderId="1" xfId="0" applyNumberFormat="1" applyFont="1" applyBorder="1" applyAlignment="1">
      <alignment horizontal="center" vertical="center" wrapText="1"/>
    </xf>
    <xf numFmtId="2" fontId="0" fillId="0" borderId="0" xfId="0" applyNumberFormat="1" applyFont="1"/>
    <xf numFmtId="2" fontId="20" fillId="0" borderId="1" xfId="0" applyNumberFormat="1" applyFont="1" applyBorder="1" applyAlignment="1">
      <alignment horizontal="center" vertical="center" wrapText="1"/>
    </xf>
    <xf numFmtId="0" fontId="11" fillId="9" borderId="1" xfId="0" applyFont="1" applyFill="1" applyBorder="1" applyAlignment="1">
      <alignment horizontal="center" vertical="center" wrapText="1"/>
    </xf>
    <xf numFmtId="0" fontId="3" fillId="0" borderId="0" xfId="0" applyFont="1"/>
    <xf numFmtId="164" fontId="4" fillId="0" borderId="1" xfId="0" applyNumberFormat="1" applyFont="1" applyBorder="1" applyAlignment="1">
      <alignment horizontal="center" vertical="center" wrapText="1"/>
    </xf>
    <xf numFmtId="164" fontId="4" fillId="3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/>
    <xf numFmtId="0" fontId="0" fillId="0" borderId="1" xfId="0" applyBorder="1" applyAlignment="1">
      <alignment horizontal="left" vertical="center" wrapText="1"/>
    </xf>
    <xf numFmtId="2" fontId="24" fillId="11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4" borderId="0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165" fontId="0" fillId="0" borderId="0" xfId="0" applyNumberForma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vertical="center"/>
    </xf>
    <xf numFmtId="0" fontId="21" fillId="0" borderId="1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167" fontId="0" fillId="0" borderId="1" xfId="0" applyNumberFormat="1" applyFill="1" applyBorder="1" applyAlignment="1">
      <alignment horizontal="center" vertical="center"/>
    </xf>
    <xf numFmtId="167" fontId="0" fillId="0" borderId="1" xfId="0" applyNumberFormat="1" applyFont="1" applyFill="1" applyBorder="1" applyAlignment="1">
      <alignment horizontal="center" vertical="center" wrapText="1"/>
    </xf>
    <xf numFmtId="2" fontId="0" fillId="0" borderId="1" xfId="0" applyNumberFormat="1" applyFont="1" applyFill="1" applyBorder="1" applyAlignment="1">
      <alignment horizontal="center" vertical="center" wrapText="1"/>
    </xf>
    <xf numFmtId="0" fontId="21" fillId="0" borderId="0" xfId="0" applyFont="1" applyAlignment="1"/>
    <xf numFmtId="2" fontId="0" fillId="0" borderId="0" xfId="0" applyNumberFormat="1" applyFill="1" applyBorder="1" applyAlignment="1">
      <alignment horizontal="center" vertical="center"/>
    </xf>
    <xf numFmtId="0" fontId="21" fillId="0" borderId="0" xfId="0" applyFont="1"/>
    <xf numFmtId="2" fontId="0" fillId="0" borderId="0" xfId="0" applyNumberFormat="1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2" fontId="0" fillId="0" borderId="1" xfId="0" applyNumberFormat="1" applyFill="1" applyBorder="1" applyAlignment="1">
      <alignment horizontal="center" vertical="center"/>
    </xf>
    <xf numFmtId="0" fontId="0" fillId="0" borderId="0" xfId="0" applyFill="1"/>
    <xf numFmtId="0" fontId="0" fillId="0" borderId="0" xfId="0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166" fontId="27" fillId="0" borderId="1" xfId="0" applyNumberFormat="1" applyFont="1" applyBorder="1" applyAlignment="1">
      <alignment horizontal="center" vertical="center" wrapText="1"/>
    </xf>
    <xf numFmtId="166" fontId="2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12" fillId="7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2" fontId="18" fillId="0" borderId="1" xfId="0" applyNumberFormat="1" applyFont="1" applyBorder="1" applyAlignment="1">
      <alignment horizontal="center" vertical="center" wrapText="1"/>
    </xf>
    <xf numFmtId="0" fontId="4" fillId="12" borderId="2" xfId="0" applyFont="1" applyFill="1" applyBorder="1" applyAlignment="1">
      <alignment horizontal="center" vertical="center" wrapText="1"/>
    </xf>
    <xf numFmtId="0" fontId="4" fillId="12" borderId="2" xfId="0" applyFont="1" applyFill="1" applyBorder="1" applyAlignment="1">
      <alignment horizontal="center" vertical="center"/>
    </xf>
    <xf numFmtId="0" fontId="26" fillId="13" borderId="2" xfId="0" applyFont="1" applyFill="1" applyBorder="1" applyAlignment="1">
      <alignment horizontal="center" vertical="center" wrapText="1"/>
    </xf>
    <xf numFmtId="0" fontId="11" fillId="13" borderId="1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4" fillId="0" borderId="3" xfId="0" applyNumberFormat="1" applyFont="1" applyBorder="1" applyAlignment="1">
      <alignment horizontal="left" vertical="center" wrapText="1"/>
    </xf>
    <xf numFmtId="0" fontId="14" fillId="0" borderId="3" xfId="0" applyFont="1" applyBorder="1" applyAlignment="1">
      <alignment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166" fontId="17" fillId="0" borderId="3" xfId="0" applyNumberFormat="1" applyFont="1" applyBorder="1" applyAlignment="1">
      <alignment horizontal="center" vertical="center" wrapText="1"/>
    </xf>
    <xf numFmtId="2" fontId="17" fillId="0" borderId="3" xfId="0" applyNumberFormat="1" applyFont="1" applyBorder="1" applyAlignment="1">
      <alignment horizontal="center" vertical="center" wrapText="1"/>
    </xf>
    <xf numFmtId="164" fontId="4" fillId="0" borderId="3" xfId="0" applyNumberFormat="1" applyFont="1" applyBorder="1" applyAlignment="1">
      <alignment horizontal="center" vertical="center" wrapText="1"/>
    </xf>
    <xf numFmtId="9" fontId="0" fillId="0" borderId="3" xfId="0" applyNumberFormat="1" applyBorder="1"/>
    <xf numFmtId="165" fontId="16" fillId="0" borderId="2" xfId="0" applyNumberFormat="1" applyFont="1" applyBorder="1"/>
    <xf numFmtId="0" fontId="9" fillId="14" borderId="1" xfId="0" applyFont="1" applyFill="1" applyBorder="1" applyAlignment="1">
      <alignment horizontal="center" vertical="center" wrapText="1"/>
    </xf>
    <xf numFmtId="166" fontId="30" fillId="0" borderId="1" xfId="0" applyNumberFormat="1" applyFont="1" applyBorder="1" applyAlignment="1">
      <alignment horizontal="center" vertical="center" wrapText="1"/>
    </xf>
    <xf numFmtId="166" fontId="28" fillId="0" borderId="1" xfId="0" applyNumberFormat="1" applyFont="1" applyBorder="1" applyAlignment="1">
      <alignment horizontal="center" vertical="center" wrapText="1"/>
    </xf>
    <xf numFmtId="166" fontId="28" fillId="0" borderId="3" xfId="0" applyNumberFormat="1" applyFont="1" applyBorder="1" applyAlignment="1">
      <alignment horizontal="center" vertical="center" wrapText="1"/>
    </xf>
    <xf numFmtId="0" fontId="9" fillId="10" borderId="1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1" fillId="5" borderId="1" xfId="0" applyFont="1" applyFill="1" applyBorder="1" applyAlignment="1">
      <alignment horizontal="center" vertical="center" wrapText="1"/>
    </xf>
    <xf numFmtId="165" fontId="28" fillId="0" borderId="1" xfId="0" applyNumberFormat="1" applyFont="1" applyBorder="1" applyAlignment="1">
      <alignment horizontal="center" vertical="center" wrapText="1"/>
    </xf>
    <xf numFmtId="165" fontId="28" fillId="0" borderId="3" xfId="0" applyNumberFormat="1" applyFont="1" applyBorder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/>
    </xf>
    <xf numFmtId="164" fontId="0" fillId="0" borderId="1" xfId="0" applyNumberFormat="1" applyFont="1" applyBorder="1" applyAlignment="1">
      <alignment horizontal="center" vertical="center"/>
    </xf>
    <xf numFmtId="164" fontId="0" fillId="0" borderId="3" xfId="0" applyNumberFormat="1" applyFont="1" applyBorder="1" applyAlignment="1">
      <alignment horizontal="center" vertical="center"/>
    </xf>
    <xf numFmtId="165" fontId="28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33" fillId="2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7652916519553437E-2"/>
          <c:y val="0.15180386336658555"/>
          <c:w val="0.52579645781799422"/>
          <c:h val="0.60716268571391185"/>
        </c:manualLayout>
      </c:layout>
      <c:scatterChart>
        <c:scatterStyle val="lineMarker"/>
        <c:varyColors val="0"/>
        <c:ser>
          <c:idx val="1"/>
          <c:order val="0"/>
          <c:tx>
            <c:strRef>
              <c:f>'CEA (RR pro asthma exacerb.)'!$D$4</c:f>
              <c:strCache>
                <c:ptCount val="1"/>
                <c:pt idx="0">
                  <c:v>Fasenra 30mg inj. 1x1ml - benralizumab (AstraZeneca)</c:v>
                </c:pt>
              </c:strCache>
            </c:strRef>
          </c:tx>
          <c:dPt>
            <c:idx val="1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3-070B-4C83-98B6-912230BEE37D}"/>
              </c:ext>
            </c:extLst>
          </c:dPt>
          <c:dPt>
            <c:idx val="2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4-070B-4C83-98B6-912230BEE37D}"/>
              </c:ext>
            </c:extLst>
          </c:dPt>
          <c:xVal>
            <c:numRef>
              <c:f>'CEA (RR pro asthma exacerb.)'!$K$4:$M$4</c:f>
              <c:numCache>
                <c:formatCode>0.0</c:formatCode>
                <c:ptCount val="3"/>
                <c:pt idx="0">
                  <c:v>4.0205144055691955</c:v>
                </c:pt>
                <c:pt idx="1">
                  <c:v>2.1117853443393755</c:v>
                </c:pt>
                <c:pt idx="2">
                  <c:v>7.7973612714069249</c:v>
                </c:pt>
              </c:numCache>
            </c:numRef>
          </c:xVal>
          <c:yVal>
            <c:numRef>
              <c:f>'CEA (RR pro asthma exacerb.)'!$A$4:$C$4</c:f>
              <c:numCache>
                <c:formatCode>General</c:formatCode>
                <c:ptCount val="3"/>
                <c:pt idx="0">
                  <c:v>8</c:v>
                </c:pt>
                <c:pt idx="1">
                  <c:v>8</c:v>
                </c:pt>
                <c:pt idx="2">
                  <c:v>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70B-4C83-98B6-912230BEE37D}"/>
            </c:ext>
          </c:extLst>
        </c:ser>
        <c:ser>
          <c:idx val="2"/>
          <c:order val="1"/>
          <c:tx>
            <c:strRef>
              <c:f>'CEA (RR pro asthma exacerb.)'!$D$5</c:f>
              <c:strCache>
                <c:ptCount val="1"/>
                <c:pt idx="0">
                  <c:v>Dupixent 200mg inj. 2x1,14ml - dupilumab (Sanofi-Aventis)</c:v>
                </c:pt>
              </c:strCache>
            </c:strRef>
          </c:tx>
          <c:dPt>
            <c:idx val="1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6-070B-4C83-98B6-912230BEE37D}"/>
              </c:ext>
            </c:extLst>
          </c:dPt>
          <c:dPt>
            <c:idx val="2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7-070B-4C83-98B6-912230BEE37D}"/>
              </c:ext>
            </c:extLst>
          </c:dPt>
          <c:xVal>
            <c:numRef>
              <c:f>'CEA (RR pro asthma exacerb.)'!$K$5:$M$5</c:f>
              <c:numCache>
                <c:formatCode>0.0</c:formatCode>
                <c:ptCount val="3"/>
                <c:pt idx="0">
                  <c:v>2.384279595728461</c:v>
                </c:pt>
                <c:pt idx="1">
                  <c:v>1.117631060497716</c:v>
                </c:pt>
                <c:pt idx="2">
                  <c:v>5.1038485096062374</c:v>
                </c:pt>
              </c:numCache>
            </c:numRef>
          </c:xVal>
          <c:yVal>
            <c:numRef>
              <c:f>'CEA (RR pro asthma exacerb.)'!$A$5:$C$5</c:f>
              <c:numCache>
                <c:formatCode>General</c:formatCode>
                <c:ptCount val="3"/>
                <c:pt idx="0">
                  <c:v>7</c:v>
                </c:pt>
                <c:pt idx="1">
                  <c:v>7</c:v>
                </c:pt>
                <c:pt idx="2">
                  <c:v>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070B-4C83-98B6-912230BEE37D}"/>
            </c:ext>
          </c:extLst>
        </c:ser>
        <c:ser>
          <c:idx val="3"/>
          <c:order val="2"/>
          <c:tx>
            <c:strRef>
              <c:f>'CEA (RR pro asthma exacerb.)'!$D$6</c:f>
              <c:strCache>
                <c:ptCount val="1"/>
                <c:pt idx="0">
                  <c:v>Dupixent 300mg inj. 2x2ml - dupilumab (Sanofi-Aventis)</c:v>
                </c:pt>
              </c:strCache>
            </c:strRef>
          </c:tx>
          <c:dPt>
            <c:idx val="1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9-070B-4C83-98B6-912230BEE37D}"/>
              </c:ext>
            </c:extLst>
          </c:dPt>
          <c:dPt>
            <c:idx val="2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A-070B-4C83-98B6-912230BEE37D}"/>
              </c:ext>
            </c:extLst>
          </c:dPt>
          <c:xVal>
            <c:numRef>
              <c:f>'CEA (RR pro asthma exacerb.)'!$K$6:$M$6</c:f>
              <c:numCache>
                <c:formatCode>0.0</c:formatCode>
                <c:ptCount val="3"/>
                <c:pt idx="0">
                  <c:v>2.0862446462624038</c:v>
                </c:pt>
                <c:pt idx="1">
                  <c:v>0.96861358576468737</c:v>
                </c:pt>
                <c:pt idx="2">
                  <c:v>4.4332698733076068</c:v>
                </c:pt>
              </c:numCache>
            </c:numRef>
          </c:xVal>
          <c:yVal>
            <c:numRef>
              <c:f>'CEA (RR pro asthma exacerb.)'!$A$6:$C$6</c:f>
              <c:numCache>
                <c:formatCode>General</c:formatCode>
                <c:ptCount val="3"/>
                <c:pt idx="0">
                  <c:v>6</c:v>
                </c:pt>
                <c:pt idx="1">
                  <c:v>6</c:v>
                </c:pt>
                <c:pt idx="2">
                  <c:v>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070B-4C83-98B6-912230BEE37D}"/>
            </c:ext>
          </c:extLst>
        </c:ser>
        <c:ser>
          <c:idx val="4"/>
          <c:order val="3"/>
          <c:tx>
            <c:strRef>
              <c:f>'CEA (RR pro asthma exacerb.)'!$D$7</c:f>
              <c:strCache>
                <c:ptCount val="1"/>
                <c:pt idx="0">
                  <c:v>Cinqaero 10mg/ml inf. 1x10ml - reslizumab (Teva),  při 67-74 kg</c:v>
                </c:pt>
              </c:strCache>
            </c:strRef>
          </c:tx>
          <c:dPt>
            <c:idx val="1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C-070B-4C83-98B6-912230BEE37D}"/>
              </c:ext>
            </c:extLst>
          </c:dPt>
          <c:dPt>
            <c:idx val="2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D-070B-4C83-98B6-912230BEE37D}"/>
              </c:ext>
            </c:extLst>
          </c:dPt>
          <c:xVal>
            <c:numRef>
              <c:f>'CEA (RR pro asthma exacerb.)'!$K$7:$M$7</c:f>
              <c:numCache>
                <c:formatCode>0.0</c:formatCode>
                <c:ptCount val="3"/>
                <c:pt idx="0">
                  <c:v>2.9937336467956341</c:v>
                </c:pt>
                <c:pt idx="1">
                  <c:v>1.4968668233978171</c:v>
                </c:pt>
                <c:pt idx="2">
                  <c:v>6.0918998626655343</c:v>
                </c:pt>
              </c:numCache>
            </c:numRef>
          </c:xVal>
          <c:yVal>
            <c:numRef>
              <c:f>'CEA (RR pro asthma exacerb.)'!$A$7:$C$7</c:f>
              <c:numCache>
                <c:formatCode>General</c:formatCode>
                <c:ptCount val="3"/>
                <c:pt idx="0">
                  <c:v>5</c:v>
                </c:pt>
                <c:pt idx="1">
                  <c:v>5</c:v>
                </c:pt>
                <c:pt idx="2">
                  <c:v>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070B-4C83-98B6-912230BEE37D}"/>
            </c:ext>
          </c:extLst>
        </c:ser>
        <c:ser>
          <c:idx val="5"/>
          <c:order val="4"/>
          <c:tx>
            <c:strRef>
              <c:f>'CEA (RR pro asthma exacerb.)'!$D$8</c:f>
              <c:strCache>
                <c:ptCount val="1"/>
                <c:pt idx="0">
                  <c:v>Nucala 100mg inj. 1x1ml - mepolizumab (GSK)</c:v>
                </c:pt>
              </c:strCache>
            </c:strRef>
          </c:tx>
          <c:dPt>
            <c:idx val="1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F-070B-4C83-98B6-912230BEE37D}"/>
              </c:ext>
            </c:extLst>
          </c:dPt>
          <c:dPt>
            <c:idx val="2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10-070B-4C83-98B6-912230BEE37D}"/>
              </c:ext>
            </c:extLst>
          </c:dPt>
          <c:xVal>
            <c:numRef>
              <c:f>'CEA (RR pro asthma exacerb.)'!$K$8:$M$8</c:f>
              <c:numCache>
                <c:formatCode>0.0</c:formatCode>
                <c:ptCount val="3"/>
                <c:pt idx="0">
                  <c:v>2.4715301536862788</c:v>
                </c:pt>
                <c:pt idx="1">
                  <c:v>1.1267269818275683</c:v>
                </c:pt>
                <c:pt idx="2">
                  <c:v>5.6336349091378413</c:v>
                </c:pt>
              </c:numCache>
            </c:numRef>
          </c:xVal>
          <c:yVal>
            <c:numRef>
              <c:f>'CEA (RR pro asthma exacerb.)'!$A$8:$C$8</c:f>
              <c:numCache>
                <c:formatCode>General</c:formatCode>
                <c:ptCount val="3"/>
                <c:pt idx="0">
                  <c:v>4</c:v>
                </c:pt>
                <c:pt idx="1">
                  <c:v>4</c:v>
                </c:pt>
                <c:pt idx="2">
                  <c:v>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1-070B-4C83-98B6-912230BEE37D}"/>
            </c:ext>
          </c:extLst>
        </c:ser>
        <c:ser>
          <c:idx val="6"/>
          <c:order val="5"/>
          <c:tx>
            <c:strRef>
              <c:f>'CEA (RR pro asthma exacerb.)'!$D$9</c:f>
              <c:strCache>
                <c:ptCount val="1"/>
                <c:pt idx="0">
                  <c:v>Xolair 150mg inj. 1x1ml - oma.(Novartis), při 70-80kg/IgE 600-700 IU/ml</c:v>
                </c:pt>
              </c:strCache>
            </c:strRef>
          </c:tx>
          <c:dPt>
            <c:idx val="0"/>
            <c:marker>
              <c:symbol val="diamond"/>
              <c:size val="7"/>
            </c:marker>
            <c:bubble3D val="0"/>
            <c:extLst>
              <c:ext xmlns:c16="http://schemas.microsoft.com/office/drawing/2014/chart" uri="{C3380CC4-5D6E-409C-BE32-E72D297353CC}">
                <c16:uniqueId val="{00000012-070B-4C83-98B6-912230BEE37D}"/>
              </c:ext>
            </c:extLst>
          </c:dPt>
          <c:dPt>
            <c:idx val="1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13-070B-4C83-98B6-912230BEE37D}"/>
              </c:ext>
            </c:extLst>
          </c:dPt>
          <c:dPt>
            <c:idx val="2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14-070B-4C83-98B6-912230BEE37D}"/>
              </c:ext>
            </c:extLst>
          </c:dPt>
          <c:xVal>
            <c:numRef>
              <c:f>'CEA (RR pro asthma exacerb.)'!$K$9:$M$9</c:f>
              <c:numCache>
                <c:formatCode>0.0</c:formatCode>
                <c:ptCount val="3"/>
                <c:pt idx="0">
                  <c:v>6</c:v>
                </c:pt>
                <c:pt idx="1">
                  <c:v>3.42</c:v>
                </c:pt>
                <c:pt idx="2">
                  <c:v>10.5</c:v>
                </c:pt>
              </c:numCache>
            </c:numRef>
          </c:xVal>
          <c:yVal>
            <c:numRef>
              <c:f>'CEA (RR pro asthma exacerb.)'!$A$9:$C$9</c:f>
              <c:numCache>
                <c:formatCode>General</c:formatCode>
                <c:ptCount val="3"/>
                <c:pt idx="0">
                  <c:v>3</c:v>
                </c:pt>
                <c:pt idx="1">
                  <c:v>3</c:v>
                </c:pt>
                <c:pt idx="2">
                  <c:v>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5-070B-4C83-98B6-912230BEE37D}"/>
            </c:ext>
          </c:extLst>
        </c:ser>
        <c:ser>
          <c:idx val="0"/>
          <c:order val="6"/>
          <c:tx>
            <c:strRef>
              <c:f>'CEA (RR pro asthma exacerb.)'!$D$10</c:f>
              <c:strCache>
                <c:ptCount val="1"/>
                <c:pt idx="0">
                  <c:v>Xolair 150mg inj. 1x1ml - oma.(Novartis), při 70-80kg/IgE 30-100 IU/ml</c:v>
                </c:pt>
              </c:strCache>
            </c:strRef>
          </c:tx>
          <c:dPt>
            <c:idx val="1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15-3F33-4D5F-86A3-A7B76F452D27}"/>
              </c:ext>
            </c:extLst>
          </c:dPt>
          <c:dPt>
            <c:idx val="2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14-3F33-4D5F-86A3-A7B76F452D27}"/>
              </c:ext>
            </c:extLst>
          </c:dPt>
          <c:xVal>
            <c:numRef>
              <c:f>'CEA (RR pro asthma exacerb.)'!$K$10:$M$10</c:f>
              <c:numCache>
                <c:formatCode>0.0</c:formatCode>
                <c:ptCount val="3"/>
                <c:pt idx="0">
                  <c:v>1</c:v>
                </c:pt>
                <c:pt idx="1">
                  <c:v>0.56999999999999995</c:v>
                </c:pt>
                <c:pt idx="2">
                  <c:v>1.75</c:v>
                </c:pt>
              </c:numCache>
            </c:numRef>
          </c:xVal>
          <c:yVal>
            <c:numRef>
              <c:f>'CEA (RR pro asthma exacerb.)'!$A$10:$C$10</c:f>
              <c:numCache>
                <c:formatCode>General</c:formatCode>
                <c:ptCount val="3"/>
                <c:pt idx="0">
                  <c:v>2</c:v>
                </c:pt>
                <c:pt idx="1">
                  <c:v>2</c:v>
                </c:pt>
                <c:pt idx="2">
                  <c:v>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0-3F33-4D5F-86A3-A7B76F452D27}"/>
            </c:ext>
          </c:extLst>
        </c:ser>
        <c:ser>
          <c:idx val="7"/>
          <c:order val="7"/>
          <c:tx>
            <c:strRef>
              <c:f>'CEA (RR pro asthma exacerb.)'!$D$11</c:f>
              <c:strCache>
                <c:ptCount val="1"/>
                <c:pt idx="0">
                  <c:v>Tezspire 210mg inj sol 1X1,91ml - tezepelumab (AstraZeneca)</c:v>
                </c:pt>
              </c:strCache>
            </c:strRef>
          </c:tx>
          <c:marker>
            <c:symbol val="triangle"/>
            <c:size val="7"/>
          </c:marker>
          <c:dPt>
            <c:idx val="1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13-3F33-4D5F-86A3-A7B76F452D27}"/>
              </c:ext>
            </c:extLst>
          </c:dPt>
          <c:dPt>
            <c:idx val="2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12-3F33-4D5F-86A3-A7B76F452D27}"/>
              </c:ext>
            </c:extLst>
          </c:dPt>
          <c:xVal>
            <c:numRef>
              <c:f>'CEA (RR pro asthma exacerb.)'!$K$11:$M$11</c:f>
              <c:numCache>
                <c:formatCode>0.0</c:formatCode>
                <c:ptCount val="3"/>
                <c:pt idx="0">
                  <c:v>2.2380073410704968</c:v>
                </c:pt>
                <c:pt idx="1">
                  <c:v>1.0817035481840733</c:v>
                </c:pt>
                <c:pt idx="2">
                  <c:v>4.8490159056527435</c:v>
                </c:pt>
              </c:numCache>
            </c:numRef>
          </c:xVal>
          <c:yVal>
            <c:numRef>
              <c:f>'CEA (RR pro asthma exacerb.)'!$A$11:$C$11</c:f>
              <c:numCache>
                <c:formatCode>General</c:formatCode>
                <c:ptCount val="3"/>
                <c:pt idx="0">
                  <c:v>1</c:v>
                </c:pt>
                <c:pt idx="1">
                  <c:v>1</c:v>
                </c:pt>
                <c:pt idx="2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1-3F33-4D5F-86A3-A7B76F452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3349248"/>
        <c:axId val="103228160"/>
      </c:scatterChart>
      <c:valAx>
        <c:axId val="103349248"/>
        <c:scaling>
          <c:logBase val="2"/>
          <c:orientation val="minMax"/>
          <c:max val="16"/>
        </c:scaling>
        <c:delete val="0"/>
        <c:axPos val="b"/>
        <c:numFmt formatCode="0.0" sourceLinked="1"/>
        <c:majorTickMark val="out"/>
        <c:minorTickMark val="out"/>
        <c:tickLblPos val="nextTo"/>
        <c:txPr>
          <a:bodyPr/>
          <a:lstStyle/>
          <a:p>
            <a:pPr>
              <a:defRPr sz="900"/>
            </a:pPr>
            <a:endParaRPr lang="cs-CZ"/>
          </a:p>
        </c:txPr>
        <c:crossAx val="103228160"/>
        <c:crosses val="autoZero"/>
        <c:crossBetween val="midCat"/>
        <c:minorUnit val="2"/>
      </c:valAx>
      <c:valAx>
        <c:axId val="10322816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03349248"/>
        <c:crossesAt val="1"/>
        <c:crossBetween val="midCat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960449256131449"/>
          <c:y val="0.17752219943100295"/>
          <c:w val="0.30395507438685515"/>
          <c:h val="0.56219540482180042"/>
        </c:manualLayout>
      </c:layout>
      <c:overlay val="0"/>
      <c:txPr>
        <a:bodyPr/>
        <a:lstStyle/>
        <a:p>
          <a:pPr>
            <a:defRPr sz="800"/>
          </a:pPr>
          <a:endParaRPr lang="cs-CZ"/>
        </a:p>
      </c:txPr>
    </c:legend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/>
  </c:printSettings>
  <c:userShapes r:id="rId1"/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0</xdr:colOff>
      <xdr:row>2</xdr:row>
      <xdr:rowOff>0</xdr:rowOff>
    </xdr:from>
    <xdr:to>
      <xdr:col>22</xdr:col>
      <xdr:colOff>0</xdr:colOff>
      <xdr:row>5</xdr:row>
      <xdr:rowOff>222249</xdr:rowOff>
    </xdr:to>
    <xdr:cxnSp macro="">
      <xdr:nvCxnSpPr>
        <xdr:cNvPr id="2" name="Přímá spojovací čára 6">
          <a:extLst>
            <a:ext uri="{FF2B5EF4-FFF2-40B4-BE49-F238E27FC236}">
              <a16:creationId xmlns:a16="http://schemas.microsoft.com/office/drawing/2014/main" id="{205CAF0F-F711-452E-9CE9-9192829E48D6}"/>
            </a:ext>
          </a:extLst>
        </xdr:cNvPr>
        <xdr:cNvCxnSpPr/>
      </xdr:nvCxnSpPr>
      <xdr:spPr>
        <a:xfrm flipV="1">
          <a:off x="23336250" y="1047750"/>
          <a:ext cx="0" cy="2381249"/>
        </a:xfrm>
        <a:prstGeom prst="line">
          <a:avLst/>
        </a:prstGeom>
        <a:ln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32809</xdr:colOff>
      <xdr:row>12</xdr:row>
      <xdr:rowOff>0</xdr:rowOff>
    </xdr:from>
    <xdr:to>
      <xdr:col>15</xdr:col>
      <xdr:colOff>603250</xdr:colOff>
      <xdr:row>34</xdr:row>
      <xdr:rowOff>116416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284E6D14-6F10-4C51-92B7-7B790612CA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3</xdr:col>
      <xdr:colOff>658812</xdr:colOff>
      <xdr:row>12</xdr:row>
      <xdr:rowOff>47625</xdr:rowOff>
    </xdr:from>
    <xdr:ext cx="8746244" cy="543960"/>
    <xdr:sp macro="" textlink="">
      <xdr:nvSpPr>
        <xdr:cNvPr id="4" name="TextovéPole 3">
          <a:extLst>
            <a:ext uri="{FF2B5EF4-FFF2-40B4-BE49-F238E27FC236}">
              <a16:creationId xmlns:a16="http://schemas.microsoft.com/office/drawing/2014/main" id="{843D57F8-7CA3-464D-95B1-325581AC1BA9}"/>
            </a:ext>
          </a:extLst>
        </xdr:cNvPr>
        <xdr:cNvSpPr txBox="1"/>
      </xdr:nvSpPr>
      <xdr:spPr>
        <a:xfrm>
          <a:off x="1625423" y="3173236"/>
          <a:ext cx="8746244" cy="5439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cs-CZ" sz="1300" b="1"/>
            <a:t>Násobek poměru cena/účinnost (RR pro exacerbaci astmatu (AAER), vč. 95%CI) intervence vůči LP XOLAIR 150mg inj. 1x1ml (při 70-80kg a IgE 30-100 IU/ml) za 1. rok léčby pro populaci pac. s ≥ 300 eozinofily/µl perif.krve</a:t>
          </a:r>
          <a:r>
            <a:rPr lang="cs-CZ" sz="13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.</a:t>
          </a:r>
          <a:endParaRPr lang="cs-CZ" sz="1300" b="1"/>
        </a:p>
      </xdr:txBody>
    </xdr:sp>
    <xdr:clientData/>
  </xdr:oneCellAnchor>
  <xdr:twoCellAnchor>
    <xdr:from>
      <xdr:col>8</xdr:col>
      <xdr:colOff>198437</xdr:colOff>
      <xdr:row>14</xdr:row>
      <xdr:rowOff>160338</xdr:rowOff>
    </xdr:from>
    <xdr:to>
      <xdr:col>10</xdr:col>
      <xdr:colOff>321204</xdr:colOff>
      <xdr:row>28</xdr:row>
      <xdr:rowOff>111125</xdr:rowOff>
    </xdr:to>
    <xdr:sp macro="" textlink="">
      <xdr:nvSpPr>
        <xdr:cNvPr id="5" name="TextovéPole 4">
          <a:extLst>
            <a:ext uri="{FF2B5EF4-FFF2-40B4-BE49-F238E27FC236}">
              <a16:creationId xmlns:a16="http://schemas.microsoft.com/office/drawing/2014/main" id="{F2761005-E5D6-4953-84EA-56E8C4CBF4E2}"/>
            </a:ext>
          </a:extLst>
        </xdr:cNvPr>
        <xdr:cNvSpPr txBox="1"/>
      </xdr:nvSpPr>
      <xdr:spPr>
        <a:xfrm>
          <a:off x="6564312" y="3621088"/>
          <a:ext cx="1162580" cy="2403475"/>
        </a:xfrm>
        <a:prstGeom prst="rect">
          <a:avLst/>
        </a:prstGeom>
        <a:solidFill>
          <a:schemeClr val="lt1"/>
        </a:solidFill>
        <a:ln w="0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cs-CZ" sz="1000" b="1"/>
            <a:t> RR   95% CI</a:t>
          </a:r>
        </a:p>
        <a:p>
          <a:endParaRPr lang="cs-CZ" sz="600" b="1"/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900" b="0"/>
            <a:t>4,0  </a:t>
          </a:r>
          <a:r>
            <a:rPr lang="cs-CZ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[2,1; 7,8]</a:t>
          </a:r>
          <a:endParaRPr lang="cs-CZ" sz="900">
            <a:effectLst/>
          </a:endParaRPr>
        </a:p>
        <a:p>
          <a:endParaRPr lang="cs-CZ" sz="900" b="1"/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900"/>
            <a:t>2,4  </a:t>
          </a:r>
          <a:r>
            <a:rPr lang="cs-CZ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[1,1;  5,1]</a:t>
          </a:r>
          <a:endParaRPr lang="cs-CZ" sz="900">
            <a:effectLst/>
          </a:endParaRPr>
        </a:p>
        <a:p>
          <a:endParaRPr lang="cs-CZ" sz="900"/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900"/>
            <a:t>2,1  </a:t>
          </a:r>
          <a:r>
            <a:rPr lang="cs-CZ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[1,0; 4,4]</a:t>
          </a:r>
          <a:endParaRPr lang="cs-CZ" sz="900">
            <a:effectLst/>
          </a:endParaRPr>
        </a:p>
        <a:p>
          <a:endParaRPr lang="cs-CZ" sz="900"/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900"/>
            <a:t>3,0  </a:t>
          </a:r>
          <a:r>
            <a:rPr lang="cs-CZ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[1,5; 6,1]</a:t>
          </a:r>
          <a:endParaRPr lang="cs-CZ" sz="900">
            <a:effectLst/>
          </a:endParaRPr>
        </a:p>
        <a:p>
          <a:endParaRPr lang="cs-CZ" sz="90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900"/>
            <a:t>2,5  </a:t>
          </a:r>
          <a:r>
            <a:rPr lang="cs-CZ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[1,1; 5,6]</a:t>
          </a:r>
          <a:endParaRPr lang="cs-CZ" sz="900">
            <a:effectLst/>
          </a:endParaRPr>
        </a:p>
        <a:p>
          <a:endParaRPr lang="cs-CZ" sz="400"/>
        </a:p>
        <a:p>
          <a:endParaRPr lang="cs-CZ" sz="500"/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6,0  [3,4; 10,5]</a:t>
          </a:r>
          <a:endParaRPr lang="cs-CZ" sz="900">
            <a:effectLst/>
          </a:endParaRPr>
        </a:p>
        <a:p>
          <a:endParaRPr lang="cs-CZ" sz="600"/>
        </a:p>
        <a:p>
          <a:pPr marL="0" marR="0" indent="0" defTabSz="914400" eaLnBrk="1" fontAlgn="auto" latinLnBrk="0" hangingPunct="1">
            <a:lnSpc>
              <a:spcPct val="14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1,0  [0,6; 1,8]</a:t>
          </a:r>
          <a:endParaRPr lang="cs-CZ" sz="900">
            <a:effectLst/>
          </a:endParaRPr>
        </a:p>
        <a:p>
          <a:endParaRPr lang="cs-CZ" sz="70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2,2  [1,1; 4,8]</a:t>
          </a:r>
          <a:endParaRPr lang="cs-CZ" sz="900">
            <a:effectLst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900">
            <a:effectLst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/>
        </a:p>
      </xdr:txBody>
    </xdr:sp>
    <xdr:clientData/>
  </xdr:twoCellAnchor>
  <xdr:twoCellAnchor>
    <xdr:from>
      <xdr:col>2</xdr:col>
      <xdr:colOff>270228</xdr:colOff>
      <xdr:row>15</xdr:row>
      <xdr:rowOff>25048</xdr:rowOff>
    </xdr:from>
    <xdr:to>
      <xdr:col>2</xdr:col>
      <xdr:colOff>270228</xdr:colOff>
      <xdr:row>29</xdr:row>
      <xdr:rowOff>53623</xdr:rowOff>
    </xdr:to>
    <xdr:cxnSp macro="">
      <xdr:nvCxnSpPr>
        <xdr:cNvPr id="9" name="Přímá spojnice 8">
          <a:extLst>
            <a:ext uri="{FF2B5EF4-FFF2-40B4-BE49-F238E27FC236}">
              <a16:creationId xmlns:a16="http://schemas.microsoft.com/office/drawing/2014/main" id="{120D0588-5A1A-4082-B7E8-207BC30029B4}"/>
            </a:ext>
          </a:extLst>
        </xdr:cNvPr>
        <xdr:cNvCxnSpPr/>
      </xdr:nvCxnSpPr>
      <xdr:spPr>
        <a:xfrm flipV="1">
          <a:off x="940506" y="3658659"/>
          <a:ext cx="0" cy="2512131"/>
        </a:xfrm>
        <a:prstGeom prst="line">
          <a:avLst/>
        </a:prstGeom>
        <a:ln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232832</xdr:colOff>
      <xdr:row>24</xdr:row>
      <xdr:rowOff>28223</xdr:rowOff>
    </xdr:from>
    <xdr:to>
      <xdr:col>15</xdr:col>
      <xdr:colOff>649111</xdr:colOff>
      <xdr:row>27</xdr:row>
      <xdr:rowOff>77611</xdr:rowOff>
    </xdr:to>
    <xdr:sp macro="" textlink="">
      <xdr:nvSpPr>
        <xdr:cNvPr id="3" name="Ovál 2">
          <a:extLst>
            <a:ext uri="{FF2B5EF4-FFF2-40B4-BE49-F238E27FC236}">
              <a16:creationId xmlns:a16="http://schemas.microsoft.com/office/drawing/2014/main" id="{ED5F1795-5597-46EB-8363-F545FCD5623A}"/>
            </a:ext>
          </a:extLst>
        </xdr:cNvPr>
        <xdr:cNvSpPr/>
      </xdr:nvSpPr>
      <xdr:spPr>
        <a:xfrm>
          <a:off x="10265832" y="5228167"/>
          <a:ext cx="924279" cy="599722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cs-CZ" sz="1100"/>
        </a:p>
      </xdr:txBody>
    </xdr:sp>
    <xdr:clientData/>
  </xdr:twoCellAnchor>
  <xdr:twoCellAnchor>
    <xdr:from>
      <xdr:col>13</xdr:col>
      <xdr:colOff>268111</xdr:colOff>
      <xdr:row>22</xdr:row>
      <xdr:rowOff>56444</xdr:rowOff>
    </xdr:from>
    <xdr:to>
      <xdr:col>15</xdr:col>
      <xdr:colOff>239889</xdr:colOff>
      <xdr:row>22</xdr:row>
      <xdr:rowOff>56444</xdr:rowOff>
    </xdr:to>
    <xdr:cxnSp macro="">
      <xdr:nvCxnSpPr>
        <xdr:cNvPr id="10" name="Přímá spojnice 9">
          <a:extLst>
            <a:ext uri="{FF2B5EF4-FFF2-40B4-BE49-F238E27FC236}">
              <a16:creationId xmlns:a16="http://schemas.microsoft.com/office/drawing/2014/main" id="{674E370B-40B2-4A33-8A21-FBFAFBACFD60}"/>
            </a:ext>
          </a:extLst>
        </xdr:cNvPr>
        <xdr:cNvCxnSpPr/>
      </xdr:nvCxnSpPr>
      <xdr:spPr>
        <a:xfrm>
          <a:off x="10301111" y="4889500"/>
          <a:ext cx="479778" cy="0"/>
        </a:xfrm>
        <a:prstGeom prst="line">
          <a:avLst/>
        </a:prstGeom>
        <a:ln w="381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649111</xdr:colOff>
      <xdr:row>27</xdr:row>
      <xdr:rowOff>0</xdr:rowOff>
    </xdr:from>
    <xdr:to>
      <xdr:col>13</xdr:col>
      <xdr:colOff>310445</xdr:colOff>
      <xdr:row>27</xdr:row>
      <xdr:rowOff>0</xdr:rowOff>
    </xdr:to>
    <xdr:cxnSp macro="">
      <xdr:nvCxnSpPr>
        <xdr:cNvPr id="12" name="Přímá spojnice 11">
          <a:extLst>
            <a:ext uri="{FF2B5EF4-FFF2-40B4-BE49-F238E27FC236}">
              <a16:creationId xmlns:a16="http://schemas.microsoft.com/office/drawing/2014/main" id="{30962910-428B-460A-A1DC-6B482ADD58B9}"/>
            </a:ext>
          </a:extLst>
        </xdr:cNvPr>
        <xdr:cNvCxnSpPr/>
      </xdr:nvCxnSpPr>
      <xdr:spPr>
        <a:xfrm>
          <a:off x="9863667" y="5750278"/>
          <a:ext cx="479778" cy="0"/>
        </a:xfrm>
        <a:prstGeom prst="line">
          <a:avLst/>
        </a:prstGeom>
        <a:ln w="381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663222</xdr:colOff>
      <xdr:row>25</xdr:row>
      <xdr:rowOff>77612</xdr:rowOff>
    </xdr:from>
    <xdr:to>
      <xdr:col>13</xdr:col>
      <xdr:colOff>324556</xdr:colOff>
      <xdr:row>25</xdr:row>
      <xdr:rowOff>77612</xdr:rowOff>
    </xdr:to>
    <xdr:cxnSp macro="">
      <xdr:nvCxnSpPr>
        <xdr:cNvPr id="13" name="Přímá spojnice 12">
          <a:extLst>
            <a:ext uri="{FF2B5EF4-FFF2-40B4-BE49-F238E27FC236}">
              <a16:creationId xmlns:a16="http://schemas.microsoft.com/office/drawing/2014/main" id="{49E621BE-280A-44FD-B99C-413C28639658}"/>
            </a:ext>
          </a:extLst>
        </xdr:cNvPr>
        <xdr:cNvCxnSpPr/>
      </xdr:nvCxnSpPr>
      <xdr:spPr>
        <a:xfrm>
          <a:off x="9877778" y="5461001"/>
          <a:ext cx="479778" cy="0"/>
        </a:xfrm>
        <a:prstGeom prst="line">
          <a:avLst/>
        </a:prstGeom>
        <a:ln w="381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515055</xdr:colOff>
      <xdr:row>29</xdr:row>
      <xdr:rowOff>91722</xdr:rowOff>
    </xdr:from>
    <xdr:to>
      <xdr:col>12</xdr:col>
      <xdr:colOff>486833</xdr:colOff>
      <xdr:row>30</xdr:row>
      <xdr:rowOff>162278</xdr:rowOff>
    </xdr:to>
    <xdr:sp macro="" textlink="">
      <xdr:nvSpPr>
        <xdr:cNvPr id="14" name="TextovéPole 13">
          <a:extLst>
            <a:ext uri="{FF2B5EF4-FFF2-40B4-BE49-F238E27FC236}">
              <a16:creationId xmlns:a16="http://schemas.microsoft.com/office/drawing/2014/main" id="{9A512F25-409D-43CF-A817-B607023F8995}"/>
            </a:ext>
          </a:extLst>
        </xdr:cNvPr>
        <xdr:cNvSpPr txBox="1"/>
      </xdr:nvSpPr>
      <xdr:spPr>
        <a:xfrm>
          <a:off x="7895166" y="6208889"/>
          <a:ext cx="1806223" cy="25400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s-CZ" sz="1000"/>
            <a:t>k 2.6.2023 zatím bez úhrady !</a:t>
          </a:r>
        </a:p>
      </xdr:txBody>
    </xdr:sp>
    <xdr:clientData/>
  </xdr:twoCellAnchor>
  <xdr:twoCellAnchor>
    <xdr:from>
      <xdr:col>11</xdr:col>
      <xdr:colOff>56445</xdr:colOff>
      <xdr:row>28</xdr:row>
      <xdr:rowOff>49389</xdr:rowOff>
    </xdr:from>
    <xdr:to>
      <xdr:col>11</xdr:col>
      <xdr:colOff>63500</xdr:colOff>
      <xdr:row>29</xdr:row>
      <xdr:rowOff>169333</xdr:rowOff>
    </xdr:to>
    <xdr:cxnSp macro="">
      <xdr:nvCxnSpPr>
        <xdr:cNvPr id="16" name="Přímá spojnice se šipkou 15">
          <a:extLst>
            <a:ext uri="{FF2B5EF4-FFF2-40B4-BE49-F238E27FC236}">
              <a16:creationId xmlns:a16="http://schemas.microsoft.com/office/drawing/2014/main" id="{72A90226-352F-4EE2-9A87-26CB276D7DD6}"/>
            </a:ext>
          </a:extLst>
        </xdr:cNvPr>
        <xdr:cNvCxnSpPr/>
      </xdr:nvCxnSpPr>
      <xdr:spPr>
        <a:xfrm>
          <a:off x="8325556" y="5983111"/>
          <a:ext cx="7055" cy="303389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0.0107</cdr:x>
      <cdr:y>0.82497</cdr:y>
    </cdr:from>
    <cdr:to>
      <cdr:x>0.96038</cdr:x>
      <cdr:y>0.95122</cdr:y>
    </cdr:to>
    <cdr:sp macro="" textlink="">
      <cdr:nvSpPr>
        <cdr:cNvPr id="2" name="TextovéPole 1"/>
        <cdr:cNvSpPr txBox="1"/>
      </cdr:nvSpPr>
      <cdr:spPr>
        <a:xfrm xmlns:a="http://schemas.openxmlformats.org/drawingml/2006/main">
          <a:off x="116005" y="3311206"/>
          <a:ext cx="10296018" cy="5067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900" b="1" i="0" baseline="0">
              <a:latin typeface="+mn-lt"/>
              <a:ea typeface="+mn-ea"/>
              <a:cs typeface="+mn-cs"/>
            </a:rPr>
            <a:t>  </a:t>
          </a:r>
          <a:r>
            <a:rPr lang="cs-CZ" sz="900" b="1" i="0" baseline="0">
              <a:effectLst/>
              <a:latin typeface="+mn-lt"/>
              <a:ea typeface="+mn-ea"/>
              <a:cs typeface="+mn-cs"/>
            </a:rPr>
            <a:t>    →</a:t>
          </a:r>
          <a:r>
            <a:rPr lang="cs-CZ" sz="900" b="1" i="1" baseline="0">
              <a:effectLst/>
              <a:latin typeface="+mn-lt"/>
              <a:ea typeface="+mn-ea"/>
              <a:cs typeface="+mn-cs"/>
            </a:rPr>
            <a:t>    "x"  krát dražší  léčba než léčba </a:t>
          </a:r>
          <a:r>
            <a:rPr lang="cs-CZ" sz="900" b="1" i="1">
              <a:effectLst/>
              <a:latin typeface="+mn-lt"/>
              <a:ea typeface="+mn-ea"/>
              <a:cs typeface="+mn-cs"/>
            </a:rPr>
            <a:t>Xolair 150mg inj. (při 70-80kg a IgE 30-100 IU/ml) </a:t>
          </a:r>
          <a:r>
            <a:rPr lang="cs-CZ" sz="900" b="1" i="1" baseline="0">
              <a:effectLst/>
              <a:latin typeface="+mn-lt"/>
              <a:ea typeface="+mn-ea"/>
              <a:cs typeface="+mn-cs"/>
            </a:rPr>
            <a:t>při stejném efektu na AAER </a:t>
          </a:r>
        </a:p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900" b="1" i="1" baseline="0">
              <a:effectLst/>
              <a:latin typeface="+mn-lt"/>
              <a:ea typeface="+mn-ea"/>
              <a:cs typeface="+mn-cs"/>
            </a:rPr>
            <a:t>                          (logaritmická stupnice)</a:t>
          </a:r>
          <a:endParaRPr lang="cs-CZ" sz="900">
            <a:effectLst/>
          </a:endParaRPr>
        </a:p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000"/>
        </a:p>
      </cdr:txBody>
    </cdr:sp>
  </cdr:relSizeAnchor>
  <cdr:relSizeAnchor xmlns:cdr="http://schemas.openxmlformats.org/drawingml/2006/chartDrawing">
    <cdr:from>
      <cdr:x>0.14322</cdr:x>
      <cdr:y>0.12851</cdr:y>
    </cdr:from>
    <cdr:to>
      <cdr:x>0.14332</cdr:x>
      <cdr:y>0.76776</cdr:y>
    </cdr:to>
    <cdr:cxnSp macro="">
      <cdr:nvCxnSpPr>
        <cdr:cNvPr id="4" name="Přímá spojovací čára 6">
          <a:extLst xmlns:a="http://schemas.openxmlformats.org/drawingml/2006/main">
            <a:ext uri="{FF2B5EF4-FFF2-40B4-BE49-F238E27FC236}">
              <a16:creationId xmlns:a16="http://schemas.microsoft.com/office/drawing/2014/main" id="{00000000-0008-0000-0100-000007000000}"/>
            </a:ext>
          </a:extLst>
        </cdr:cNvPr>
        <cdr:cNvCxnSpPr/>
      </cdr:nvCxnSpPr>
      <cdr:spPr>
        <a:xfrm xmlns:a="http://schemas.openxmlformats.org/drawingml/2006/main" flipH="1" flipV="1">
          <a:off x="1549914" y="517292"/>
          <a:ext cx="1082" cy="2573106"/>
        </a:xfrm>
        <a:prstGeom xmlns:a="http://schemas.openxmlformats.org/drawingml/2006/main" prst="line">
          <a:avLst/>
        </a:prstGeom>
        <a:ln xmlns:a="http://schemas.openxmlformats.org/drawingml/2006/main">
          <a:prstDash val="solid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0.22828</cdr:x>
      <cdr:y>0.14263</cdr:y>
    </cdr:from>
    <cdr:to>
      <cdr:x>0.22828</cdr:x>
      <cdr:y>0.76587</cdr:y>
    </cdr:to>
    <cdr:cxnSp macro="">
      <cdr:nvCxnSpPr>
        <cdr:cNvPr id="6" name="Přímá spojnice 5">
          <a:extLst xmlns:a="http://schemas.openxmlformats.org/drawingml/2006/main">
            <a:ext uri="{FF2B5EF4-FFF2-40B4-BE49-F238E27FC236}">
              <a16:creationId xmlns:a16="http://schemas.microsoft.com/office/drawing/2014/main" id="{120D0588-5A1A-4082-B7E8-207BC30029B4}"/>
            </a:ext>
          </a:extLst>
        </cdr:cNvPr>
        <cdr:cNvCxnSpPr/>
      </cdr:nvCxnSpPr>
      <cdr:spPr>
        <a:xfrm xmlns:a="http://schemas.openxmlformats.org/drawingml/2006/main" flipV="1">
          <a:off x="2470508" y="574124"/>
          <a:ext cx="0" cy="2508662"/>
        </a:xfrm>
        <a:prstGeom xmlns:a="http://schemas.openxmlformats.org/drawingml/2006/main" prst="line">
          <a:avLst/>
        </a:prstGeom>
        <a:ln xmlns:a="http://schemas.openxmlformats.org/drawingml/2006/main"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W15"/>
  <sheetViews>
    <sheetView tabSelected="1" topLeftCell="A2" zoomScale="80" zoomScaleNormal="80" workbookViewId="0">
      <pane xSplit="3" ySplit="1" topLeftCell="G3" activePane="bottomRight" state="frozen"/>
      <selection activeCell="A2" sqref="A2"/>
      <selection pane="topRight" activeCell="D2" sqref="D2"/>
      <selection pane="bottomLeft" activeCell="A3" sqref="A3"/>
      <selection pane="bottomRight" activeCell="U4" sqref="U4"/>
    </sheetView>
  </sheetViews>
  <sheetFormatPr defaultRowHeight="14.5" x14ac:dyDescent="0.35"/>
  <cols>
    <col min="1" max="1" width="23.90625" customWidth="1"/>
    <col min="2" max="2" width="13" customWidth="1"/>
    <col min="3" max="3" width="10.7265625" customWidth="1"/>
    <col min="4" max="4" width="11.54296875" customWidth="1"/>
    <col min="5" max="5" width="76.54296875" customWidth="1"/>
    <col min="6" max="6" width="41" customWidth="1"/>
    <col min="7" max="7" width="49" customWidth="1"/>
    <col min="8" max="8" width="12.6328125" customWidth="1"/>
    <col min="9" max="9" width="11.1796875" customWidth="1"/>
    <col min="10" max="10" width="11.81640625" customWidth="1"/>
    <col min="11" max="11" width="13" customWidth="1"/>
    <col min="12" max="12" width="11.1796875" customWidth="1"/>
    <col min="13" max="13" width="14.7265625" hidden="1" customWidth="1"/>
    <col min="14" max="14" width="12" hidden="1" customWidth="1"/>
    <col min="15" max="15" width="11.36328125" customWidth="1"/>
    <col min="16" max="16" width="12.26953125" customWidth="1"/>
    <col min="17" max="17" width="11.54296875" customWidth="1"/>
    <col min="18" max="18" width="12.6328125" customWidth="1"/>
    <col min="19" max="19" width="21.7265625" hidden="1" customWidth="1"/>
    <col min="20" max="20" width="19.81640625" hidden="1" customWidth="1"/>
    <col min="21" max="21" width="8" customWidth="1"/>
    <col min="22" max="22" width="11" bestFit="1" customWidth="1"/>
    <col min="23" max="23" width="18.81640625" customWidth="1"/>
  </cols>
  <sheetData>
    <row r="2" spans="1:23" ht="60.5" customHeight="1" x14ac:dyDescent="0.35">
      <c r="A2" s="12" t="s">
        <v>18</v>
      </c>
      <c r="B2" s="1" t="s">
        <v>38</v>
      </c>
      <c r="C2" s="10" t="s">
        <v>0</v>
      </c>
      <c r="D2" s="103" t="s">
        <v>97</v>
      </c>
      <c r="E2" s="1" t="s">
        <v>82</v>
      </c>
      <c r="F2" s="16" t="s">
        <v>80</v>
      </c>
      <c r="G2" s="1" t="s">
        <v>36</v>
      </c>
      <c r="H2" s="10" t="s">
        <v>16</v>
      </c>
      <c r="I2" s="1" t="s">
        <v>1</v>
      </c>
      <c r="J2" s="4" t="s">
        <v>73</v>
      </c>
      <c r="K2" s="94" t="s">
        <v>74</v>
      </c>
      <c r="L2" s="23" t="s">
        <v>2</v>
      </c>
      <c r="M2" s="23" t="s">
        <v>33</v>
      </c>
      <c r="N2" s="23" t="s">
        <v>32</v>
      </c>
      <c r="O2" s="22" t="s">
        <v>3</v>
      </c>
      <c r="P2" s="30" t="s">
        <v>4</v>
      </c>
      <c r="Q2" s="86" t="s">
        <v>71</v>
      </c>
      <c r="R2" s="90" t="s">
        <v>72</v>
      </c>
      <c r="S2" s="64" t="s">
        <v>55</v>
      </c>
      <c r="T2" s="64" t="s">
        <v>23</v>
      </c>
      <c r="U2" s="3" t="s">
        <v>5</v>
      </c>
      <c r="V2" s="2"/>
    </row>
    <row r="3" spans="1:23" ht="63.75" customHeight="1" x14ac:dyDescent="0.35">
      <c r="A3" s="35" t="s">
        <v>99</v>
      </c>
      <c r="B3" s="7" t="s">
        <v>39</v>
      </c>
      <c r="C3" s="6" t="s">
        <v>8</v>
      </c>
      <c r="D3" s="6">
        <v>0.53</v>
      </c>
      <c r="E3" s="8" t="s">
        <v>12</v>
      </c>
      <c r="F3" s="14" t="s">
        <v>35</v>
      </c>
      <c r="G3" s="9" t="s">
        <v>15</v>
      </c>
      <c r="H3" s="60" t="s">
        <v>54</v>
      </c>
      <c r="I3" s="62" t="s">
        <v>13</v>
      </c>
      <c r="J3" s="98">
        <v>6419.85</v>
      </c>
      <c r="K3" s="95">
        <f t="shared" ref="K3:K10" si="0">J3-V3</f>
        <v>5392.674</v>
      </c>
      <c r="L3" s="25">
        <f>PRODUCT(K3,5)</f>
        <v>26963.37</v>
      </c>
      <c r="M3" s="24" t="s">
        <v>34</v>
      </c>
      <c r="N3" s="24" t="s">
        <v>31</v>
      </c>
      <c r="O3" s="25">
        <f>PRODUCT(K3,7)</f>
        <v>37748.718000000001</v>
      </c>
      <c r="P3" s="87">
        <f>PRODUCT(K3,7)</f>
        <v>37748.718000000001</v>
      </c>
      <c r="Q3" s="58">
        <f>13*K3</f>
        <v>70104.762000000002</v>
      </c>
      <c r="R3" s="36">
        <f>Q3/W3</f>
        <v>1</v>
      </c>
      <c r="S3" s="33" t="s">
        <v>60</v>
      </c>
      <c r="T3" s="32" t="s">
        <v>65</v>
      </c>
      <c r="U3" s="21">
        <v>0.16</v>
      </c>
      <c r="V3" s="17">
        <f t="shared" ref="V3:V10" si="1">U3*J3</f>
        <v>1027.1760000000002</v>
      </c>
      <c r="W3" s="24">
        <f>Q3</f>
        <v>70104.762000000002</v>
      </c>
    </row>
    <row r="4" spans="1:23" ht="58.5" customHeight="1" x14ac:dyDescent="0.35">
      <c r="A4" s="35" t="s">
        <v>100</v>
      </c>
      <c r="B4" s="7" t="s">
        <v>41</v>
      </c>
      <c r="C4" s="6" t="s">
        <v>7</v>
      </c>
      <c r="D4" s="6">
        <v>0.46</v>
      </c>
      <c r="E4" s="9" t="s">
        <v>19</v>
      </c>
      <c r="F4" s="13" t="s">
        <v>30</v>
      </c>
      <c r="G4" s="9" t="s">
        <v>22</v>
      </c>
      <c r="H4" s="65" t="s">
        <v>67</v>
      </c>
      <c r="I4" s="63" t="s">
        <v>20</v>
      </c>
      <c r="J4" s="98">
        <v>9386.18</v>
      </c>
      <c r="K4" s="95">
        <f t="shared" si="0"/>
        <v>9386.18</v>
      </c>
      <c r="L4" s="24">
        <f>PRODUCT(K4,10)</f>
        <v>93861.8</v>
      </c>
      <c r="M4" s="27" t="e">
        <f xml:space="preserve"> L4/L2</f>
        <v>#VALUE!</v>
      </c>
      <c r="N4" s="27" t="e">
        <f>PRODUCT(L4/L2, D4/D2)</f>
        <v>#VALUE!</v>
      </c>
      <c r="O4" s="24">
        <f>PRODUCT(K4,14)</f>
        <v>131406.52000000002</v>
      </c>
      <c r="P4" s="88">
        <f>PRODUCT(K4,14)</f>
        <v>131406.52000000002</v>
      </c>
      <c r="Q4" s="59">
        <f>13*K4*2</f>
        <v>244040.68</v>
      </c>
      <c r="R4" s="36">
        <f t="shared" ref="R4:R10" si="2">Q4/W4</f>
        <v>3.4810856358088769</v>
      </c>
      <c r="S4" s="32"/>
      <c r="T4" s="32" t="s">
        <v>57</v>
      </c>
      <c r="U4" s="21"/>
      <c r="V4" s="17">
        <f t="shared" si="1"/>
        <v>0</v>
      </c>
      <c r="W4" s="24">
        <f>Q3</f>
        <v>70104.762000000002</v>
      </c>
    </row>
    <row r="5" spans="1:23" ht="51" customHeight="1" x14ac:dyDescent="0.35">
      <c r="A5" s="35" t="s">
        <v>21</v>
      </c>
      <c r="B5" s="7" t="s">
        <v>40</v>
      </c>
      <c r="C5" s="6" t="s">
        <v>7</v>
      </c>
      <c r="D5" s="6">
        <v>0.36</v>
      </c>
      <c r="E5" s="9" t="s">
        <v>24</v>
      </c>
      <c r="F5" s="13" t="s">
        <v>29</v>
      </c>
      <c r="G5" s="9" t="s">
        <v>25</v>
      </c>
      <c r="H5" s="60" t="s">
        <v>54</v>
      </c>
      <c r="I5" s="61" t="s">
        <v>58</v>
      </c>
      <c r="J5" s="98">
        <v>19600.23</v>
      </c>
      <c r="K5" s="95">
        <f t="shared" si="0"/>
        <v>19600.23</v>
      </c>
      <c r="L5" s="25">
        <f>PRODUCT(K5,5)</f>
        <v>98001.15</v>
      </c>
      <c r="M5" s="66">
        <f xml:space="preserve"> L5/L4</f>
        <v>1.0441004753797603</v>
      </c>
      <c r="N5" s="66">
        <f>PRODUCT(L5/L4, D5/D4)</f>
        <v>0.81712211116676881</v>
      </c>
      <c r="O5" s="25">
        <f>PRODUCT(K5,7)</f>
        <v>137201.60999999999</v>
      </c>
      <c r="P5" s="87">
        <f>PRODUCT(K5,7)</f>
        <v>137201.60999999999</v>
      </c>
      <c r="Q5" s="58">
        <f>13*K5</f>
        <v>254802.99</v>
      </c>
      <c r="R5" s="36">
        <f t="shared" si="2"/>
        <v>3.6346031671857038</v>
      </c>
      <c r="S5" s="33" t="s">
        <v>63</v>
      </c>
      <c r="T5" s="32"/>
      <c r="U5" s="18"/>
      <c r="V5" s="17">
        <f t="shared" si="1"/>
        <v>0</v>
      </c>
      <c r="W5" s="24">
        <f>Q3</f>
        <v>70104.762000000002</v>
      </c>
    </row>
    <row r="6" spans="1:23" ht="63.75" customHeight="1" x14ac:dyDescent="0.35">
      <c r="A6" s="35" t="s">
        <v>26</v>
      </c>
      <c r="B6" s="7" t="s">
        <v>42</v>
      </c>
      <c r="C6" s="6" t="s">
        <v>9</v>
      </c>
      <c r="D6" s="6">
        <v>0.53</v>
      </c>
      <c r="E6" s="9" t="s">
        <v>27</v>
      </c>
      <c r="F6" s="13" t="s">
        <v>29</v>
      </c>
      <c r="G6" s="15" t="s">
        <v>28</v>
      </c>
      <c r="H6" s="60" t="s">
        <v>54</v>
      </c>
      <c r="I6" s="63" t="s">
        <v>20</v>
      </c>
      <c r="J6" s="98">
        <v>38266.699999999997</v>
      </c>
      <c r="K6" s="95">
        <f t="shared" si="0"/>
        <v>35588.030999999995</v>
      </c>
      <c r="L6" s="24">
        <f>PRODUCT(K6,4)</f>
        <v>142352.12399999998</v>
      </c>
      <c r="M6" s="27" t="e">
        <f xml:space="preserve"> L6/L2</f>
        <v>#VALUE!</v>
      </c>
      <c r="N6" s="29" t="e">
        <f>PRODUCT(L6/L2, D6/D2)</f>
        <v>#VALUE!</v>
      </c>
      <c r="O6" s="24">
        <f>PRODUCT(K6,5)</f>
        <v>177940.15499999997</v>
      </c>
      <c r="P6" s="88">
        <f>PRODUCT(K6,4)</f>
        <v>142352.12399999998</v>
      </c>
      <c r="Q6" s="59">
        <f>O6+P6-K6</f>
        <v>284704.24799999996</v>
      </c>
      <c r="R6" s="36">
        <f t="shared" si="2"/>
        <v>4.0611256621911069</v>
      </c>
      <c r="S6" s="32" t="s">
        <v>64</v>
      </c>
      <c r="T6" s="32" t="s">
        <v>56</v>
      </c>
      <c r="U6" s="18">
        <v>7.0000000000000007E-2</v>
      </c>
      <c r="V6" s="17">
        <f t="shared" si="1"/>
        <v>2678.6689999999999</v>
      </c>
      <c r="W6" s="24">
        <f>Q3</f>
        <v>70104.762000000002</v>
      </c>
    </row>
    <row r="7" spans="1:23" ht="73" customHeight="1" x14ac:dyDescent="0.35">
      <c r="A7" s="35" t="s">
        <v>10</v>
      </c>
      <c r="B7" s="7" t="s">
        <v>43</v>
      </c>
      <c r="C7" s="6" t="s">
        <v>6</v>
      </c>
      <c r="D7" s="6">
        <v>0.3</v>
      </c>
      <c r="E7" s="8" t="s">
        <v>75</v>
      </c>
      <c r="F7" s="13" t="s">
        <v>81</v>
      </c>
      <c r="G7" s="8" t="s">
        <v>79</v>
      </c>
      <c r="H7" s="60" t="s">
        <v>54</v>
      </c>
      <c r="I7" s="61" t="s">
        <v>77</v>
      </c>
      <c r="J7" s="98">
        <v>19345.990000000002</v>
      </c>
      <c r="K7" s="95">
        <f t="shared" si="0"/>
        <v>19345.990000000002</v>
      </c>
      <c r="L7" s="24">
        <f>SUM(PRODUCT(K7/2, 8),K7)</f>
        <v>96729.950000000012</v>
      </c>
      <c r="M7" s="27">
        <f xml:space="preserve"> L7/L4</f>
        <v>1.0305571595686425</v>
      </c>
      <c r="N7" s="29">
        <f>PRODUCT(L7/L4, D7/D4)</f>
        <v>0.67210249537085365</v>
      </c>
      <c r="O7" s="24">
        <f>SUM(PRODUCT(K7/2, 12),K7)</f>
        <v>135421.93</v>
      </c>
      <c r="P7" s="88">
        <f>PRODUCT(K7/2, 13)</f>
        <v>125748.93500000001</v>
      </c>
      <c r="Q7" s="59">
        <f t="shared" ref="Q4:Q10" si="3">O7+P7</f>
        <v>261170.86499999999</v>
      </c>
      <c r="R7" s="36">
        <f t="shared" si="2"/>
        <v>3.7254368683257204</v>
      </c>
      <c r="S7" s="32" t="s">
        <v>61</v>
      </c>
      <c r="T7" s="32"/>
      <c r="U7" s="21"/>
      <c r="V7" s="17">
        <f t="shared" si="1"/>
        <v>0</v>
      </c>
      <c r="W7" s="24">
        <f>Q3</f>
        <v>70104.762000000002</v>
      </c>
    </row>
    <row r="8" spans="1:23" ht="66.75" customHeight="1" x14ac:dyDescent="0.35">
      <c r="A8" s="35" t="s">
        <v>37</v>
      </c>
      <c r="B8" s="7" t="s">
        <v>44</v>
      </c>
      <c r="C8" s="6" t="s">
        <v>6</v>
      </c>
      <c r="D8" s="6">
        <v>0.34</v>
      </c>
      <c r="E8" s="8" t="s">
        <v>11</v>
      </c>
      <c r="F8" s="13" t="s">
        <v>81</v>
      </c>
      <c r="G8" s="9" t="s">
        <v>76</v>
      </c>
      <c r="H8" s="60" t="s">
        <v>54</v>
      </c>
      <c r="I8" s="61" t="s">
        <v>78</v>
      </c>
      <c r="J8" s="98">
        <v>19345.990000000002</v>
      </c>
      <c r="K8" s="95">
        <f t="shared" si="0"/>
        <v>19345.990000000002</v>
      </c>
      <c r="L8" s="24">
        <f>SUM(PRODUCT(K8/2, 8),K8)</f>
        <v>96729.950000000012</v>
      </c>
      <c r="M8" s="27" t="e">
        <f xml:space="preserve"> L8/L2</f>
        <v>#VALUE!</v>
      </c>
      <c r="N8" s="29" t="e">
        <f>PRODUCT(L8/L2, D8/D2)</f>
        <v>#VALUE!</v>
      </c>
      <c r="O8" s="24">
        <f>SUM(PRODUCT(K8/2, 12),K8)</f>
        <v>135421.93</v>
      </c>
      <c r="P8" s="88">
        <f>PRODUCT(K8/2, 13)</f>
        <v>125748.93500000001</v>
      </c>
      <c r="Q8" s="59">
        <f t="shared" si="3"/>
        <v>261170.86499999999</v>
      </c>
      <c r="R8" s="36">
        <f t="shared" si="2"/>
        <v>3.7254368683257204</v>
      </c>
      <c r="S8" s="32" t="s">
        <v>62</v>
      </c>
      <c r="T8" s="32"/>
      <c r="U8" s="18"/>
      <c r="V8" s="17">
        <f t="shared" si="1"/>
        <v>0</v>
      </c>
      <c r="W8" s="24">
        <f>Q3</f>
        <v>70104.762000000002</v>
      </c>
    </row>
    <row r="9" spans="1:23" ht="66.75" customHeight="1" x14ac:dyDescent="0.35">
      <c r="A9" s="91" t="s">
        <v>68</v>
      </c>
      <c r="B9" s="92" t="s">
        <v>69</v>
      </c>
      <c r="C9" s="101" t="s">
        <v>87</v>
      </c>
      <c r="D9" s="104">
        <v>0.32</v>
      </c>
      <c r="E9" s="8" t="s">
        <v>85</v>
      </c>
      <c r="F9" s="65" t="s">
        <v>84</v>
      </c>
      <c r="G9" s="93" t="s">
        <v>70</v>
      </c>
      <c r="H9" s="60" t="s">
        <v>54</v>
      </c>
      <c r="I9" s="61" t="s">
        <v>86</v>
      </c>
      <c r="J9" s="97">
        <v>20114.740000000002</v>
      </c>
      <c r="K9" s="100">
        <f>J9-T9</f>
        <v>20114.740000000002</v>
      </c>
      <c r="L9" s="24">
        <f>PRODUCT(K9, 5)</f>
        <v>100573.70000000001</v>
      </c>
      <c r="M9" s="27"/>
      <c r="N9" s="29"/>
      <c r="O9" s="24">
        <f>7*K9</f>
        <v>140803.18000000002</v>
      </c>
      <c r="P9" s="88">
        <f>7*K9</f>
        <v>140803.18000000002</v>
      </c>
      <c r="Q9" s="59">
        <f>13*K9</f>
        <v>261491.62000000002</v>
      </c>
      <c r="R9" s="36">
        <f t="shared" si="2"/>
        <v>3.7300122351174947</v>
      </c>
      <c r="S9" s="32"/>
      <c r="T9" s="32"/>
      <c r="U9" s="18">
        <v>0</v>
      </c>
      <c r="V9" s="85">
        <f t="shared" si="1"/>
        <v>0</v>
      </c>
      <c r="W9" s="24">
        <f>Q3</f>
        <v>70104.762000000002</v>
      </c>
    </row>
    <row r="10" spans="1:23" ht="69" customHeight="1" x14ac:dyDescent="0.35">
      <c r="A10" s="73" t="s">
        <v>101</v>
      </c>
      <c r="B10" s="74" t="s">
        <v>39</v>
      </c>
      <c r="C10" s="75" t="s">
        <v>8</v>
      </c>
      <c r="D10" s="75">
        <v>0.53</v>
      </c>
      <c r="E10" s="76" t="s">
        <v>12</v>
      </c>
      <c r="F10" s="77" t="s">
        <v>35</v>
      </c>
      <c r="G10" s="78" t="s">
        <v>14</v>
      </c>
      <c r="H10" s="79" t="s">
        <v>54</v>
      </c>
      <c r="I10" s="80" t="s">
        <v>13</v>
      </c>
      <c r="J10" s="99">
        <v>6419.85</v>
      </c>
      <c r="K10" s="96">
        <f t="shared" si="0"/>
        <v>5392.674</v>
      </c>
      <c r="L10" s="81">
        <f>PRODUCT(K10,27)</f>
        <v>145602.198</v>
      </c>
      <c r="M10" s="82">
        <f xml:space="preserve"> L10/L4</f>
        <v>1.5512402063459256</v>
      </c>
      <c r="N10" s="82">
        <f>PRODUCT(L10/L4, D10/D4)</f>
        <v>1.7872984986159579</v>
      </c>
      <c r="O10" s="81">
        <f>PRODUCT(K10,39)</f>
        <v>210314.28599999999</v>
      </c>
      <c r="P10" s="89">
        <f>PRODUCT(K10,39)</f>
        <v>210314.28599999999</v>
      </c>
      <c r="Q10" s="59">
        <f>PRODUCT(K10,78)</f>
        <v>420628.57199999999</v>
      </c>
      <c r="R10" s="36">
        <f t="shared" si="2"/>
        <v>6</v>
      </c>
      <c r="S10" s="83" t="s">
        <v>59</v>
      </c>
      <c r="T10" s="83" t="s">
        <v>66</v>
      </c>
      <c r="U10" s="84">
        <v>0.16</v>
      </c>
      <c r="V10" s="17">
        <f t="shared" si="1"/>
        <v>1027.1760000000002</v>
      </c>
      <c r="W10" s="24">
        <f>Q3</f>
        <v>70104.762000000002</v>
      </c>
    </row>
    <row r="11" spans="1:23" ht="3.75" customHeight="1" x14ac:dyDescent="0.35">
      <c r="J11" s="26"/>
      <c r="K11" s="26"/>
      <c r="L11" s="26"/>
      <c r="M11" s="26"/>
      <c r="N11" s="28"/>
      <c r="O11" s="26"/>
      <c r="P11" s="26"/>
      <c r="Q11" s="26"/>
      <c r="R11" s="26"/>
      <c r="S11" s="31"/>
      <c r="T11" s="31"/>
      <c r="U11" s="19"/>
      <c r="V11" s="20"/>
    </row>
    <row r="12" spans="1:23" ht="12" customHeight="1" x14ac:dyDescent="0.35">
      <c r="A12" s="102" t="s">
        <v>96</v>
      </c>
      <c r="J12" s="26"/>
      <c r="K12" s="26"/>
      <c r="L12" s="26"/>
      <c r="M12" s="26"/>
      <c r="N12" s="26"/>
      <c r="O12" s="26"/>
      <c r="P12" s="26"/>
      <c r="Q12" s="26"/>
      <c r="R12" s="26"/>
      <c r="V12" s="20"/>
    </row>
    <row r="13" spans="1:23" ht="12.75" customHeight="1" x14ac:dyDescent="0.35">
      <c r="A13" s="11" t="s">
        <v>17</v>
      </c>
      <c r="V13" s="20"/>
    </row>
    <row r="14" spans="1:23" ht="14.25" customHeight="1" x14ac:dyDescent="0.35">
      <c r="A14" s="5" t="s">
        <v>95</v>
      </c>
    </row>
    <row r="15" spans="1:23" x14ac:dyDescent="0.35">
      <c r="A15" s="34" t="s">
        <v>83</v>
      </c>
    </row>
  </sheetData>
  <autoFilter ref="A2:U2" xr:uid="{00000000-0009-0000-0000-000000000000}">
    <sortState ref="A3:U10">
      <sortCondition ref="R2"/>
    </sortState>
  </autoFilter>
  <pageMargins left="0.7" right="0.7" top="0.78740157499999996" bottom="0.78740157499999996" header="0.3" footer="0.3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BB4E26-C035-4F35-8F92-D826A614F772}">
  <dimension ref="A1:S31"/>
  <sheetViews>
    <sheetView topLeftCell="A12" zoomScale="90" zoomScaleNormal="90" workbookViewId="0">
      <selection activeCell="Q17" sqref="Q17"/>
    </sheetView>
  </sheetViews>
  <sheetFormatPr defaultRowHeight="14.5" x14ac:dyDescent="0.35"/>
  <cols>
    <col min="1" max="1" width="4.1796875" customWidth="1"/>
    <col min="2" max="2" width="5.453125" customWidth="1"/>
    <col min="3" max="3" width="4.26953125" customWidth="1"/>
    <col min="4" max="4" width="33.81640625" style="37" customWidth="1"/>
    <col min="5" max="5" width="14.1796875" style="37" customWidth="1"/>
    <col min="6" max="6" width="12.81640625" style="37" customWidth="1"/>
    <col min="7" max="7" width="14.81640625" style="37" customWidth="1"/>
    <col min="8" max="8" width="1.453125" style="37" customWidth="1"/>
    <col min="9" max="9" width="13.26953125" customWidth="1"/>
    <col min="10" max="10" width="1.54296875" customWidth="1"/>
    <col min="11" max="11" width="12.7265625" customWidth="1"/>
    <col min="12" max="12" width="13.54296875" customWidth="1"/>
    <col min="13" max="13" width="11.7265625" customWidth="1"/>
    <col min="14" max="14" width="7.26953125" customWidth="1"/>
    <col min="15" max="15" width="9.1796875" hidden="1" customWidth="1"/>
    <col min="16" max="16" width="20.7265625" customWidth="1"/>
    <col min="17" max="17" width="18.453125" customWidth="1"/>
  </cols>
  <sheetData>
    <row r="1" spans="1:19" ht="8.25" customHeight="1" x14ac:dyDescent="0.35">
      <c r="E1"/>
    </row>
    <row r="2" spans="1:19" ht="36.75" customHeight="1" x14ac:dyDescent="0.35">
      <c r="E2" s="67" t="s">
        <v>89</v>
      </c>
      <c r="F2" s="68"/>
      <c r="G2" s="68"/>
      <c r="H2" s="38"/>
      <c r="K2" s="69" t="s">
        <v>91</v>
      </c>
      <c r="L2" s="69"/>
      <c r="M2" s="69"/>
      <c r="P2" s="70" t="s">
        <v>88</v>
      </c>
      <c r="Q2" s="71"/>
    </row>
    <row r="3" spans="1:19" ht="22.5" customHeight="1" x14ac:dyDescent="0.35">
      <c r="A3" t="s">
        <v>45</v>
      </c>
      <c r="D3" s="39" t="s">
        <v>46</v>
      </c>
      <c r="E3" s="39" t="s">
        <v>90</v>
      </c>
      <c r="F3" s="39" t="s">
        <v>47</v>
      </c>
      <c r="G3" s="39" t="s">
        <v>48</v>
      </c>
      <c r="H3" s="40"/>
      <c r="K3" s="39" t="s">
        <v>90</v>
      </c>
      <c r="L3" s="39" t="s">
        <v>47</v>
      </c>
      <c r="M3" s="39" t="s">
        <v>48</v>
      </c>
      <c r="P3" s="70"/>
      <c r="Q3" s="71"/>
    </row>
    <row r="4" spans="1:19" ht="19.5" customHeight="1" x14ac:dyDescent="0.35">
      <c r="A4" s="37">
        <v>8</v>
      </c>
      <c r="B4" s="37">
        <v>8</v>
      </c>
      <c r="C4" s="37">
        <v>8</v>
      </c>
      <c r="D4" s="53" t="s">
        <v>53</v>
      </c>
      <c r="E4" s="54">
        <v>0.99</v>
      </c>
      <c r="F4" s="54">
        <v>0.52</v>
      </c>
      <c r="G4" s="54">
        <v>1.92</v>
      </c>
      <c r="H4" s="56"/>
      <c r="I4" s="57"/>
      <c r="J4" s="57"/>
      <c r="K4" s="46">
        <f t="shared" ref="K4:K11" si="0">PRODUCT(P4,E4)</f>
        <v>4.0205144055691955</v>
      </c>
      <c r="L4" s="46">
        <f t="shared" ref="L4:L10" si="1">PRODUCT(P4,F4)</f>
        <v>2.1117853443393755</v>
      </c>
      <c r="M4" s="46">
        <f t="shared" ref="M4:M10" si="2">PRODUCT(P4,G4)</f>
        <v>7.7973612714069249</v>
      </c>
      <c r="N4" s="55"/>
      <c r="O4" s="55"/>
      <c r="P4" s="47">
        <f>'Seznam přípravků'!R6</f>
        <v>4.0611256621911069</v>
      </c>
      <c r="Q4" s="41"/>
    </row>
    <row r="5" spans="1:19" ht="22.5" customHeight="1" x14ac:dyDescent="0.35">
      <c r="A5" s="37">
        <v>7</v>
      </c>
      <c r="B5" s="37">
        <v>7</v>
      </c>
      <c r="C5" s="37">
        <v>7</v>
      </c>
      <c r="D5" s="44" t="s">
        <v>52</v>
      </c>
      <c r="E5" s="45">
        <v>0.64</v>
      </c>
      <c r="F5" s="45">
        <v>0.3</v>
      </c>
      <c r="G5" s="45">
        <v>1.37</v>
      </c>
      <c r="H5" s="42"/>
      <c r="I5" s="43"/>
      <c r="J5" s="43"/>
      <c r="K5" s="46">
        <f t="shared" si="0"/>
        <v>2.384279595728461</v>
      </c>
      <c r="L5" s="46">
        <f t="shared" si="1"/>
        <v>1.117631060497716</v>
      </c>
      <c r="M5" s="46">
        <f t="shared" si="2"/>
        <v>5.1038485096062374</v>
      </c>
      <c r="P5" s="47">
        <f>'Seznam přípravků'!R8</f>
        <v>3.7254368683257204</v>
      </c>
      <c r="Q5" s="41"/>
    </row>
    <row r="6" spans="1:19" ht="21.75" customHeight="1" x14ac:dyDescent="0.35">
      <c r="A6" s="37">
        <v>6</v>
      </c>
      <c r="B6" s="37">
        <v>6</v>
      </c>
      <c r="C6" s="37">
        <v>6</v>
      </c>
      <c r="D6" s="44" t="s">
        <v>51</v>
      </c>
      <c r="E6" s="45">
        <v>0.56000000000000005</v>
      </c>
      <c r="F6" s="45">
        <v>0.26</v>
      </c>
      <c r="G6" s="45">
        <v>1.19</v>
      </c>
      <c r="H6" s="42"/>
      <c r="I6" s="43"/>
      <c r="J6" s="43"/>
      <c r="K6" s="46">
        <f t="shared" si="0"/>
        <v>2.0862446462624038</v>
      </c>
      <c r="L6" s="46">
        <f t="shared" si="1"/>
        <v>0.96861358576468737</v>
      </c>
      <c r="M6" s="46">
        <f t="shared" si="2"/>
        <v>4.4332698733076068</v>
      </c>
      <c r="P6" s="47">
        <f>'Seznam přípravků'!R7</f>
        <v>3.7254368683257204</v>
      </c>
      <c r="Q6" s="41"/>
    </row>
    <row r="7" spans="1:19" ht="23.25" customHeight="1" x14ac:dyDescent="0.35">
      <c r="A7" s="37">
        <v>5</v>
      </c>
      <c r="B7" s="37">
        <v>5</v>
      </c>
      <c r="C7" s="37">
        <v>5</v>
      </c>
      <c r="D7" s="44" t="s">
        <v>98</v>
      </c>
      <c r="E7" s="45">
        <v>0.86</v>
      </c>
      <c r="F7" s="45">
        <v>0.43</v>
      </c>
      <c r="G7" s="45">
        <v>1.75</v>
      </c>
      <c r="H7" s="42"/>
      <c r="I7" s="43"/>
      <c r="J7" s="43"/>
      <c r="K7" s="46">
        <f t="shared" si="0"/>
        <v>2.9937336467956341</v>
      </c>
      <c r="L7" s="46">
        <f t="shared" si="1"/>
        <v>1.4968668233978171</v>
      </c>
      <c r="M7" s="46">
        <f t="shared" si="2"/>
        <v>6.0918998626655343</v>
      </c>
      <c r="P7" s="47">
        <f>'Seznam přípravků'!R4</f>
        <v>3.4810856358088769</v>
      </c>
      <c r="Q7" s="41"/>
    </row>
    <row r="8" spans="1:19" ht="17.25" customHeight="1" x14ac:dyDescent="0.35">
      <c r="A8" s="37">
        <v>4</v>
      </c>
      <c r="B8" s="37">
        <v>4</v>
      </c>
      <c r="C8" s="37">
        <v>4</v>
      </c>
      <c r="D8" s="44" t="s">
        <v>50</v>
      </c>
      <c r="E8" s="45">
        <v>0.68</v>
      </c>
      <c r="F8" s="45">
        <v>0.31</v>
      </c>
      <c r="G8" s="45">
        <v>1.55</v>
      </c>
      <c r="H8" s="42"/>
      <c r="I8" s="43"/>
      <c r="J8" s="43"/>
      <c r="K8" s="46">
        <f t="shared" si="0"/>
        <v>2.4715301536862788</v>
      </c>
      <c r="L8" s="46">
        <f t="shared" si="1"/>
        <v>1.1267269818275683</v>
      </c>
      <c r="M8" s="46">
        <f t="shared" si="2"/>
        <v>5.6336349091378413</v>
      </c>
      <c r="P8" s="47">
        <f>'Seznam přípravků'!R5</f>
        <v>3.6346031671857038</v>
      </c>
      <c r="Q8" s="41"/>
    </row>
    <row r="9" spans="1:19" ht="23.25" customHeight="1" x14ac:dyDescent="0.35">
      <c r="A9" s="37">
        <v>3</v>
      </c>
      <c r="B9" s="37">
        <v>3</v>
      </c>
      <c r="C9" s="37">
        <v>3</v>
      </c>
      <c r="D9" s="53" t="s">
        <v>93</v>
      </c>
      <c r="E9" s="48">
        <v>1</v>
      </c>
      <c r="F9" s="45">
        <v>0.56999999999999995</v>
      </c>
      <c r="G9" s="45">
        <v>1.75</v>
      </c>
      <c r="H9" s="42"/>
      <c r="I9" s="43"/>
      <c r="J9" s="43"/>
      <c r="K9" s="46">
        <f t="shared" si="0"/>
        <v>6</v>
      </c>
      <c r="L9" s="46">
        <f t="shared" si="1"/>
        <v>3.42</v>
      </c>
      <c r="M9" s="46">
        <f t="shared" si="2"/>
        <v>10.5</v>
      </c>
      <c r="P9" s="47">
        <f>'Seznam přípravků'!R10</f>
        <v>6</v>
      </c>
      <c r="Q9" s="41"/>
    </row>
    <row r="10" spans="1:19" ht="23.25" customHeight="1" x14ac:dyDescent="0.35">
      <c r="A10" s="37">
        <v>2</v>
      </c>
      <c r="B10" s="37">
        <v>2</v>
      </c>
      <c r="C10" s="37">
        <v>2</v>
      </c>
      <c r="D10" s="53" t="s">
        <v>94</v>
      </c>
      <c r="E10" s="48">
        <v>1</v>
      </c>
      <c r="F10" s="45">
        <v>0.56999999999999995</v>
      </c>
      <c r="G10" s="45">
        <v>1.75</v>
      </c>
      <c r="H10" s="42"/>
      <c r="I10" s="43"/>
      <c r="J10" s="43"/>
      <c r="K10" s="46">
        <f t="shared" ref="K10" si="3">PRODUCT(P10,E10)</f>
        <v>1</v>
      </c>
      <c r="L10" s="46">
        <f t="shared" si="1"/>
        <v>0.56999999999999995</v>
      </c>
      <c r="M10" s="46">
        <f t="shared" si="2"/>
        <v>1.75</v>
      </c>
      <c r="P10" s="47">
        <f>'Seznam přípravků'!R3</f>
        <v>1</v>
      </c>
      <c r="Q10" s="41"/>
    </row>
    <row r="11" spans="1:19" ht="21.75" customHeight="1" x14ac:dyDescent="0.35">
      <c r="A11" s="37">
        <v>1</v>
      </c>
      <c r="B11" s="37">
        <v>1</v>
      </c>
      <c r="C11" s="37">
        <v>1</v>
      </c>
      <c r="D11" s="53" t="s">
        <v>92</v>
      </c>
      <c r="E11" s="48">
        <v>0.6</v>
      </c>
      <c r="F11" s="45">
        <v>0.28999999999999998</v>
      </c>
      <c r="G11" s="45">
        <v>1.3</v>
      </c>
      <c r="H11" s="42"/>
      <c r="I11" s="43"/>
      <c r="J11" s="43"/>
      <c r="K11" s="46">
        <f t="shared" si="0"/>
        <v>2.2380073410704968</v>
      </c>
      <c r="L11" s="46">
        <f t="shared" ref="L11" si="4">PRODUCT(P11,F11)</f>
        <v>1.0817035481840733</v>
      </c>
      <c r="M11" s="46">
        <f t="shared" ref="M11" si="5">PRODUCT(P11,G11)</f>
        <v>4.8490159056527435</v>
      </c>
      <c r="P11" s="47">
        <f>'Seznam přípravků'!R9</f>
        <v>3.7300122351174947</v>
      </c>
      <c r="Q11" s="41"/>
    </row>
    <row r="12" spans="1:19" ht="7.5" customHeight="1" x14ac:dyDescent="0.35"/>
    <row r="13" spans="1:19" ht="13.5" customHeight="1" x14ac:dyDescent="0.35">
      <c r="A13" s="49"/>
    </row>
    <row r="14" spans="1:19" ht="13.5" customHeight="1" x14ac:dyDescent="0.35">
      <c r="A14" s="49"/>
    </row>
    <row r="15" spans="1:19" ht="13.5" customHeight="1" x14ac:dyDescent="0.35">
      <c r="A15" s="49"/>
    </row>
    <row r="16" spans="1:19" x14ac:dyDescent="0.35">
      <c r="Q16" s="72"/>
      <c r="R16" s="72"/>
      <c r="S16" s="72"/>
    </row>
    <row r="17" spans="1:19" x14ac:dyDescent="0.35">
      <c r="Q17" s="50"/>
      <c r="R17" s="50"/>
      <c r="S17" s="50"/>
    </row>
    <row r="18" spans="1:19" ht="12.75" customHeight="1" x14ac:dyDescent="0.35">
      <c r="Q18" s="50"/>
      <c r="R18" s="50"/>
      <c r="S18" s="50"/>
    </row>
    <row r="19" spans="1:19" ht="15" customHeight="1" x14ac:dyDescent="0.35">
      <c r="A19" s="49"/>
      <c r="Q19" s="50"/>
      <c r="R19" s="50"/>
      <c r="S19" s="50"/>
    </row>
    <row r="20" spans="1:19" ht="12.75" customHeight="1" x14ac:dyDescent="0.35">
      <c r="A20" s="51"/>
      <c r="Q20" s="50"/>
      <c r="R20" s="50"/>
      <c r="S20" s="50"/>
    </row>
    <row r="21" spans="1:19" ht="12.75" customHeight="1" x14ac:dyDescent="0.35">
      <c r="A21" s="51"/>
      <c r="Q21" s="50"/>
      <c r="R21" s="50"/>
      <c r="S21" s="50"/>
    </row>
    <row r="22" spans="1:19" ht="12" customHeight="1" x14ac:dyDescent="0.35">
      <c r="A22" s="51"/>
      <c r="Q22" s="50"/>
      <c r="R22" s="50"/>
      <c r="S22" s="50"/>
    </row>
    <row r="23" spans="1:19" x14ac:dyDescent="0.35">
      <c r="Q23" s="52"/>
      <c r="R23" s="52"/>
      <c r="S23" s="52"/>
    </row>
    <row r="31" spans="1:19" x14ac:dyDescent="0.35">
      <c r="Q31" t="s">
        <v>49</v>
      </c>
    </row>
  </sheetData>
  <mergeCells count="5">
    <mergeCell ref="E2:G2"/>
    <mergeCell ref="K2:M2"/>
    <mergeCell ref="P2:P3"/>
    <mergeCell ref="Q2:Q3"/>
    <mergeCell ref="Q16:S16"/>
  </mergeCells>
  <pageMargins left="0.7" right="0.7" top="0.78740157499999996" bottom="0.78740157499999996" header="0.3" footer="0.3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Seznam přípravků</vt:lpstr>
      <vt:lpstr>CEA (RR pro asthma exacerb.)</vt:lpstr>
    </vt:vector>
  </TitlesOfParts>
  <Company>FNOL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Uživatel systému Windows</dc:creator>
  <cp:lastModifiedBy>Uživatel systému Windows</cp:lastModifiedBy>
  <dcterms:created xsi:type="dcterms:W3CDTF">2020-06-23T07:31:22Z</dcterms:created>
  <dcterms:modified xsi:type="dcterms:W3CDTF">2023-06-02T13:48:00Z</dcterms:modified>
</cp:coreProperties>
</file>