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19200" windowHeight="6375" activeTab="1"/>
  </bookViews>
  <sheets>
    <sheet name="Seznam přípravků" sheetId="4" r:id="rId1"/>
    <sheet name="BIA" sheetId="10" r:id="rId2"/>
    <sheet name="BIA-cykly vs rozdíl cen" sheetId="28" r:id="rId3"/>
    <sheet name="obrázky1" sheetId="22" r:id="rId4"/>
    <sheet name="obrázky2" sheetId="23" r:id="rId5"/>
    <sheet name="obrázky3" sheetId="24" r:id="rId6"/>
    <sheet name="obrázky4" sheetId="25" r:id="rId7"/>
    <sheet name="obrázky5" sheetId="26" r:id="rId8"/>
    <sheet name="obrázky6" sheetId="27" r:id="rId9"/>
    <sheet name="obrázky7" sheetId="29" r:id="rId10"/>
    <sheet name="obrázky8" sheetId="30" r:id="rId11"/>
    <sheet name="obrázky9" sheetId="31" r:id="rId12"/>
  </sheets>
  <definedNames>
    <definedName name="_xlnm._FilterDatabase" localSheetId="1" hidden="1">BIA!$A$2:$E$2</definedName>
    <definedName name="_xlnm._FilterDatabase" localSheetId="0" hidden="1">'Seznam přípravků'!$A$2:$E$2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1" i="10" l="1"/>
  <c r="E11" i="10" s="1"/>
  <c r="F11" i="10" s="1"/>
  <c r="X10" i="10"/>
  <c r="E10" i="10" s="1"/>
  <c r="F10" i="10" s="1"/>
  <c r="X9" i="10"/>
  <c r="E9" i="10" s="1"/>
  <c r="F9" i="10" s="1"/>
  <c r="X7" i="10"/>
  <c r="E7" i="10" s="1"/>
  <c r="F7" i="10" s="1"/>
  <c r="R9" i="10" s="1"/>
  <c r="C17" i="28" s="1"/>
  <c r="X6" i="10"/>
  <c r="X5" i="10"/>
  <c r="E6" i="10"/>
  <c r="F6" i="10" s="1"/>
  <c r="Q9" i="10" s="1"/>
  <c r="C16" i="28" s="1"/>
  <c r="E5" i="10"/>
  <c r="F5" i="10" s="1"/>
  <c r="V9" i="10" l="1"/>
  <c r="N11" i="10"/>
  <c r="H10" i="10"/>
  <c r="C11" i="28" s="1"/>
  <c r="L10" i="10"/>
  <c r="I11" i="10"/>
  <c r="C12" i="28" s="1"/>
  <c r="M11" i="10"/>
  <c r="U9" i="10"/>
  <c r="J11" i="10"/>
  <c r="C13" i="28" s="1"/>
  <c r="X4" i="10"/>
  <c r="E4" i="10" s="1"/>
  <c r="F4" i="10" s="1"/>
  <c r="K10" i="10" l="1"/>
  <c r="G10" i="10"/>
  <c r="C10" i="28" s="1"/>
  <c r="X8" i="10"/>
  <c r="E8" i="10" s="1"/>
  <c r="F8" i="10" s="1"/>
  <c r="T8" i="10" l="1"/>
  <c r="S8" i="10"/>
  <c r="P8" i="10"/>
  <c r="C15" i="28" s="1"/>
  <c r="O8" i="10"/>
  <c r="C14" i="28" s="1"/>
  <c r="Y11" i="10"/>
  <c r="H4" i="4"/>
  <c r="H3" i="4"/>
</calcChain>
</file>

<file path=xl/comments1.xml><?xml version="1.0" encoding="utf-8"?>
<comments xmlns="http://schemas.openxmlformats.org/spreadsheetml/2006/main">
  <authors>
    <author>Uživatel systému Windows</author>
  </authors>
  <commentList>
    <comment ref="D8" authorId="0">
      <text/>
    </comment>
    <comment ref="D9" authorId="0">
      <text/>
    </comment>
    <comment ref="D10" authorId="0">
      <text/>
    </comment>
    <comment ref="D11" authorId="0">
      <text/>
    </comment>
  </commentList>
</comments>
</file>

<file path=xl/sharedStrings.xml><?xml version="1.0" encoding="utf-8"?>
<sst xmlns="http://schemas.openxmlformats.org/spreadsheetml/2006/main" count="97" uniqueCount="81">
  <si>
    <t>účinná látka (výrobce)</t>
  </si>
  <si>
    <t>násobek vůči ceně nejlevnějšího za 1. 4 měsíce - CMA</t>
  </si>
  <si>
    <t xml:space="preserve"> </t>
  </si>
  <si>
    <r>
      <t xml:space="preserve">název LP                          </t>
    </r>
    <r>
      <rPr>
        <sz val="8"/>
        <rFont val="Arial"/>
        <family val="2"/>
        <charset val="238"/>
      </rPr>
      <t>(hodnocený LP je zvýrazněn modře)</t>
    </r>
  </si>
  <si>
    <r>
      <t>způsob podání dle SPC</t>
    </r>
    <r>
      <rPr>
        <vertAlign val="superscript"/>
        <sz val="9"/>
        <rFont val="Arial"/>
        <family val="2"/>
        <charset val="238"/>
      </rPr>
      <t>1</t>
    </r>
  </si>
  <si>
    <r>
      <t>dávkování dle SPC</t>
    </r>
    <r>
      <rPr>
        <b/>
        <vertAlign val="superscript"/>
        <sz val="9"/>
        <rFont val="Arial"/>
        <family val="2"/>
        <charset val="238"/>
      </rPr>
      <t>1</t>
    </r>
    <r>
      <rPr>
        <b/>
        <sz val="9"/>
        <rFont val="Arial"/>
        <family val="2"/>
        <charset val="238"/>
      </rPr>
      <t xml:space="preserve"> a dalších materiálů                                </t>
    </r>
    <r>
      <rPr>
        <sz val="8"/>
        <rFont val="Arial"/>
        <family val="2"/>
        <charset val="238"/>
      </rPr>
      <t>(uvedené pod příslušnými poznámkami)</t>
    </r>
    <r>
      <rPr>
        <b/>
        <sz val="8"/>
        <rFont val="Arial"/>
        <family val="2"/>
        <charset val="238"/>
      </rPr>
      <t xml:space="preserve"> </t>
    </r>
  </si>
  <si>
    <r>
      <t>další informace dle SPC</t>
    </r>
    <r>
      <rPr>
        <b/>
        <vertAlign val="superscript"/>
        <sz val="9"/>
        <rFont val="Arial"/>
        <family val="2"/>
        <charset val="238"/>
      </rPr>
      <t>1</t>
    </r>
    <r>
      <rPr>
        <b/>
        <sz val="9"/>
        <rFont val="Arial"/>
        <family val="2"/>
        <charset val="238"/>
      </rPr>
      <t xml:space="preserve">                                        </t>
    </r>
  </si>
  <si>
    <t>cena za léčbu 8 pac./rok OCPLEXEM</t>
  </si>
  <si>
    <t>Úrovně doporučení: A, efektivní, musí být nabízeno; B, pravděpodobně účinný, by měl být nabízen; C, případně účinné, může být nabídnuto; U, důkazy nejsou dostatečné k podpoře nebo vyvrácení použití</t>
  </si>
  <si>
    <t>efgartigimod (Argenx BV)</t>
  </si>
  <si>
    <r>
      <t xml:space="preserve">doporučená dávka je </t>
    </r>
    <r>
      <rPr>
        <b/>
        <sz val="10"/>
        <color theme="1"/>
        <rFont val="Calibri"/>
        <family val="2"/>
        <charset val="238"/>
        <scheme val="minor"/>
      </rPr>
      <t xml:space="preserve">10 mg/kg </t>
    </r>
    <r>
      <rPr>
        <sz val="10"/>
        <color theme="1"/>
        <rFont val="Calibri"/>
        <family val="2"/>
        <charset val="238"/>
        <scheme val="minor"/>
      </rPr>
      <t xml:space="preserve">v podobě 1hod. i.v. infuze podávané </t>
    </r>
    <r>
      <rPr>
        <b/>
        <sz val="10"/>
        <color theme="1"/>
        <rFont val="Calibri"/>
        <family val="2"/>
        <charset val="238"/>
        <scheme val="minor"/>
      </rPr>
      <t>v cyklech 1x týdně po dobu 4 týdnů</t>
    </r>
    <r>
      <rPr>
        <sz val="10"/>
        <color theme="1"/>
        <rFont val="Calibri"/>
        <family val="2"/>
        <charset val="238"/>
        <scheme val="minor"/>
      </rPr>
      <t xml:space="preserve">, </t>
    </r>
    <r>
      <rPr>
        <b/>
        <sz val="10"/>
        <color theme="1"/>
        <rFont val="Calibri"/>
        <family val="2"/>
        <charset val="238"/>
        <scheme val="minor"/>
      </rPr>
      <t>následující cykly se podávají podle stavu pac.</t>
    </r>
    <r>
      <rPr>
        <sz val="10"/>
        <color theme="1"/>
        <rFont val="Calibri"/>
        <family val="2"/>
        <charset val="238"/>
        <scheme val="minor"/>
      </rPr>
      <t xml:space="preserve"> - dle návrhu úhrad. podmínek žadatele</t>
    </r>
    <r>
      <rPr>
        <vertAlign val="superscript"/>
        <sz val="10"/>
        <color theme="1"/>
        <rFont val="Calibri"/>
        <family val="2"/>
        <charset val="238"/>
        <scheme val="minor"/>
      </rPr>
      <t>7</t>
    </r>
    <r>
      <rPr>
        <sz val="10"/>
        <color theme="1"/>
        <rFont val="Calibri"/>
        <family val="2"/>
        <charset val="238"/>
        <scheme val="minor"/>
      </rPr>
      <t xml:space="preserve"> zjednodušeně: zhodnocení se provede po 2 cyklech (nutné zlepšení MG-ADL ≥ 2 body či pokles MG-ADL bod 5, jinak trvale ukonční léčby), </t>
    </r>
    <r>
      <rPr>
        <b/>
        <sz val="10"/>
        <color theme="1"/>
        <rFont val="Calibri"/>
        <family val="2"/>
        <charset val="238"/>
        <scheme val="minor"/>
      </rPr>
      <t>léčba se přeruší u respondérů s MG-ADL &lt; 5, v léčbě se opět pokračuje v případě zvýšení MG-ADL ≥ 5</t>
    </r>
    <r>
      <rPr>
        <sz val="10"/>
        <color theme="1"/>
        <rFont val="Calibri"/>
        <family val="2"/>
        <charset val="238"/>
        <scheme val="minor"/>
      </rPr>
      <t xml:space="preserve"> (přerušení a znovunasazení lze pak opakovat kdykoliv dle MG-ADL, při &lt; 5 (přerušení) a při ≥ 5 (znovunasazení))</t>
    </r>
  </si>
  <si>
    <t>ravulizumab (AstraZeneca)</t>
  </si>
  <si>
    <r>
      <rPr>
        <u/>
        <sz val="10"/>
        <color theme="1"/>
        <rFont val="Calibri"/>
        <family val="2"/>
        <charset val="238"/>
        <scheme val="minor"/>
      </rPr>
      <t>jako přídatná terapie</t>
    </r>
    <r>
      <rPr>
        <sz val="10"/>
        <color theme="1"/>
        <rFont val="Calibri"/>
        <family val="2"/>
        <charset val="238"/>
        <scheme val="minor"/>
      </rPr>
      <t xml:space="preserve"> ke standardní terapii, indikován k léčbě dospělých pacientů s </t>
    </r>
    <r>
      <rPr>
        <u/>
        <sz val="10"/>
        <color theme="1"/>
        <rFont val="Calibri"/>
        <family val="2"/>
        <charset val="238"/>
        <scheme val="minor"/>
      </rPr>
      <t>gMG, kteří vykazují pozitivitu na protilátky proti acetylcholinovému receptoru (AChR)</t>
    </r>
  </si>
  <si>
    <r>
      <rPr>
        <u/>
        <sz val="10"/>
        <color theme="1"/>
        <rFont val="Calibri"/>
        <family val="2"/>
        <charset val="238"/>
        <scheme val="minor"/>
      </rPr>
      <t>jako přídatná terapie</t>
    </r>
    <r>
      <rPr>
        <sz val="10"/>
        <color theme="1"/>
        <rFont val="Calibri"/>
        <family val="2"/>
        <charset val="238"/>
        <scheme val="minor"/>
      </rPr>
      <t xml:space="preserve"> ke standardní léčbě dospělých pacientů s generalizovanou myasthenia gravis</t>
    </r>
    <r>
      <rPr>
        <u/>
        <sz val="10"/>
        <color theme="1"/>
        <rFont val="Calibri"/>
        <family val="2"/>
        <charset val="238"/>
        <scheme val="minor"/>
      </rPr>
      <t xml:space="preserve"> (gMG), kteří mají pozitivní nález na protilátky proti acetylcholinovým receptorům (AChR)</t>
    </r>
  </si>
  <si>
    <r>
      <t>indikace (jen pro MG) dle SPC</t>
    </r>
    <r>
      <rPr>
        <b/>
        <vertAlign val="superscript"/>
        <sz val="10"/>
        <rFont val="Arial"/>
        <family val="2"/>
        <charset val="238"/>
      </rPr>
      <t xml:space="preserve">1  </t>
    </r>
  </si>
  <si>
    <t>* nevyléčená infekce Neisseria meningitidis v době zahájení léčby,                                                                * pac., kteří nemají platné očkování proti N. meningitidis (viz níže pozn. a), pokud nepodstoupí profylakt. léčbu vhodnými antibiotiky po dobu 2 týdnů po očkování</t>
  </si>
  <si>
    <r>
      <t xml:space="preserve">KI </t>
    </r>
    <r>
      <rPr>
        <sz val="9"/>
        <rFont val="Arial"/>
        <family val="2"/>
        <charset val="238"/>
      </rPr>
      <t>(kromě hypersenzitivity na úč. či pomoc. látky)</t>
    </r>
    <r>
      <rPr>
        <b/>
        <sz val="9"/>
        <rFont val="Arial"/>
        <family val="2"/>
        <charset val="238"/>
      </rPr>
      <t xml:space="preserve">                                                  dle SPC</t>
    </r>
    <r>
      <rPr>
        <b/>
        <vertAlign val="superscript"/>
        <sz val="9"/>
        <rFont val="Arial"/>
        <family val="2"/>
        <charset val="238"/>
      </rPr>
      <t>1</t>
    </r>
  </si>
  <si>
    <t>* jinak už nic !</t>
  </si>
  <si>
    <t>* riziko vzniku infekcí (nejčastěji: horní cesty dýchací, močové cesty),                                              * efgartigimod může snižovat koncentrace látek, které se váží k lidskému neonatálnímu Fc receptoru (např. monoklonální protilátky),                                                                    * imunoadsorpce a plazmaferéza mohou snižovat hladinu efgartigimodu</t>
  </si>
  <si>
    <t>* riziko vzniku infekce způsobené rodem Neisseia (jiným než meningitis, např. gonorrhoeae) a opouzdřenými bakteriemi,                                                                  * plazmaferéza a IVIG snižují sérové hl. ravulizumabu (je nutné podat doplňkovou dávku ravulizumabu)</t>
  </si>
  <si>
    <r>
      <rPr>
        <u/>
        <sz val="9.5"/>
        <color theme="1"/>
        <rFont val="Calibri"/>
        <family val="2"/>
        <charset val="238"/>
        <scheme val="minor"/>
      </rPr>
      <t>pozn. a</t>
    </r>
    <r>
      <rPr>
        <sz val="9.5"/>
        <color theme="1"/>
        <rFont val="Calibri"/>
        <family val="2"/>
        <charset val="238"/>
        <scheme val="minor"/>
      </rPr>
      <t>: platné očkování = očkování provedeno nejméně 2 týdny před zahájením léčby ravulizumabem (doporučují se vakcíny proti séroskupinám A, C, Y, W135 a B) - dle SPC</t>
    </r>
    <r>
      <rPr>
        <vertAlign val="superscript"/>
        <sz val="9.5"/>
        <color theme="1"/>
        <rFont val="Calibri"/>
        <family val="2"/>
        <charset val="238"/>
        <scheme val="minor"/>
      </rPr>
      <t>1</t>
    </r>
  </si>
  <si>
    <t>obrat. bonus       (z NCSD)      k 21.7.23</t>
  </si>
  <si>
    <r>
      <rPr>
        <u/>
        <sz val="10"/>
        <color theme="1"/>
        <rFont val="Calibri"/>
        <family val="2"/>
        <charset val="238"/>
        <scheme val="minor"/>
      </rPr>
      <t xml:space="preserve">pro rozmezí těl.hmotnosti 40-59kg: </t>
    </r>
    <r>
      <rPr>
        <sz val="10"/>
        <color theme="1"/>
        <rFont val="Calibri"/>
        <family val="2"/>
        <charset val="238"/>
        <scheme val="minor"/>
      </rPr>
      <t xml:space="preserve">nasycovací dávka 2.400mg i.v. infúzí, za 2 týdny 3.000mg, pak udržovací dávka 3.000mg každých 8 týdnů,                                                                                            </t>
    </r>
    <r>
      <rPr>
        <u/>
        <sz val="10"/>
        <color theme="1"/>
        <rFont val="Calibri"/>
        <family val="2"/>
        <charset val="238"/>
        <scheme val="minor"/>
      </rPr>
      <t>pro rozmezí těl.hmotnosti 60-99kg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b/>
        <sz val="10"/>
        <color theme="1"/>
        <rFont val="Calibri"/>
        <family val="2"/>
        <charset val="238"/>
        <scheme val="minor"/>
      </rPr>
      <t xml:space="preserve">nasycovací dávka 2.700mg i.v. infúzí, za 2 týdny 3.300mg, pak udržovací dávka 3.300mg každých 8 týdnů,                                                                       </t>
    </r>
    <r>
      <rPr>
        <u/>
        <sz val="10"/>
        <color theme="1"/>
        <rFont val="Calibri"/>
        <family val="2"/>
        <charset val="238"/>
        <scheme val="minor"/>
      </rPr>
      <t>pro rozmezí těl.hmotnosti ≥ 100kg</t>
    </r>
    <r>
      <rPr>
        <sz val="10"/>
        <color theme="1"/>
        <rFont val="Calibri"/>
        <family val="2"/>
        <charset val="238"/>
        <scheme val="minor"/>
      </rPr>
      <t>: nasyc. dávka 3.000mg i.v. infúzí, za 2 týdny 3.600mg, pak udrž. dávka 3.600mg každých 8 týdnů</t>
    </r>
  </si>
  <si>
    <t>cena za léčbu                   1 pacienta (jen za LP) / rok</t>
  </si>
  <si>
    <r>
      <t xml:space="preserve">ULTOMIRIS inf. 300mg/3ml nebo 30ml  1x                                                            </t>
    </r>
    <r>
      <rPr>
        <sz val="10"/>
        <color theme="1"/>
        <rFont val="Calibri"/>
        <family val="2"/>
        <charset val="238"/>
        <scheme val="minor"/>
      </rPr>
      <t xml:space="preserve">(pro pacienty 40-59kg)          </t>
    </r>
  </si>
  <si>
    <r>
      <t xml:space="preserve">ULTOMIRIS inf. 300mg/3ml nebo 30ml  1x                                                        </t>
    </r>
    <r>
      <rPr>
        <sz val="10"/>
        <color theme="1"/>
        <rFont val="Calibri"/>
        <family val="2"/>
        <charset val="238"/>
        <scheme val="minor"/>
      </rPr>
      <t xml:space="preserve">(pro pacienty 81-99kg)          </t>
    </r>
  </si>
  <si>
    <r>
      <t xml:space="preserve">ULTOMIRIS inf. 300mg/3ml nebo 30ml  1x                                                         </t>
    </r>
    <r>
      <rPr>
        <sz val="10"/>
        <color theme="1"/>
        <rFont val="Calibri"/>
        <family val="2"/>
        <charset val="238"/>
        <scheme val="minor"/>
      </rPr>
      <t xml:space="preserve">(pro pacienty ≥ 100kg)          </t>
    </r>
  </si>
  <si>
    <r>
      <t xml:space="preserve">název LP                                                      </t>
    </r>
    <r>
      <rPr>
        <sz val="8"/>
        <rFont val="Arial"/>
        <family val="2"/>
        <charset val="238"/>
      </rPr>
      <t xml:space="preserve">  (hodnocený LP je zvýrazněn modře)</t>
    </r>
  </si>
  <si>
    <r>
      <t xml:space="preserve">ULTOMIRIS inf. 300mg/3ml nebo 30ml  1x                                                                     </t>
    </r>
    <r>
      <rPr>
        <sz val="10"/>
        <color theme="1"/>
        <rFont val="Calibri"/>
        <family val="2"/>
        <charset val="238"/>
        <scheme val="minor"/>
      </rPr>
      <t xml:space="preserve">(pro pacienty 60-80kg)          </t>
    </r>
  </si>
  <si>
    <r>
      <t xml:space="preserve">VYVGART inf. 20mg/ml  1x20ml                              (tj. 400mg)                                                               </t>
    </r>
    <r>
      <rPr>
        <sz val="10"/>
        <color theme="1"/>
        <rFont val="Calibri"/>
        <family val="2"/>
        <charset val="238"/>
        <scheme val="minor"/>
      </rPr>
      <t xml:space="preserve"> (pac. s 41-80kg </t>
    </r>
    <r>
      <rPr>
        <u/>
        <sz val="10"/>
        <color theme="1"/>
        <rFont val="Calibri"/>
        <family val="2"/>
        <charset val="238"/>
        <scheme val="minor"/>
      </rPr>
      <t>s 3 cykly/rok</t>
    </r>
    <r>
      <rPr>
        <sz val="10"/>
        <color theme="1"/>
        <rFont val="Calibri"/>
        <family val="2"/>
        <charset val="238"/>
        <scheme val="minor"/>
      </rPr>
      <t xml:space="preserve"> - dle studie ADAPT je to cca max. 30% pravděpodonost - viz Příloha č. 21)            </t>
    </r>
  </si>
  <si>
    <r>
      <t xml:space="preserve">VYVGART inf. 20mg/ml  1x20ml                                          (tj. 400mg)                                                               </t>
    </r>
    <r>
      <rPr>
        <sz val="10"/>
        <color theme="1"/>
        <rFont val="Calibri"/>
        <family val="2"/>
        <charset val="238"/>
        <scheme val="minor"/>
      </rPr>
      <t xml:space="preserve"> (pac. s 81-120kg </t>
    </r>
    <r>
      <rPr>
        <u/>
        <sz val="10"/>
        <color theme="1"/>
        <rFont val="Calibri"/>
        <family val="2"/>
        <charset val="238"/>
        <scheme val="minor"/>
      </rPr>
      <t>s 3 cykly/rok</t>
    </r>
    <r>
      <rPr>
        <sz val="10"/>
        <color theme="1"/>
        <rFont val="Calibri"/>
        <family val="2"/>
        <charset val="238"/>
        <scheme val="minor"/>
      </rPr>
      <t xml:space="preserve"> - dle studie ADAPT je to cca max. 30% pravděpodonost - viz Příloha č. 21)            </t>
    </r>
  </si>
  <si>
    <r>
      <t xml:space="preserve">VYVGART inf. 20mg/ml  1x20ml                                    (tj. 400mg)                                                               </t>
    </r>
    <r>
      <rPr>
        <sz val="10"/>
        <color theme="1"/>
        <rFont val="Calibri"/>
        <family val="2"/>
        <charset val="238"/>
        <scheme val="minor"/>
      </rPr>
      <t xml:space="preserve"> (pac. s 41-80kg </t>
    </r>
    <r>
      <rPr>
        <u/>
        <sz val="10"/>
        <color theme="1"/>
        <rFont val="Calibri"/>
        <family val="2"/>
        <charset val="238"/>
        <scheme val="minor"/>
      </rPr>
      <t>s 6 cykly/rok</t>
    </r>
    <r>
      <rPr>
        <sz val="10"/>
        <color theme="1"/>
        <rFont val="Calibri"/>
        <family val="2"/>
        <charset val="238"/>
        <scheme val="minor"/>
      </rPr>
      <t xml:space="preserve"> - dle studie ADAPT min. odstup pro retreatment, nejpravděpodobnější - viz Příloha č. 21)            </t>
    </r>
  </si>
  <si>
    <r>
      <t xml:space="preserve">VYVGART inf. 20mg/ml  1x20ml                                           (tj. 400mg)                                                               </t>
    </r>
    <r>
      <rPr>
        <sz val="10"/>
        <color theme="1"/>
        <rFont val="Calibri"/>
        <family val="2"/>
        <charset val="238"/>
        <scheme val="minor"/>
      </rPr>
      <t xml:space="preserve"> (pac. s 81-120kg </t>
    </r>
    <r>
      <rPr>
        <u/>
        <sz val="10"/>
        <color theme="1"/>
        <rFont val="Calibri"/>
        <family val="2"/>
        <charset val="238"/>
        <scheme val="minor"/>
      </rPr>
      <t>s 6 cyk./rok</t>
    </r>
    <r>
      <rPr>
        <sz val="10"/>
        <color theme="1"/>
        <rFont val="Calibri"/>
        <family val="2"/>
        <charset val="238"/>
        <scheme val="minor"/>
      </rPr>
      <t xml:space="preserve"> - dle studie ADAPT min. odstup pro retreatment, nejpravděpodobnější - viz Příloha č. 21)            </t>
    </r>
  </si>
  <si>
    <t>41-59 kg</t>
  </si>
  <si>
    <t>60-80 kg</t>
  </si>
  <si>
    <t xml:space="preserve">81-99 kg </t>
  </si>
  <si>
    <t>≥ 100 kg</t>
  </si>
  <si>
    <r>
      <t xml:space="preserve">BIA (za 1 pac./rok) PŘI POUŽITÍ VYVGARTU (3 cykly/ rok) MÍSTO ULTOMIRISU                                                                                                                </t>
    </r>
    <r>
      <rPr>
        <b/>
        <u/>
        <sz val="9"/>
        <rFont val="Arial"/>
        <family val="2"/>
        <charset val="238"/>
      </rPr>
      <t>(kladná hodnota = úspora!,</t>
    </r>
    <r>
      <rPr>
        <b/>
        <sz val="9"/>
        <rFont val="Arial"/>
        <family val="2"/>
        <charset val="238"/>
      </rPr>
      <t xml:space="preserve"> vyznačeno červeně s podtržením)                                                                                MAX. 30% PRAVDĚPODOBNOST SCÉNÁŘE!</t>
    </r>
  </si>
  <si>
    <r>
      <t>poměr nákladů za LP VYVGART (6 cyklů/ rok) / za LP ULTOMIRIS                                                                     (</t>
    </r>
    <r>
      <rPr>
        <b/>
        <u/>
        <sz val="9"/>
        <rFont val="Arial"/>
        <family val="2"/>
        <charset val="238"/>
      </rPr>
      <t>pod 1 = levnější</t>
    </r>
    <r>
      <rPr>
        <b/>
        <sz val="9"/>
        <rFont val="Arial"/>
        <family val="2"/>
        <charset val="238"/>
      </rPr>
      <t>, vyznačeno a podtrženo)</t>
    </r>
  </si>
  <si>
    <r>
      <t xml:space="preserve">BIA (za 1 pac./rok) PŘI POUŽITÍ VYVGARTU (6 cyklů/ rok) MÍSTO ULTOMIRISU                                                                                                           </t>
    </r>
    <r>
      <rPr>
        <b/>
        <u/>
        <sz val="9"/>
        <rFont val="Arial"/>
        <family val="2"/>
        <charset val="238"/>
      </rPr>
      <t>(kladná hodnota = úspora!,</t>
    </r>
    <r>
      <rPr>
        <b/>
        <sz val="9"/>
        <rFont val="Arial"/>
        <family val="2"/>
        <charset val="238"/>
      </rPr>
      <t xml:space="preserve"> vyznačeno červeně s podtržením)                                                                             NEJPRAVDĚPODOBNĚJŠÍ SCÉNÁŘ!</t>
    </r>
  </si>
  <si>
    <r>
      <t>poměr nákladů za LP VYVGART (3 cykly/ rok) / za LP ULTOMIRIS                                                          (</t>
    </r>
    <r>
      <rPr>
        <b/>
        <u/>
        <sz val="9"/>
        <rFont val="Arial"/>
        <family val="2"/>
        <charset val="238"/>
      </rPr>
      <t>pod 1 = levnější</t>
    </r>
    <r>
      <rPr>
        <b/>
        <sz val="9"/>
        <rFont val="Arial"/>
        <family val="2"/>
        <charset val="238"/>
      </rPr>
      <t>, vyznačeno a podtrženo)</t>
    </r>
  </si>
  <si>
    <t>název přípravku</t>
  </si>
  <si>
    <t xml:space="preserve">ULTOMIRIS - VYVGART (6 cyklů) 41-59kg </t>
  </si>
  <si>
    <t>počet cyklů LP VYVGART za rok</t>
  </si>
  <si>
    <t>rozdíl ceny (kladná = úspora)</t>
  </si>
  <si>
    <t xml:space="preserve">ULTOMIRIS - VYVGART (6 cyklů) 60-80kg </t>
  </si>
  <si>
    <t xml:space="preserve">ULTOMIRIS - VYVGART (6 cyklů) 81-99kg </t>
  </si>
  <si>
    <t>ULTOMIRIS - VYVGART (6 cyklů)  ≥ 100 kg</t>
  </si>
  <si>
    <t xml:space="preserve">ULTOMIRIS - VYVGART (3 cykly) 41-59kg </t>
  </si>
  <si>
    <t xml:space="preserve">ULTOMIRIS - VYVGART (3 cykly) 60-80kg </t>
  </si>
  <si>
    <t>ULTOMIRIS - VYVGART (3 cykly)  ≥ 100 kg</t>
  </si>
  <si>
    <t xml:space="preserve">ULTOMIRIS - VYVGART (3 cykly) 81-99kg </t>
  </si>
  <si>
    <r>
      <t xml:space="preserve">ULTOMIRIS inf. 300mg/3ml nebo 30ml 1x               </t>
    </r>
    <r>
      <rPr>
        <b/>
        <u/>
        <sz val="11"/>
        <color rgb="FFFF0000"/>
        <rFont val="Calibri"/>
        <family val="2"/>
        <charset val="238"/>
        <scheme val="minor"/>
      </rPr>
      <t>LP je k 21.7.23 nehrazený ze ZP</t>
    </r>
    <r>
      <rPr>
        <b/>
        <sz val="11"/>
        <color rgb="FFFF0000"/>
        <rFont val="Calibri"/>
        <family val="2"/>
        <charset val="238"/>
        <scheme val="minor"/>
      </rPr>
      <t>!</t>
    </r>
  </si>
  <si>
    <r>
      <t xml:space="preserve">VYVGART inf. 20mg/ml  1x20ml (tj. 400mg)                     </t>
    </r>
    <r>
      <rPr>
        <b/>
        <u/>
        <sz val="11"/>
        <color rgb="FFFF0000"/>
        <rFont val="Calibri"/>
        <family val="2"/>
        <charset val="238"/>
        <scheme val="minor"/>
      </rPr>
      <t>LP je k 21.7.23 nehrazený ze ZP!</t>
    </r>
  </si>
  <si>
    <r>
      <t xml:space="preserve">i.v.infuze                   </t>
    </r>
    <r>
      <rPr>
        <sz val="9"/>
        <color theme="1"/>
        <rFont val="Calibri"/>
        <family val="2"/>
        <charset val="238"/>
        <scheme val="minor"/>
      </rPr>
      <t xml:space="preserve"> (délka aplikace závisí na koncentraci a velikosti dávky)</t>
    </r>
  </si>
  <si>
    <r>
      <t xml:space="preserve">i.v.infuze                 </t>
    </r>
    <r>
      <rPr>
        <sz val="9"/>
        <color theme="1"/>
        <rFont val="Calibri"/>
        <family val="2"/>
        <charset val="238"/>
        <scheme val="minor"/>
      </rPr>
      <t xml:space="preserve">   (délka: 1 hod)</t>
    </r>
  </si>
  <si>
    <t>průměr (SE)</t>
  </si>
  <si>
    <t>číslo cyklu</t>
  </si>
  <si>
    <r>
      <t>ADAPT+</t>
    </r>
    <r>
      <rPr>
        <vertAlign val="superscript"/>
        <sz val="10"/>
        <color theme="1"/>
        <rFont val="Calibri"/>
        <family val="2"/>
        <charset val="238"/>
        <scheme val="minor"/>
      </rPr>
      <t>8</t>
    </r>
    <r>
      <rPr>
        <sz val="10"/>
        <color theme="1"/>
        <rFont val="Calibri"/>
        <family val="2"/>
        <charset val="238"/>
        <scheme val="minor"/>
      </rPr>
      <t xml:space="preserve">  - změna celkového MG-ADL skóre ve 3. týdnu příslušného cyklu oproti jeho počátku</t>
    </r>
  </si>
  <si>
    <t>- 4,2 (0,38)</t>
  </si>
  <si>
    <t>- 5,3 (0,41)</t>
  </si>
  <si>
    <t>- 5,8 (0,43)</t>
  </si>
  <si>
    <t>- 6,0 (0,43)</t>
  </si>
  <si>
    <t>- 6,1 (0,49)</t>
  </si>
  <si>
    <t>1.</t>
  </si>
  <si>
    <t>2.</t>
  </si>
  <si>
    <t>3.</t>
  </si>
  <si>
    <t>4.</t>
  </si>
  <si>
    <t>5.</t>
  </si>
  <si>
    <t>6.</t>
  </si>
  <si>
    <t xml:space="preserve">Kohorta anti-AChR pozit. pacientů s alespoň 6 cykly léčby (celkem 67 pacientů) ve studii ADAPT/ </t>
  </si>
  <si>
    <t>NCSD</t>
  </si>
  <si>
    <t>Sandimun Neoral</t>
  </si>
  <si>
    <t>Mycophenolat mofetil Sandoz</t>
  </si>
  <si>
    <t>Prednison Léčiva 20x20mg</t>
  </si>
  <si>
    <t>Flbogamma 10g</t>
  </si>
  <si>
    <t>jednotková cena (NCSD) k 28.7.23</t>
  </si>
  <si>
    <t>jednotková cena (NCSD) k 28.7.23 vč. bonusů</t>
  </si>
  <si>
    <t>mechanismus účinku</t>
  </si>
  <si>
    <r>
      <rPr>
        <i/>
        <sz val="10"/>
        <color theme="1"/>
        <rFont val="Calibri"/>
        <family val="2"/>
        <charset val="238"/>
        <scheme val="minor"/>
      </rPr>
      <t xml:space="preserve">inhibice FcRn  </t>
    </r>
    <r>
      <rPr>
        <sz val="10"/>
        <color theme="1"/>
        <rFont val="Calibri"/>
        <family val="2"/>
        <charset val="238"/>
        <scheme val="minor"/>
      </rPr>
      <t xml:space="preserve">                         </t>
    </r>
    <r>
      <rPr>
        <sz val="9"/>
        <color theme="1"/>
        <rFont val="Calibri"/>
        <family val="2"/>
        <charset val="238"/>
        <scheme val="minor"/>
      </rPr>
      <t>(viz pozn. 9 a 11)</t>
    </r>
  </si>
  <si>
    <r>
      <rPr>
        <i/>
        <sz val="10"/>
        <color theme="1"/>
        <rFont val="Calibri"/>
        <family val="2"/>
        <charset val="238"/>
        <scheme val="minor"/>
      </rPr>
      <t>inhibice C5 složky komplementu</t>
    </r>
    <r>
      <rPr>
        <sz val="10"/>
        <color theme="1"/>
        <rFont val="Calibri"/>
        <family val="2"/>
        <charset val="238"/>
        <scheme val="minor"/>
      </rPr>
      <t xml:space="preserve">                           </t>
    </r>
    <r>
      <rPr>
        <sz val="9"/>
        <color theme="1"/>
        <rFont val="Calibri"/>
        <family val="2"/>
        <charset val="238"/>
        <scheme val="minor"/>
      </rPr>
      <t>(viz pozn. 42)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</si>
</sst>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\ &quot;Kč&quot;"/>
    <numFmt numFmtId="165" formatCode="#,##0\ &quot;Kč&quot;"/>
    <numFmt numFmtId="166" formatCode="0.0%"/>
    <numFmt numFmtId="167" formatCode="0.0"/>
    <numFmt numFmtId="168" formatCode="_-* #,##0\ &quot;Kč&quot;_-;\-* #,##0\ &quot;Kč&quot;_-;_-* &quot;-&quot;??\ &quot;Kč&quot;_-;_-@_-"/>
  </numFmts>
  <fonts count="45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b/>
      <u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theme="1"/>
      <name val="Calibri"/>
      <family val="2"/>
      <charset val="238"/>
    </font>
    <font>
      <b/>
      <sz val="16"/>
      <color theme="1"/>
      <name val="Calibri"/>
      <family val="2"/>
      <charset val="238"/>
    </font>
    <font>
      <b/>
      <u/>
      <sz val="16"/>
      <color theme="1"/>
      <name val="Calibri"/>
      <family val="2"/>
      <charset val="238"/>
    </font>
    <font>
      <sz val="10"/>
      <name val="Arial"/>
      <charset val="238"/>
    </font>
    <font>
      <b/>
      <sz val="16"/>
      <color rgb="FFFF0000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vertAlign val="superscript"/>
      <sz val="10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16"/>
      <name val="Calibri"/>
      <family val="2"/>
      <charset val="238"/>
    </font>
    <font>
      <b/>
      <u/>
      <sz val="16"/>
      <color rgb="FFFF0000"/>
      <name val="Calibri"/>
      <family val="2"/>
      <charset val="238"/>
    </font>
    <font>
      <sz val="16"/>
      <color theme="1"/>
      <name val="Calibri"/>
      <family val="2"/>
      <charset val="238"/>
    </font>
    <font>
      <sz val="14"/>
      <color rgb="FF3C4043"/>
      <name val="Arial"/>
      <family val="2"/>
      <charset val="238"/>
    </font>
    <font>
      <vertAlign val="superscript"/>
      <sz val="10"/>
      <color theme="1"/>
      <name val="Calibri"/>
      <family val="2"/>
      <charset val="238"/>
      <scheme val="minor"/>
    </font>
    <font>
      <sz val="9.5"/>
      <color theme="1"/>
      <name val="Calibri"/>
      <family val="2"/>
      <charset val="238"/>
      <scheme val="minor"/>
    </font>
    <font>
      <vertAlign val="superscript"/>
      <sz val="9.5"/>
      <color theme="1"/>
      <name val="Calibri"/>
      <family val="2"/>
      <charset val="238"/>
      <scheme val="minor"/>
    </font>
    <font>
      <u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u/>
      <sz val="11"/>
      <color rgb="FFFF0000"/>
      <name val="Calibri"/>
      <family val="2"/>
      <charset val="238"/>
      <scheme val="minor"/>
    </font>
    <font>
      <u/>
      <sz val="9.5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  <font>
      <b/>
      <sz val="14"/>
      <name val="Calibri"/>
      <family val="2"/>
      <charset val="238"/>
    </font>
    <font>
      <b/>
      <sz val="13"/>
      <color theme="1"/>
      <name val="Calibri"/>
      <family val="2"/>
      <charset val="238"/>
    </font>
    <font>
      <b/>
      <u/>
      <sz val="13"/>
      <color rgb="FFFF0000"/>
      <name val="Calibri"/>
      <family val="2"/>
      <charset val="238"/>
    </font>
    <font>
      <sz val="13"/>
      <color theme="1"/>
      <name val="Calibri"/>
      <family val="2"/>
      <charset val="238"/>
    </font>
    <font>
      <b/>
      <sz val="13"/>
      <name val="Calibri"/>
      <family val="2"/>
      <charset val="238"/>
    </font>
    <font>
      <u/>
      <sz val="16"/>
      <color rgb="FFFF0000"/>
      <name val="Calibri"/>
      <family val="2"/>
      <charset val="238"/>
    </font>
    <font>
      <b/>
      <sz val="1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44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4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9" fillId="0" borderId="0"/>
  </cellStyleXfs>
  <cellXfs count="15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0" fillId="5" borderId="0" xfId="0" applyFill="1"/>
    <xf numFmtId="0" fontId="0" fillId="5" borderId="0" xfId="0" applyFont="1" applyFill="1"/>
    <xf numFmtId="2" fontId="0" fillId="5" borderId="0" xfId="0" applyNumberFormat="1" applyFont="1" applyFill="1"/>
    <xf numFmtId="0" fontId="11" fillId="5" borderId="0" xfId="0" applyFont="1" applyFill="1" applyAlignment="1">
      <alignment vertical="center"/>
    </xf>
    <xf numFmtId="0" fontId="11" fillId="5" borderId="0" xfId="0" applyFont="1" applyFill="1" applyBorder="1" applyAlignment="1">
      <alignment vertical="center"/>
    </xf>
    <xf numFmtId="0" fontId="11" fillId="5" borderId="0" xfId="0" applyFont="1" applyFill="1" applyBorder="1"/>
    <xf numFmtId="0" fontId="4" fillId="4" borderId="12" xfId="0" applyFont="1" applyFill="1" applyBorder="1" applyAlignment="1">
      <alignment horizontal="center" vertical="center" wrapText="1"/>
    </xf>
    <xf numFmtId="164" fontId="8" fillId="0" borderId="11" xfId="0" applyNumberFormat="1" applyFont="1" applyBorder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0" borderId="0" xfId="0" applyNumberFormat="1"/>
    <xf numFmtId="0" fontId="8" fillId="0" borderId="1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166" fontId="10" fillId="6" borderId="17" xfId="0" applyNumberFormat="1" applyFont="1" applyFill="1" applyBorder="1" applyAlignment="1">
      <alignment horizontal="center" vertical="center" wrapText="1"/>
    </xf>
    <xf numFmtId="166" fontId="10" fillId="6" borderId="10" xfId="0" applyNumberFormat="1" applyFont="1" applyFill="1" applyBorder="1" applyAlignment="1">
      <alignment horizontal="center" vertical="center" wrapText="1"/>
    </xf>
    <xf numFmtId="166" fontId="21" fillId="0" borderId="19" xfId="0" applyNumberFormat="1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8" fillId="6" borderId="9" xfId="0" applyFont="1" applyFill="1" applyBorder="1" applyAlignment="1">
      <alignment horizontal="left" vertical="center" wrapText="1"/>
    </xf>
    <xf numFmtId="0" fontId="16" fillId="6" borderId="9" xfId="0" applyFont="1" applyFill="1" applyBorder="1" applyAlignment="1">
      <alignment horizontal="left" vertical="center" wrapText="1"/>
    </xf>
    <xf numFmtId="164" fontId="8" fillId="6" borderId="16" xfId="0" applyNumberFormat="1" applyFont="1" applyFill="1" applyBorder="1" applyAlignment="1">
      <alignment horizontal="center" vertical="center" wrapText="1"/>
    </xf>
    <xf numFmtId="164" fontId="0" fillId="6" borderId="16" xfId="0" applyNumberFormat="1" applyFill="1" applyBorder="1" applyAlignment="1">
      <alignment horizontal="center" vertical="center" wrapText="1"/>
    </xf>
    <xf numFmtId="164" fontId="8" fillId="6" borderId="9" xfId="0" applyNumberFormat="1" applyFont="1" applyFill="1" applyBorder="1" applyAlignment="1">
      <alignment horizontal="center" vertical="center" wrapText="1"/>
    </xf>
    <xf numFmtId="167" fontId="24" fillId="0" borderId="10" xfId="0" applyNumberFormat="1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left" vertical="center" wrapText="1"/>
    </xf>
    <xf numFmtId="0" fontId="27" fillId="0" borderId="0" xfId="0" applyFont="1"/>
    <xf numFmtId="0" fontId="29" fillId="5" borderId="0" xfId="0" applyFont="1" applyFill="1" applyAlignment="1">
      <alignment vertical="center"/>
    </xf>
    <xf numFmtId="0" fontId="7" fillId="6" borderId="6" xfId="0" applyFont="1" applyFill="1" applyBorder="1" applyAlignment="1">
      <alignment horizontal="center" vertical="center" wrapText="1"/>
    </xf>
    <xf numFmtId="164" fontId="0" fillId="6" borderId="10" xfId="0" applyNumberFormat="1" applyFill="1" applyBorder="1" applyAlignment="1">
      <alignment horizontal="center" vertical="center" wrapText="1"/>
    </xf>
    <xf numFmtId="167" fontId="24" fillId="0" borderId="8" xfId="0" applyNumberFormat="1" applyFont="1" applyFill="1" applyBorder="1" applyAlignment="1">
      <alignment horizontal="center" vertical="center" wrapText="1"/>
    </xf>
    <xf numFmtId="0" fontId="4" fillId="4" borderId="27" xfId="0" applyFont="1" applyFill="1" applyBorder="1" applyAlignment="1">
      <alignment horizontal="center" vertical="center" wrapText="1"/>
    </xf>
    <xf numFmtId="166" fontId="21" fillId="0" borderId="23" xfId="0" applyNumberFormat="1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33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165" fontId="18" fillId="0" borderId="34" xfId="0" applyNumberFormat="1" applyFont="1" applyFill="1" applyBorder="1" applyAlignment="1">
      <alignment horizontal="center" vertical="center" wrapText="1"/>
    </xf>
    <xf numFmtId="165" fontId="18" fillId="0" borderId="35" xfId="0" applyNumberFormat="1" applyFont="1" applyFill="1" applyBorder="1" applyAlignment="1">
      <alignment horizontal="center" vertical="center" wrapText="1"/>
    </xf>
    <xf numFmtId="165" fontId="18" fillId="0" borderId="36" xfId="0" applyNumberFormat="1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left" vertical="center" wrapText="1"/>
    </xf>
    <xf numFmtId="0" fontId="12" fillId="0" borderId="16" xfId="0" applyFont="1" applyFill="1" applyBorder="1" applyAlignment="1">
      <alignment horizontal="left" vertical="center" wrapText="1"/>
    </xf>
    <xf numFmtId="165" fontId="18" fillId="0" borderId="6" xfId="0" applyNumberFormat="1" applyFont="1" applyFill="1" applyBorder="1" applyAlignment="1">
      <alignment horizontal="center" vertical="center" wrapText="1"/>
    </xf>
    <xf numFmtId="165" fontId="18" fillId="0" borderId="5" xfId="0" applyNumberFormat="1" applyFont="1" applyFill="1" applyBorder="1" applyAlignment="1">
      <alignment horizontal="center" vertical="center" wrapText="1"/>
    </xf>
    <xf numFmtId="165" fontId="18" fillId="0" borderId="7" xfId="0" applyNumberFormat="1" applyFont="1" applyFill="1" applyBorder="1" applyAlignment="1">
      <alignment horizontal="center" vertical="center" wrapText="1"/>
    </xf>
    <xf numFmtId="167" fontId="24" fillId="0" borderId="9" xfId="0" applyNumberFormat="1" applyFont="1" applyFill="1" applyBorder="1" applyAlignment="1">
      <alignment horizontal="center" vertical="center" wrapText="1"/>
    </xf>
    <xf numFmtId="165" fontId="35" fillId="0" borderId="23" xfId="0" applyNumberFormat="1" applyFont="1" applyBorder="1" applyAlignment="1">
      <alignment horizontal="center" vertical="center" wrapText="1"/>
    </xf>
    <xf numFmtId="165" fontId="36" fillId="6" borderId="19" xfId="0" applyNumberFormat="1" applyFont="1" applyFill="1" applyBorder="1" applyAlignment="1">
      <alignment horizontal="center" vertical="center" wrapText="1"/>
    </xf>
    <xf numFmtId="165" fontId="36" fillId="6" borderId="21" xfId="0" applyNumberFormat="1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165" fontId="18" fillId="0" borderId="31" xfId="0" applyNumberFormat="1" applyFont="1" applyFill="1" applyBorder="1" applyAlignment="1">
      <alignment horizontal="center" vertical="center" wrapText="1"/>
    </xf>
    <xf numFmtId="165" fontId="18" fillId="0" borderId="13" xfId="0" applyNumberFormat="1" applyFont="1" applyFill="1" applyBorder="1" applyAlignment="1">
      <alignment horizontal="center" vertical="center" wrapText="1"/>
    </xf>
    <xf numFmtId="165" fontId="37" fillId="0" borderId="20" xfId="0" applyNumberFormat="1" applyFont="1" applyFill="1" applyBorder="1" applyAlignment="1">
      <alignment horizontal="center" vertical="center" wrapText="1"/>
    </xf>
    <xf numFmtId="165" fontId="38" fillId="0" borderId="16" xfId="0" applyNumberFormat="1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left" vertical="center" wrapText="1"/>
    </xf>
    <xf numFmtId="165" fontId="38" fillId="0" borderId="8" xfId="0" applyNumberFormat="1" applyFont="1" applyFill="1" applyBorder="1" applyAlignment="1">
      <alignment horizontal="center" vertical="center" wrapText="1"/>
    </xf>
    <xf numFmtId="165" fontId="38" fillId="0" borderId="9" xfId="0" applyNumberFormat="1" applyFont="1" applyFill="1" applyBorder="1" applyAlignment="1">
      <alignment horizontal="center" vertical="center" wrapText="1"/>
    </xf>
    <xf numFmtId="165" fontId="40" fillId="0" borderId="9" xfId="0" applyNumberFormat="1" applyFont="1" applyFill="1" applyBorder="1" applyAlignment="1">
      <alignment horizontal="center" vertical="center" wrapText="1"/>
    </xf>
    <xf numFmtId="167" fontId="17" fillId="0" borderId="20" xfId="0" applyNumberFormat="1" applyFont="1" applyFill="1" applyBorder="1" applyAlignment="1">
      <alignment horizontal="center" vertical="center" wrapText="1"/>
    </xf>
    <xf numFmtId="167" fontId="25" fillId="0" borderId="16" xfId="0" applyNumberFormat="1" applyFont="1" applyFill="1" applyBorder="1" applyAlignment="1">
      <alignment horizontal="center" vertical="center" wrapText="1"/>
    </xf>
    <xf numFmtId="167" fontId="26" fillId="0" borderId="16" xfId="0" applyNumberFormat="1" applyFont="1" applyFill="1" applyBorder="1" applyAlignment="1">
      <alignment horizontal="left" vertical="center" wrapText="1"/>
    </xf>
    <xf numFmtId="167" fontId="20" fillId="0" borderId="8" xfId="0" applyNumberFormat="1" applyFont="1" applyFill="1" applyBorder="1" applyAlignment="1">
      <alignment horizontal="center" vertical="center" wrapText="1"/>
    </xf>
    <xf numFmtId="167" fontId="20" fillId="0" borderId="9" xfId="0" applyNumberFormat="1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0" fontId="26" fillId="0" borderId="18" xfId="0" applyFont="1" applyFill="1" applyBorder="1" applyAlignment="1">
      <alignment horizontal="left" vertical="center" wrapText="1"/>
    </xf>
    <xf numFmtId="0" fontId="26" fillId="0" borderId="11" xfId="0" applyFont="1" applyFill="1" applyBorder="1" applyAlignment="1">
      <alignment horizontal="left" vertical="center" wrapText="1"/>
    </xf>
    <xf numFmtId="165" fontId="38" fillId="0" borderId="6" xfId="0" applyNumberFormat="1" applyFont="1" applyFill="1" applyBorder="1" applyAlignment="1">
      <alignment horizontal="center" vertical="center" wrapText="1"/>
    </xf>
    <xf numFmtId="165" fontId="38" fillId="0" borderId="5" xfId="0" applyNumberFormat="1" applyFont="1" applyFill="1" applyBorder="1" applyAlignment="1">
      <alignment horizontal="center" vertical="center" wrapText="1"/>
    </xf>
    <xf numFmtId="165" fontId="18" fillId="0" borderId="30" xfId="0" applyNumberFormat="1" applyFont="1" applyFill="1" applyBorder="1" applyAlignment="1">
      <alignment horizontal="center" vertical="center" wrapText="1"/>
    </xf>
    <xf numFmtId="165" fontId="18" fillId="0" borderId="4" xfId="0" applyNumberFormat="1" applyFont="1" applyFill="1" applyBorder="1" applyAlignment="1">
      <alignment horizontal="center" vertical="center" wrapText="1"/>
    </xf>
    <xf numFmtId="167" fontId="24" fillId="0" borderId="33" xfId="0" applyNumberFormat="1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left" vertical="center" wrapText="1"/>
    </xf>
    <xf numFmtId="0" fontId="26" fillId="0" borderId="15" xfId="0" applyFont="1" applyFill="1" applyBorder="1" applyAlignment="1">
      <alignment horizontal="left" vertical="center" wrapText="1"/>
    </xf>
    <xf numFmtId="165" fontId="38" fillId="0" borderId="20" xfId="0" applyNumberFormat="1" applyFont="1" applyFill="1" applyBorder="1" applyAlignment="1">
      <alignment horizontal="center" vertical="center" wrapText="1"/>
    </xf>
    <xf numFmtId="165" fontId="38" fillId="0" borderId="7" xfId="0" applyNumberFormat="1" applyFont="1" applyFill="1" applyBorder="1" applyAlignment="1">
      <alignment horizontal="center" vertical="center" wrapText="1"/>
    </xf>
    <xf numFmtId="0" fontId="26" fillId="0" borderId="38" xfId="0" applyFont="1" applyFill="1" applyBorder="1" applyAlignment="1">
      <alignment horizontal="left" vertical="center" wrapText="1"/>
    </xf>
    <xf numFmtId="167" fontId="25" fillId="0" borderId="6" xfId="0" applyNumberFormat="1" applyFont="1" applyFill="1" applyBorder="1" applyAlignment="1">
      <alignment horizontal="center" vertical="center" wrapText="1"/>
    </xf>
    <xf numFmtId="167" fontId="25" fillId="0" borderId="5" xfId="0" applyNumberFormat="1" applyFont="1" applyFill="1" applyBorder="1" applyAlignment="1">
      <alignment horizontal="center" vertical="center" wrapText="1"/>
    </xf>
    <xf numFmtId="167" fontId="25" fillId="0" borderId="20" xfId="0" applyNumberFormat="1" applyFont="1" applyFill="1" applyBorder="1" applyAlignment="1">
      <alignment horizontal="center" vertical="center" wrapText="1"/>
    </xf>
    <xf numFmtId="167" fontId="41" fillId="0" borderId="16" xfId="0" applyNumberFormat="1" applyFont="1" applyFill="1" applyBorder="1" applyAlignment="1">
      <alignment horizontal="left" vertical="center" wrapText="1"/>
    </xf>
    <xf numFmtId="0" fontId="1" fillId="2" borderId="22" xfId="1" applyFont="1" applyFill="1" applyBorder="1" applyAlignment="1">
      <alignment horizontal="center" vertical="center" wrapText="1"/>
    </xf>
    <xf numFmtId="0" fontId="15" fillId="0" borderId="0" xfId="1"/>
    <xf numFmtId="0" fontId="14" fillId="8" borderId="6" xfId="0" applyFont="1" applyFill="1" applyBorder="1" applyAlignment="1">
      <alignment horizontal="left" vertical="center" wrapText="1"/>
    </xf>
    <xf numFmtId="167" fontId="8" fillId="8" borderId="25" xfId="1" applyNumberFormat="1" applyFont="1" applyFill="1" applyBorder="1" applyAlignment="1">
      <alignment horizontal="center" vertical="center" wrapText="1"/>
    </xf>
    <xf numFmtId="168" fontId="8" fillId="8" borderId="15" xfId="1" applyNumberFormat="1" applyFont="1" applyFill="1" applyBorder="1" applyAlignment="1">
      <alignment horizontal="center" vertical="center" wrapText="1"/>
    </xf>
    <xf numFmtId="167" fontId="8" fillId="8" borderId="20" xfId="1" applyNumberFormat="1" applyFont="1" applyFill="1" applyBorder="1" applyAlignment="1">
      <alignment horizontal="center" vertical="center" wrapText="1"/>
    </xf>
    <xf numFmtId="168" fontId="8" fillId="8" borderId="7" xfId="1" applyNumberFormat="1" applyFont="1" applyFill="1" applyBorder="1" applyAlignment="1">
      <alignment horizontal="center" vertical="center" wrapText="1"/>
    </xf>
    <xf numFmtId="0" fontId="3" fillId="0" borderId="0" xfId="1" applyFont="1"/>
    <xf numFmtId="0" fontId="3" fillId="0" borderId="0" xfId="1" applyFont="1" applyFill="1" applyBorder="1" applyAlignment="1"/>
    <xf numFmtId="0" fontId="3" fillId="0" borderId="0" xfId="1" applyFont="1" applyFill="1" applyBorder="1" applyAlignment="1">
      <alignment vertical="center"/>
    </xf>
    <xf numFmtId="0" fontId="2" fillId="7" borderId="2" xfId="0" applyFont="1" applyFill="1" applyBorder="1" applyAlignment="1">
      <alignment horizontal="center" vertical="center" wrapText="1"/>
    </xf>
    <xf numFmtId="0" fontId="14" fillId="9" borderId="6" xfId="0" applyFont="1" applyFill="1" applyBorder="1" applyAlignment="1">
      <alignment horizontal="left" vertical="center" wrapText="1"/>
    </xf>
    <xf numFmtId="167" fontId="8" fillId="9" borderId="20" xfId="1" applyNumberFormat="1" applyFont="1" applyFill="1" applyBorder="1" applyAlignment="1">
      <alignment horizontal="center" vertical="center" wrapText="1"/>
    </xf>
    <xf numFmtId="168" fontId="8" fillId="9" borderId="17" xfId="1" applyNumberFormat="1" applyFont="1" applyFill="1" applyBorder="1" applyAlignment="1">
      <alignment horizontal="center" vertical="center" wrapText="1"/>
    </xf>
    <xf numFmtId="167" fontId="8" fillId="9" borderId="8" xfId="1" applyNumberFormat="1" applyFont="1" applyFill="1" applyBorder="1" applyAlignment="1">
      <alignment horizontal="center" vertical="center" wrapText="1"/>
    </xf>
    <xf numFmtId="165" fontId="8" fillId="9" borderId="10" xfId="1" applyNumberFormat="1" applyFont="1" applyFill="1" applyBorder="1" applyAlignment="1">
      <alignment horizontal="right" vertical="center" wrapText="1"/>
    </xf>
    <xf numFmtId="0" fontId="14" fillId="0" borderId="6" xfId="0" applyFont="1" applyFill="1" applyBorder="1" applyAlignment="1">
      <alignment horizontal="left" vertical="center" wrapText="1"/>
    </xf>
    <xf numFmtId="167" fontId="8" fillId="0" borderId="25" xfId="1" applyNumberFormat="1" applyFont="1" applyFill="1" applyBorder="1" applyAlignment="1">
      <alignment horizontal="center" vertical="center" wrapText="1"/>
    </xf>
    <xf numFmtId="168" fontId="8" fillId="0" borderId="15" xfId="1" applyNumberFormat="1" applyFont="1" applyFill="1" applyBorder="1" applyAlignment="1">
      <alignment horizontal="center" vertical="center" wrapText="1"/>
    </xf>
    <xf numFmtId="167" fontId="8" fillId="0" borderId="20" xfId="1" applyNumberFormat="1" applyFont="1" applyFill="1" applyBorder="1" applyAlignment="1">
      <alignment horizontal="center" vertical="center" wrapText="1"/>
    </xf>
    <xf numFmtId="168" fontId="8" fillId="0" borderId="7" xfId="1" applyNumberFormat="1" applyFont="1" applyFill="1" applyBorder="1" applyAlignment="1">
      <alignment horizontal="center" vertical="center" wrapText="1"/>
    </xf>
    <xf numFmtId="168" fontId="8" fillId="0" borderId="17" xfId="1" applyNumberFormat="1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left" vertical="center" wrapText="1"/>
    </xf>
    <xf numFmtId="0" fontId="42" fillId="0" borderId="24" xfId="1" applyFont="1" applyFill="1" applyBorder="1" applyAlignment="1">
      <alignment horizontal="center" vertical="center" wrapText="1"/>
    </xf>
    <xf numFmtId="167" fontId="8" fillId="0" borderId="8" xfId="1" applyNumberFormat="1" applyFont="1" applyFill="1" applyBorder="1" applyAlignment="1">
      <alignment horizontal="center" vertical="center" wrapText="1"/>
    </xf>
    <xf numFmtId="165" fontId="8" fillId="0" borderId="10" xfId="1" applyNumberFormat="1" applyFont="1" applyFill="1" applyBorder="1" applyAlignment="1">
      <alignment horizontal="right" vertical="center" wrapText="1"/>
    </xf>
    <xf numFmtId="0" fontId="16" fillId="0" borderId="13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6" fillId="6" borderId="10" xfId="0" applyFont="1" applyFill="1" applyBorder="1" applyAlignment="1">
      <alignment horizontal="left" vertical="center" wrapText="1"/>
    </xf>
    <xf numFmtId="0" fontId="8" fillId="5" borderId="0" xfId="0" applyFont="1" applyFill="1"/>
    <xf numFmtId="0" fontId="0" fillId="5" borderId="0" xfId="0" applyFill="1" applyAlignment="1">
      <alignment horizontal="center" vertical="center"/>
    </xf>
    <xf numFmtId="0" fontId="0" fillId="5" borderId="39" xfId="0" applyFill="1" applyBorder="1"/>
    <xf numFmtId="0" fontId="8" fillId="5" borderId="39" xfId="0" applyFont="1" applyFill="1" applyBorder="1"/>
    <xf numFmtId="49" fontId="8" fillId="5" borderId="0" xfId="0" applyNumberFormat="1" applyFont="1" applyFill="1"/>
    <xf numFmtId="0" fontId="14" fillId="0" borderId="0" xfId="0" applyFont="1"/>
    <xf numFmtId="0" fontId="4" fillId="8" borderId="28" xfId="0" applyFont="1" applyFill="1" applyBorder="1" applyAlignment="1">
      <alignment horizontal="center" vertical="center" wrapText="1"/>
    </xf>
    <xf numFmtId="0" fontId="4" fillId="8" borderId="29" xfId="0" applyFont="1" applyFill="1" applyBorder="1" applyAlignment="1">
      <alignment horizontal="center" vertical="center" wrapText="1"/>
    </xf>
    <xf numFmtId="0" fontId="4" fillId="8" borderId="32" xfId="0" applyFont="1" applyFill="1" applyBorder="1" applyAlignment="1">
      <alignment horizontal="center" vertical="center" wrapText="1"/>
    </xf>
    <xf numFmtId="0" fontId="4" fillId="9" borderId="28" xfId="0" applyFont="1" applyFill="1" applyBorder="1" applyAlignment="1">
      <alignment horizontal="center" vertical="center" wrapText="1"/>
    </xf>
    <xf numFmtId="0" fontId="4" fillId="9" borderId="29" xfId="0" applyFont="1" applyFill="1" applyBorder="1" applyAlignment="1">
      <alignment horizontal="center" vertical="center" wrapText="1"/>
    </xf>
    <xf numFmtId="0" fontId="4" fillId="9" borderId="32" xfId="0" applyFont="1" applyFill="1" applyBorder="1" applyAlignment="1">
      <alignment horizontal="center" vertical="center" wrapText="1"/>
    </xf>
    <xf numFmtId="165" fontId="40" fillId="0" borderId="16" xfId="0" applyNumberFormat="1" applyFont="1" applyFill="1" applyBorder="1" applyAlignment="1">
      <alignment horizontal="center" vertical="center" wrapText="1"/>
    </xf>
    <xf numFmtId="167" fontId="24" fillId="0" borderId="16" xfId="0" applyNumberFormat="1" applyFont="1" applyFill="1" applyBorder="1" applyAlignment="1">
      <alignment horizontal="center" vertical="center" wrapText="1"/>
    </xf>
    <xf numFmtId="167" fontId="24" fillId="0" borderId="5" xfId="0" applyNumberFormat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6" borderId="40" xfId="0" applyFont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1" fillId="3" borderId="43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</cellXfs>
  <cellStyles count="4">
    <cellStyle name="Normální" xfId="0" builtinId="0"/>
    <cellStyle name="Normální 2" xfId="1"/>
    <cellStyle name="Normální 3" xfId="3"/>
    <cellStyle name="procent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61152028465549"/>
          <c:y val="9.3579100148752731E-2"/>
          <c:w val="0.79222477750749365"/>
          <c:h val="0.685771387796299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'BIA-cykly vs rozdíl cen'!$C$1</c:f>
              <c:strCache>
                <c:ptCount val="1"/>
                <c:pt idx="0">
                  <c:v>rozdíl ceny (kladná = úspora)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chemeClr val="accent4"/>
              </a:solidFill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91C-4B73-8AD0-1E5EC224894B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91C-4B73-8AD0-1E5EC224894B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91C-4B73-8AD0-1E5EC224894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91C-4B73-8AD0-1E5EC224894B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791C-4B73-8AD0-1E5EC224894B}"/>
              </c:ext>
            </c:extLst>
          </c:dPt>
          <c:dPt>
            <c:idx val="8"/>
            <c:marker>
              <c:symbol val="diamond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530-4647-82A2-6321F4921B40}"/>
              </c:ext>
            </c:extLst>
          </c:dPt>
          <c:dPt>
            <c:idx val="9"/>
            <c:marker>
              <c:symbol val="square"/>
              <c:size val="6"/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5530-4647-82A2-6321F4921B40}"/>
              </c:ext>
            </c:extLst>
          </c:dPt>
          <c:dPt>
            <c:idx val="10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5530-4647-82A2-6321F4921B40}"/>
              </c:ext>
            </c:extLst>
          </c:dPt>
          <c:dPt>
            <c:idx val="11"/>
            <c:marker>
              <c:symbol val="square"/>
              <c:size val="6"/>
              <c:spPr>
                <a:solidFill>
                  <a:srgbClr val="FFC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5530-4647-82A2-6321F4921B40}"/>
              </c:ext>
            </c:extLst>
          </c:dPt>
          <c:dPt>
            <c:idx val="12"/>
            <c:marker>
              <c:symbol val="diamond"/>
              <c:size val="7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5530-4647-82A2-6321F4921B40}"/>
              </c:ext>
            </c:extLst>
          </c:dPt>
          <c:dPt>
            <c:idx val="13"/>
            <c:marker>
              <c:symbol val="square"/>
              <c:size val="6"/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5530-4647-82A2-6321F4921B40}"/>
              </c:ext>
            </c:extLst>
          </c:dPt>
          <c:dPt>
            <c:idx val="14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5530-4647-82A2-6321F4921B40}"/>
              </c:ext>
            </c:extLst>
          </c:dPt>
          <c:dPt>
            <c:idx val="15"/>
            <c:marker>
              <c:symbol val="square"/>
              <c:size val="6"/>
              <c:spPr>
                <a:solidFill>
                  <a:srgbClr val="FFC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5530-4647-82A2-6321F4921B40}"/>
              </c:ext>
            </c:extLst>
          </c:dPt>
          <c:xVal>
            <c:numRef>
              <c:f>'BIA-cykly vs rozdíl cen'!$B$2:$B$17</c:f>
              <c:numCache>
                <c:formatCode>0.0</c:formatCode>
                <c:ptCount val="16"/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</c:numCache>
            </c:numRef>
          </c:xVal>
          <c:yVal>
            <c:numRef>
              <c:f>'BIA-cykly vs rozdíl cen'!$C$2:$C$17</c:f>
              <c:numCache>
                <c:formatCode>_-* #,##0\ "Kč"_-;\-* #,##0\ "Kč"_-;_-* "-"??\ "Kč"_-;_-@_-</c:formatCode>
                <c:ptCount val="16"/>
                <c:pt idx="8">
                  <c:v>-3001530.0000000009</c:v>
                </c:pt>
                <c:pt idx="9">
                  <c:v>-2304165.1999999993</c:v>
                </c:pt>
                <c:pt idx="10">
                  <c:v>-7204583.5999999996</c:v>
                </c:pt>
                <c:pt idx="11">
                  <c:v>-6507218.8000000007</c:v>
                </c:pt>
                <c:pt idx="12">
                  <c:v>1898888.3999999994</c:v>
                </c:pt>
                <c:pt idx="13">
                  <c:v>2596253.2000000011</c:v>
                </c:pt>
                <c:pt idx="14">
                  <c:v>146044.00000000093</c:v>
                </c:pt>
                <c:pt idx="15" formatCode="#,##0\ &quot;Kč&quot;">
                  <c:v>843408.79999999981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91C-4B73-8AD0-1E5EC224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10752"/>
        <c:axId val="110012288"/>
      </c:scatterChart>
      <c:valAx>
        <c:axId val="110010752"/>
        <c:scaling>
          <c:orientation val="minMax"/>
          <c:max val="8"/>
          <c:min val="2"/>
        </c:scaling>
        <c:delete val="0"/>
        <c:axPos val="b"/>
        <c:numFmt formatCode="0.0" sourceLinked="1"/>
        <c:majorTickMark val="out"/>
        <c:minorTickMark val="none"/>
        <c:tickLblPos val="nextTo"/>
        <c:crossAx val="110012288"/>
        <c:crosses val="autoZero"/>
        <c:crossBetween val="midCat"/>
      </c:valAx>
      <c:valAx>
        <c:axId val="110012288"/>
        <c:scaling>
          <c:orientation val="minMax"/>
          <c:max val="6000000"/>
          <c:min val="-8000000"/>
        </c:scaling>
        <c:delete val="0"/>
        <c:axPos val="l"/>
        <c:numFmt formatCode="_-* #,##0\ &quot;Kč&quot;_-;\-* #,##0\ &quot;Kč&quot;_-;_-* &quot;-&quot;??\ &quot;Kč&quot;_-;_-@_-" sourceLinked="1"/>
        <c:majorTickMark val="out"/>
        <c:minorTickMark val="none"/>
        <c:tickLblPos val="nextTo"/>
        <c:crossAx val="1100107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CxnSpPr/>
      </xdr:nvCxnSpPr>
      <xdr:spPr>
        <a:xfrm flipV="1">
          <a:off x="11391900" y="755650"/>
          <a:ext cx="0" cy="202564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129884</xdr:colOff>
      <xdr:row>0</xdr:row>
      <xdr:rowOff>34635</xdr:rowOff>
    </xdr:from>
    <xdr:to>
      <xdr:col>23</xdr:col>
      <xdr:colOff>201083</xdr:colOff>
      <xdr:row>36</xdr:row>
      <xdr:rowOff>148166</xdr:rowOff>
    </xdr:to>
    <xdr:sp macro="" textlink="">
      <xdr:nvSpPr>
        <xdr:cNvPr id="2" name="TextovéPol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29884" y="34635"/>
          <a:ext cx="14189366" cy="6971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295275</xdr:colOff>
      <xdr:row>0</xdr:row>
      <xdr:rowOff>180975</xdr:rowOff>
    </xdr:from>
    <xdr:to>
      <xdr:col>10</xdr:col>
      <xdr:colOff>419100</xdr:colOff>
      <xdr:row>23</xdr:row>
      <xdr:rowOff>161925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80975"/>
          <a:ext cx="6219825" cy="464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32808</xdr:colOff>
      <xdr:row>22</xdr:row>
      <xdr:rowOff>30692</xdr:rowOff>
    </xdr:from>
    <xdr:to>
      <xdr:col>10</xdr:col>
      <xdr:colOff>151341</xdr:colOff>
      <xdr:row>25</xdr:row>
      <xdr:rowOff>135467</xdr:rowOff>
    </xdr:to>
    <xdr:sp macro="" textlink="">
      <xdr:nvSpPr>
        <xdr:cNvPr id="4" name="TextovéPole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646641" y="5026025"/>
          <a:ext cx="5643033" cy="676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50"/>
            <a:t>LS = least-squares mean change (95% CI) from RCP baseline, </a:t>
          </a:r>
          <a:r>
            <a:rPr lang="cs-CZ" sz="105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OLE = open-label extension,</a:t>
          </a:r>
          <a:endParaRPr lang="cs-CZ" sz="1050"/>
        </a:p>
        <a:p>
          <a:r>
            <a:rPr lang="cs-CZ" sz="1050"/>
            <a:t>*,  **, and *** indicate two sided p-values of &lt; 0.05, &lt; 0.01, and &lt; 0.001, respectively, for the  comparison of treatment groups in change from baseline during the RCP</a:t>
          </a:r>
        </a:p>
      </xdr:txBody>
    </xdr:sp>
    <xdr:clientData/>
  </xdr:twoCellAnchor>
  <xdr:twoCellAnchor>
    <xdr:from>
      <xdr:col>0</xdr:col>
      <xdr:colOff>371475</xdr:colOff>
      <xdr:row>1</xdr:row>
      <xdr:rowOff>57150</xdr:rowOff>
    </xdr:from>
    <xdr:to>
      <xdr:col>1</xdr:col>
      <xdr:colOff>133350</xdr:colOff>
      <xdr:row>2</xdr:row>
      <xdr:rowOff>171450</xdr:rowOff>
    </xdr:to>
    <xdr:sp macro="" textlink="">
      <xdr:nvSpPr>
        <xdr:cNvPr id="5" name="TextovéPole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371475" y="247650"/>
          <a:ext cx="371475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11</xdr:col>
      <xdr:colOff>383116</xdr:colOff>
      <xdr:row>1</xdr:row>
      <xdr:rowOff>162984</xdr:rowOff>
    </xdr:from>
    <xdr:to>
      <xdr:col>21</xdr:col>
      <xdr:colOff>59267</xdr:colOff>
      <xdr:row>7</xdr:row>
      <xdr:rowOff>10584</xdr:rowOff>
    </xdr:to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5283" y="353484"/>
          <a:ext cx="581448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542925</xdr:colOff>
      <xdr:row>6</xdr:row>
      <xdr:rowOff>0</xdr:rowOff>
    </xdr:from>
    <xdr:to>
      <xdr:col>9</xdr:col>
      <xdr:colOff>419100</xdr:colOff>
      <xdr:row>7</xdr:row>
      <xdr:rowOff>142875</xdr:rowOff>
    </xdr:to>
    <xdr:sp macro="" textlink="">
      <xdr:nvSpPr>
        <xdr:cNvPr id="8" name="TextovéPole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4200525" y="1143000"/>
          <a:ext cx="1704975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studie CHAMPION MG</a:t>
          </a:r>
          <a:r>
            <a:rPr lang="cs-CZ" sz="1100" baseline="30000"/>
            <a:t>66</a:t>
          </a:r>
        </a:p>
      </xdr:txBody>
    </xdr:sp>
    <xdr:clientData/>
  </xdr:twoCellAnchor>
  <xdr:twoCellAnchor editAs="oneCell">
    <xdr:from>
      <xdr:col>10</xdr:col>
      <xdr:colOff>602192</xdr:colOff>
      <xdr:row>12</xdr:row>
      <xdr:rowOff>96309</xdr:rowOff>
    </xdr:from>
    <xdr:to>
      <xdr:col>22</xdr:col>
      <xdr:colOff>321734</xdr:colOff>
      <xdr:row>13</xdr:row>
      <xdr:rowOff>182034</xdr:rowOff>
    </xdr:to>
    <xdr:pic>
      <xdr:nvPicPr>
        <xdr:cNvPr id="9" name="Obrázek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0525" y="2382309"/>
          <a:ext cx="7085542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74083</xdr:colOff>
      <xdr:row>13</xdr:row>
      <xdr:rowOff>179917</xdr:rowOff>
    </xdr:from>
    <xdr:to>
      <xdr:col>22</xdr:col>
      <xdr:colOff>426509</xdr:colOff>
      <xdr:row>14</xdr:row>
      <xdr:rowOff>179917</xdr:rowOff>
    </xdr:to>
    <xdr:pic>
      <xdr:nvPicPr>
        <xdr:cNvPr id="10" name="Obrázek 9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0" y="2656417"/>
          <a:ext cx="7104592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148166</xdr:colOff>
      <xdr:row>14</xdr:row>
      <xdr:rowOff>169333</xdr:rowOff>
    </xdr:from>
    <xdr:to>
      <xdr:col>22</xdr:col>
      <xdr:colOff>433917</xdr:colOff>
      <xdr:row>21</xdr:row>
      <xdr:rowOff>22225</xdr:rowOff>
    </xdr:to>
    <xdr:pic>
      <xdr:nvPicPr>
        <xdr:cNvPr id="11" name="Obrázek 10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0333" y="2836333"/>
          <a:ext cx="703791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285750</xdr:colOff>
      <xdr:row>9</xdr:row>
      <xdr:rowOff>116416</xdr:rowOff>
    </xdr:from>
    <xdr:to>
      <xdr:col>21</xdr:col>
      <xdr:colOff>486833</xdr:colOff>
      <xdr:row>11</xdr:row>
      <xdr:rowOff>190499</xdr:rowOff>
    </xdr:to>
    <xdr:sp macro="" textlink="">
      <xdr:nvSpPr>
        <xdr:cNvPr id="12" name="TextovéPole 11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7651750" y="1830916"/>
          <a:ext cx="5725583" cy="455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600" b="1"/>
            <a:t>NMA v</a:t>
          </a:r>
          <a:r>
            <a:rPr lang="cs-CZ" sz="1600" b="1" baseline="0"/>
            <a:t> parametru změny MG-ADL skóre dle zdroje pod pozn. 68</a:t>
          </a:r>
          <a:endParaRPr lang="cs-CZ" sz="1600" b="1"/>
        </a:p>
      </xdr:txBody>
    </xdr:sp>
    <xdr:clientData/>
  </xdr:twoCellAnchor>
  <xdr:twoCellAnchor editAs="oneCell">
    <xdr:from>
      <xdr:col>11</xdr:col>
      <xdr:colOff>95250</xdr:colOff>
      <xdr:row>22</xdr:row>
      <xdr:rowOff>148167</xdr:rowOff>
    </xdr:from>
    <xdr:to>
      <xdr:col>22</xdr:col>
      <xdr:colOff>381001</xdr:colOff>
      <xdr:row>24</xdr:row>
      <xdr:rowOff>5292</xdr:rowOff>
    </xdr:to>
    <xdr:pic>
      <xdr:nvPicPr>
        <xdr:cNvPr id="13" name="Obrázek 12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417" y="4339167"/>
          <a:ext cx="7037917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74083</xdr:colOff>
      <xdr:row>24</xdr:row>
      <xdr:rowOff>10583</xdr:rowOff>
    </xdr:from>
    <xdr:to>
      <xdr:col>22</xdr:col>
      <xdr:colOff>407459</xdr:colOff>
      <xdr:row>25</xdr:row>
      <xdr:rowOff>29633</xdr:rowOff>
    </xdr:to>
    <xdr:pic>
      <xdr:nvPicPr>
        <xdr:cNvPr id="14" name="Obrázek 13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0" y="4582583"/>
          <a:ext cx="7085542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352134</xdr:colOff>
      <xdr:row>21</xdr:row>
      <xdr:rowOff>595550</xdr:rowOff>
    </xdr:from>
    <xdr:to>
      <xdr:col>21</xdr:col>
      <xdr:colOff>553217</xdr:colOff>
      <xdr:row>22</xdr:row>
      <xdr:rowOff>55800</xdr:rowOff>
    </xdr:to>
    <xdr:sp macro="" textlink="">
      <xdr:nvSpPr>
        <xdr:cNvPr id="15" name="TextovéPole 14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7718134" y="4596050"/>
          <a:ext cx="5725583" cy="455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600" b="1"/>
            <a:t>NMA v</a:t>
          </a:r>
          <a:r>
            <a:rPr lang="cs-CZ" sz="1600" b="1" baseline="0"/>
            <a:t> parametru změny QMG skóre dle zdroje pod pozn. 68</a:t>
          </a:r>
          <a:endParaRPr lang="cs-CZ" sz="1600" b="1"/>
        </a:p>
      </xdr:txBody>
    </xdr:sp>
    <xdr:clientData/>
  </xdr:twoCellAnchor>
  <xdr:twoCellAnchor editAs="oneCell">
    <xdr:from>
      <xdr:col>11</xdr:col>
      <xdr:colOff>95250</xdr:colOff>
      <xdr:row>25</xdr:row>
      <xdr:rowOff>10584</xdr:rowOff>
    </xdr:from>
    <xdr:to>
      <xdr:col>22</xdr:col>
      <xdr:colOff>495301</xdr:colOff>
      <xdr:row>28</xdr:row>
      <xdr:rowOff>143934</xdr:rowOff>
    </xdr:to>
    <xdr:pic>
      <xdr:nvPicPr>
        <xdr:cNvPr id="16" name="Obrázek 15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417" y="5577417"/>
          <a:ext cx="7152217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76200</xdr:rowOff>
    </xdr:from>
    <xdr:to>
      <xdr:col>19</xdr:col>
      <xdr:colOff>523875</xdr:colOff>
      <xdr:row>30</xdr:row>
      <xdr:rowOff>133350</xdr:rowOff>
    </xdr:to>
    <xdr:sp macro="" textlink="">
      <xdr:nvSpPr>
        <xdr:cNvPr id="2" name="TextovéPole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209550" y="76200"/>
          <a:ext cx="11896725" cy="5772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333375</xdr:colOff>
      <xdr:row>32</xdr:row>
      <xdr:rowOff>123826</xdr:rowOff>
    </xdr:from>
    <xdr:to>
      <xdr:col>10</xdr:col>
      <xdr:colOff>50800</xdr:colOff>
      <xdr:row>42</xdr:row>
      <xdr:rowOff>57150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219826"/>
          <a:ext cx="5838825" cy="2276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42</xdr:row>
      <xdr:rowOff>180975</xdr:rowOff>
    </xdr:from>
    <xdr:to>
      <xdr:col>9</xdr:col>
      <xdr:colOff>744538</xdr:colOff>
      <xdr:row>46</xdr:row>
      <xdr:rowOff>38100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620125"/>
          <a:ext cx="58197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66675</xdr:rowOff>
    </xdr:from>
    <xdr:to>
      <xdr:col>19</xdr:col>
      <xdr:colOff>123825</xdr:colOff>
      <xdr:row>42</xdr:row>
      <xdr:rowOff>76200</xdr:rowOff>
    </xdr:to>
    <xdr:sp macro="" textlink="">
      <xdr:nvSpPr>
        <xdr:cNvPr id="2" name="TextovéPole 1"/>
        <xdr:cNvSpPr txBox="1"/>
      </xdr:nvSpPr>
      <xdr:spPr>
        <a:xfrm>
          <a:off x="219075" y="66675"/>
          <a:ext cx="11487150" cy="801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542925</xdr:colOff>
      <xdr:row>2</xdr:row>
      <xdr:rowOff>114300</xdr:rowOff>
    </xdr:from>
    <xdr:to>
      <xdr:col>16</xdr:col>
      <xdr:colOff>314325</xdr:colOff>
      <xdr:row>18</xdr:row>
      <xdr:rowOff>133350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495300"/>
          <a:ext cx="952500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180976</xdr:colOff>
      <xdr:row>3</xdr:row>
      <xdr:rowOff>9526</xdr:rowOff>
    </xdr:from>
    <xdr:to>
      <xdr:col>13</xdr:col>
      <xdr:colOff>152400</xdr:colOff>
      <xdr:row>4</xdr:row>
      <xdr:rowOff>28576</xdr:rowOff>
    </xdr:to>
    <xdr:sp macro="" textlink="">
      <xdr:nvSpPr>
        <xdr:cNvPr id="4" name="TextovéPole 3"/>
        <xdr:cNvSpPr txBox="1"/>
      </xdr:nvSpPr>
      <xdr:spPr>
        <a:xfrm>
          <a:off x="6276976" y="581026"/>
          <a:ext cx="1800224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200" b="1"/>
            <a:t>Náklady/rok (Kč - NCSD)</a:t>
          </a:r>
        </a:p>
      </xdr:txBody>
    </xdr:sp>
    <xdr:clientData/>
  </xdr:twoCellAnchor>
  <xdr:twoCellAnchor>
    <xdr:from>
      <xdr:col>10</xdr:col>
      <xdr:colOff>561975</xdr:colOff>
      <xdr:row>4</xdr:row>
      <xdr:rowOff>76199</xdr:rowOff>
    </xdr:from>
    <xdr:to>
      <xdr:col>12</xdr:col>
      <xdr:colOff>409575</xdr:colOff>
      <xdr:row>5</xdr:row>
      <xdr:rowOff>95250</xdr:rowOff>
    </xdr:to>
    <xdr:sp macro="" textlink="">
      <xdr:nvSpPr>
        <xdr:cNvPr id="5" name="TextovéPole 4"/>
        <xdr:cNvSpPr txBox="1"/>
      </xdr:nvSpPr>
      <xdr:spPr>
        <a:xfrm>
          <a:off x="6657975" y="838199"/>
          <a:ext cx="1066800" cy="209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400"/>
            <a:t> cca 6.000 </a:t>
          </a:r>
        </a:p>
      </xdr:txBody>
    </xdr:sp>
    <xdr:clientData/>
  </xdr:twoCellAnchor>
  <xdr:twoCellAnchor>
    <xdr:from>
      <xdr:col>10</xdr:col>
      <xdr:colOff>552450</xdr:colOff>
      <xdr:row>5</xdr:row>
      <xdr:rowOff>114299</xdr:rowOff>
    </xdr:from>
    <xdr:to>
      <xdr:col>12</xdr:col>
      <xdr:colOff>400050</xdr:colOff>
      <xdr:row>6</xdr:row>
      <xdr:rowOff>133350</xdr:rowOff>
    </xdr:to>
    <xdr:sp macro="" textlink="">
      <xdr:nvSpPr>
        <xdr:cNvPr id="6" name="TextovéPole 5"/>
        <xdr:cNvSpPr txBox="1"/>
      </xdr:nvSpPr>
      <xdr:spPr>
        <a:xfrm>
          <a:off x="6648450" y="1066799"/>
          <a:ext cx="1066800" cy="209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400"/>
            <a:t> cca 500 </a:t>
          </a:r>
        </a:p>
      </xdr:txBody>
    </xdr:sp>
    <xdr:clientData/>
  </xdr:twoCellAnchor>
  <xdr:twoCellAnchor>
    <xdr:from>
      <xdr:col>10</xdr:col>
      <xdr:colOff>552450</xdr:colOff>
      <xdr:row>6</xdr:row>
      <xdr:rowOff>171449</xdr:rowOff>
    </xdr:from>
    <xdr:to>
      <xdr:col>12</xdr:col>
      <xdr:colOff>400050</xdr:colOff>
      <xdr:row>8</xdr:row>
      <xdr:rowOff>0</xdr:rowOff>
    </xdr:to>
    <xdr:sp macro="" textlink="">
      <xdr:nvSpPr>
        <xdr:cNvPr id="7" name="TextovéPole 6"/>
        <xdr:cNvSpPr txBox="1"/>
      </xdr:nvSpPr>
      <xdr:spPr>
        <a:xfrm>
          <a:off x="6648450" y="1314449"/>
          <a:ext cx="1066800" cy="209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400"/>
            <a:t> cca 2.000 </a:t>
          </a:r>
        </a:p>
      </xdr:txBody>
    </xdr:sp>
    <xdr:clientData/>
  </xdr:twoCellAnchor>
  <xdr:twoCellAnchor>
    <xdr:from>
      <xdr:col>10</xdr:col>
      <xdr:colOff>542925</xdr:colOff>
      <xdr:row>8</xdr:row>
      <xdr:rowOff>57149</xdr:rowOff>
    </xdr:from>
    <xdr:to>
      <xdr:col>12</xdr:col>
      <xdr:colOff>390525</xdr:colOff>
      <xdr:row>9</xdr:row>
      <xdr:rowOff>76200</xdr:rowOff>
    </xdr:to>
    <xdr:sp macro="" textlink="">
      <xdr:nvSpPr>
        <xdr:cNvPr id="8" name="TextovéPole 7"/>
        <xdr:cNvSpPr txBox="1"/>
      </xdr:nvSpPr>
      <xdr:spPr>
        <a:xfrm>
          <a:off x="6638925" y="1581149"/>
          <a:ext cx="1066800" cy="209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400"/>
            <a:t> cca 4.500 </a:t>
          </a:r>
        </a:p>
      </xdr:txBody>
    </xdr:sp>
    <xdr:clientData/>
  </xdr:twoCellAnchor>
  <xdr:twoCellAnchor>
    <xdr:from>
      <xdr:col>10</xdr:col>
      <xdr:colOff>523875</xdr:colOff>
      <xdr:row>9</xdr:row>
      <xdr:rowOff>114300</xdr:rowOff>
    </xdr:from>
    <xdr:to>
      <xdr:col>12</xdr:col>
      <xdr:colOff>371475</xdr:colOff>
      <xdr:row>10</xdr:row>
      <xdr:rowOff>133351</xdr:rowOff>
    </xdr:to>
    <xdr:sp macro="" textlink="">
      <xdr:nvSpPr>
        <xdr:cNvPr id="9" name="TextovéPole 8"/>
        <xdr:cNvSpPr txBox="1"/>
      </xdr:nvSpPr>
      <xdr:spPr>
        <a:xfrm>
          <a:off x="6619875" y="1828800"/>
          <a:ext cx="1066800" cy="209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400"/>
            <a:t>  cca 18.100 </a:t>
          </a:r>
        </a:p>
      </xdr:txBody>
    </xdr:sp>
    <xdr:clientData/>
  </xdr:twoCellAnchor>
  <xdr:twoCellAnchor>
    <xdr:from>
      <xdr:col>10</xdr:col>
      <xdr:colOff>571500</xdr:colOff>
      <xdr:row>10</xdr:row>
      <xdr:rowOff>161924</xdr:rowOff>
    </xdr:from>
    <xdr:to>
      <xdr:col>12</xdr:col>
      <xdr:colOff>419100</xdr:colOff>
      <xdr:row>11</xdr:row>
      <xdr:rowOff>180975</xdr:rowOff>
    </xdr:to>
    <xdr:sp macro="" textlink="">
      <xdr:nvSpPr>
        <xdr:cNvPr id="10" name="TextovéPole 9"/>
        <xdr:cNvSpPr txBox="1"/>
      </xdr:nvSpPr>
      <xdr:spPr>
        <a:xfrm>
          <a:off x="6667500" y="2066924"/>
          <a:ext cx="1066800" cy="209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400"/>
            <a:t> cca 200 </a:t>
          </a:r>
        </a:p>
      </xdr:txBody>
    </xdr:sp>
    <xdr:clientData/>
  </xdr:twoCellAnchor>
  <xdr:twoCellAnchor>
    <xdr:from>
      <xdr:col>10</xdr:col>
      <xdr:colOff>571500</xdr:colOff>
      <xdr:row>12</xdr:row>
      <xdr:rowOff>38099</xdr:rowOff>
    </xdr:from>
    <xdr:to>
      <xdr:col>12</xdr:col>
      <xdr:colOff>419100</xdr:colOff>
      <xdr:row>13</xdr:row>
      <xdr:rowOff>57150</xdr:rowOff>
    </xdr:to>
    <xdr:sp macro="" textlink="">
      <xdr:nvSpPr>
        <xdr:cNvPr id="11" name="TextovéPole 10"/>
        <xdr:cNvSpPr txBox="1"/>
      </xdr:nvSpPr>
      <xdr:spPr>
        <a:xfrm>
          <a:off x="6667500" y="2324099"/>
          <a:ext cx="1066800" cy="209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400"/>
            <a:t> cca 15.200 </a:t>
          </a:r>
        </a:p>
      </xdr:txBody>
    </xdr:sp>
    <xdr:clientData/>
  </xdr:twoCellAnchor>
  <xdr:twoCellAnchor>
    <xdr:from>
      <xdr:col>10</xdr:col>
      <xdr:colOff>561975</xdr:colOff>
      <xdr:row>14</xdr:row>
      <xdr:rowOff>28574</xdr:rowOff>
    </xdr:from>
    <xdr:to>
      <xdr:col>12</xdr:col>
      <xdr:colOff>409575</xdr:colOff>
      <xdr:row>15</xdr:row>
      <xdr:rowOff>47625</xdr:rowOff>
    </xdr:to>
    <xdr:sp macro="" textlink="">
      <xdr:nvSpPr>
        <xdr:cNvPr id="12" name="TextovéPole 11"/>
        <xdr:cNvSpPr txBox="1"/>
      </xdr:nvSpPr>
      <xdr:spPr>
        <a:xfrm>
          <a:off x="6657975" y="2695574"/>
          <a:ext cx="1066800" cy="209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400"/>
            <a:t> cca 16.700 </a:t>
          </a:r>
        </a:p>
      </xdr:txBody>
    </xdr:sp>
    <xdr:clientData/>
  </xdr:twoCellAnchor>
  <xdr:twoCellAnchor>
    <xdr:from>
      <xdr:col>10</xdr:col>
      <xdr:colOff>561975</xdr:colOff>
      <xdr:row>16</xdr:row>
      <xdr:rowOff>28574</xdr:rowOff>
    </xdr:from>
    <xdr:to>
      <xdr:col>12</xdr:col>
      <xdr:colOff>409575</xdr:colOff>
      <xdr:row>17</xdr:row>
      <xdr:rowOff>47625</xdr:rowOff>
    </xdr:to>
    <xdr:sp macro="" textlink="">
      <xdr:nvSpPr>
        <xdr:cNvPr id="13" name="TextovéPole 12"/>
        <xdr:cNvSpPr txBox="1"/>
      </xdr:nvSpPr>
      <xdr:spPr>
        <a:xfrm>
          <a:off x="6657975" y="3076574"/>
          <a:ext cx="1066800" cy="209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400"/>
            <a:t> cca 30.000 </a:t>
          </a:r>
        </a:p>
      </xdr:txBody>
    </xdr:sp>
    <xdr:clientData/>
  </xdr:twoCellAnchor>
  <xdr:twoCellAnchor>
    <xdr:from>
      <xdr:col>13</xdr:col>
      <xdr:colOff>180975</xdr:colOff>
      <xdr:row>2</xdr:row>
      <xdr:rowOff>133350</xdr:rowOff>
    </xdr:from>
    <xdr:to>
      <xdr:col>16</xdr:col>
      <xdr:colOff>266700</xdr:colOff>
      <xdr:row>17</xdr:row>
      <xdr:rowOff>104775</xdr:rowOff>
    </xdr:to>
    <xdr:sp macro="" textlink="">
      <xdr:nvSpPr>
        <xdr:cNvPr id="14" name="TextovéPole 13"/>
        <xdr:cNvSpPr txBox="1"/>
      </xdr:nvSpPr>
      <xdr:spPr>
        <a:xfrm>
          <a:off x="8105775" y="514350"/>
          <a:ext cx="1914525" cy="2828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590550</xdr:colOff>
      <xdr:row>20</xdr:row>
      <xdr:rowOff>123825</xdr:rowOff>
    </xdr:from>
    <xdr:to>
      <xdr:col>13</xdr:col>
      <xdr:colOff>276225</xdr:colOff>
      <xdr:row>31</xdr:row>
      <xdr:rowOff>114300</xdr:rowOff>
    </xdr:to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933825"/>
          <a:ext cx="7610475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123825</xdr:rowOff>
    </xdr:from>
    <xdr:to>
      <xdr:col>13</xdr:col>
      <xdr:colOff>276225</xdr:colOff>
      <xdr:row>34</xdr:row>
      <xdr:rowOff>104775</xdr:rowOff>
    </xdr:to>
    <xdr:pic>
      <xdr:nvPicPr>
        <xdr:cNvPr id="20" name="Obrázek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29325"/>
          <a:ext cx="75914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85725</xdr:rowOff>
    </xdr:from>
    <xdr:to>
      <xdr:col>18</xdr:col>
      <xdr:colOff>180975</xdr:colOff>
      <xdr:row>31</xdr:row>
      <xdr:rowOff>85725</xdr:rowOff>
    </xdr:to>
    <xdr:sp macro="" textlink="">
      <xdr:nvSpPr>
        <xdr:cNvPr id="2" name="TextovéPole 1"/>
        <xdr:cNvSpPr txBox="1"/>
      </xdr:nvSpPr>
      <xdr:spPr>
        <a:xfrm>
          <a:off x="228600" y="85725"/>
          <a:ext cx="10925175" cy="5905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266700</xdr:colOff>
      <xdr:row>2</xdr:row>
      <xdr:rowOff>28575</xdr:rowOff>
    </xdr:from>
    <xdr:to>
      <xdr:col>11</xdr:col>
      <xdr:colOff>485775</xdr:colOff>
      <xdr:row>13</xdr:row>
      <xdr:rowOff>114300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09575"/>
          <a:ext cx="6315075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14</xdr:row>
      <xdr:rowOff>152400</xdr:rowOff>
    </xdr:from>
    <xdr:to>
      <xdr:col>11</xdr:col>
      <xdr:colOff>495300</xdr:colOff>
      <xdr:row>23</xdr:row>
      <xdr:rowOff>38100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19400"/>
          <a:ext cx="63722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247650</xdr:colOff>
      <xdr:row>1</xdr:row>
      <xdr:rowOff>171450</xdr:rowOff>
    </xdr:from>
    <xdr:to>
      <xdr:col>2</xdr:col>
      <xdr:colOff>476250</xdr:colOff>
      <xdr:row>3</xdr:row>
      <xdr:rowOff>76200</xdr:rowOff>
    </xdr:to>
    <xdr:sp macro="" textlink="">
      <xdr:nvSpPr>
        <xdr:cNvPr id="5" name="TextovéPole 4"/>
        <xdr:cNvSpPr txBox="1"/>
      </xdr:nvSpPr>
      <xdr:spPr>
        <a:xfrm>
          <a:off x="857250" y="361950"/>
          <a:ext cx="838200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</xdr:col>
      <xdr:colOff>219075</xdr:colOff>
      <xdr:row>14</xdr:row>
      <xdr:rowOff>133349</xdr:rowOff>
    </xdr:from>
    <xdr:to>
      <xdr:col>2</xdr:col>
      <xdr:colOff>447675</xdr:colOff>
      <xdr:row>15</xdr:row>
      <xdr:rowOff>161924</xdr:rowOff>
    </xdr:to>
    <xdr:sp macro="" textlink="">
      <xdr:nvSpPr>
        <xdr:cNvPr id="6" name="TextovéPole 5"/>
        <xdr:cNvSpPr txBox="1"/>
      </xdr:nvSpPr>
      <xdr:spPr>
        <a:xfrm>
          <a:off x="828675" y="2800349"/>
          <a:ext cx="838200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0</xdr:rowOff>
    </xdr:to>
    <xdr:cxnSp macro="">
      <xdr:nvCxnSpPr>
        <xdr:cNvPr id="2" name="Přímá spojovací čára 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13782675" y="561975"/>
          <a:ext cx="0" cy="111759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21</xdr:row>
      <xdr:rowOff>31749</xdr:rowOff>
    </xdr:from>
    <xdr:to>
      <xdr:col>6</xdr:col>
      <xdr:colOff>931334</xdr:colOff>
      <xdr:row>24</xdr:row>
      <xdr:rowOff>31749</xdr:rowOff>
    </xdr:to>
    <xdr:sp macro="" textlink="">
      <xdr:nvSpPr>
        <xdr:cNvPr id="3" name="Ovál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 flipH="1">
          <a:off x="2582334" y="5556249"/>
          <a:ext cx="3873500" cy="57150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6</xdr:col>
      <xdr:colOff>1153583</xdr:colOff>
      <xdr:row>21</xdr:row>
      <xdr:rowOff>95249</xdr:rowOff>
    </xdr:from>
    <xdr:to>
      <xdr:col>13</xdr:col>
      <xdr:colOff>783167</xdr:colOff>
      <xdr:row>24</xdr:row>
      <xdr:rowOff>52916</xdr:rowOff>
    </xdr:to>
    <xdr:sp macro="" textlink="">
      <xdr:nvSpPr>
        <xdr:cNvPr id="4" name="Ovál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/>
      </xdr:nvSpPr>
      <xdr:spPr>
        <a:xfrm flipH="1">
          <a:off x="6678083" y="5619749"/>
          <a:ext cx="1005417" cy="52916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195790</xdr:colOff>
      <xdr:row>0</xdr:row>
      <xdr:rowOff>74083</xdr:rowOff>
    </xdr:from>
    <xdr:to>
      <xdr:col>18</xdr:col>
      <xdr:colOff>476250</xdr:colOff>
      <xdr:row>16</xdr:row>
      <xdr:rowOff>222250</xdr:rowOff>
    </xdr:to>
    <xdr:graphicFrame macro="">
      <xdr:nvGraphicFramePr>
        <xdr:cNvPr id="4" name="Graf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52917</xdr:colOff>
      <xdr:row>12</xdr:row>
      <xdr:rowOff>31750</xdr:rowOff>
    </xdr:from>
    <xdr:to>
      <xdr:col>15</xdr:col>
      <xdr:colOff>338667</xdr:colOff>
      <xdr:row>12</xdr:row>
      <xdr:rowOff>105835</xdr:rowOff>
    </xdr:to>
    <xdr:cxnSp macro="">
      <xdr:nvCxnSpPr>
        <xdr:cNvPr id="6" name="Přímá spojnice se šipkou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CxnSpPr/>
      </xdr:nvCxnSpPr>
      <xdr:spPr>
        <a:xfrm flipH="1">
          <a:off x="11863917" y="4741333"/>
          <a:ext cx="285750" cy="74085"/>
        </a:xfrm>
        <a:prstGeom prst="straightConnector1">
          <a:avLst/>
        </a:prstGeom>
        <a:ln>
          <a:solidFill>
            <a:srgbClr val="FFC000"/>
          </a:solidFill>
          <a:tailEnd type="arrow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127000</xdr:colOff>
      <xdr:row>6</xdr:row>
      <xdr:rowOff>211667</xdr:rowOff>
    </xdr:from>
    <xdr:to>
      <xdr:col>5</xdr:col>
      <xdr:colOff>518583</xdr:colOff>
      <xdr:row>7</xdr:row>
      <xdr:rowOff>116417</xdr:rowOff>
    </xdr:to>
    <xdr:sp macro="" textlink="">
      <xdr:nvSpPr>
        <xdr:cNvPr id="16" name="TextovéPole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5799667" y="2698750"/>
          <a:ext cx="391583" cy="275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4</xdr:col>
      <xdr:colOff>296333</xdr:colOff>
      <xdr:row>13</xdr:row>
      <xdr:rowOff>338667</xdr:rowOff>
    </xdr:from>
    <xdr:to>
      <xdr:col>18</xdr:col>
      <xdr:colOff>275167</xdr:colOff>
      <xdr:row>15</xdr:row>
      <xdr:rowOff>254001</xdr:rowOff>
    </xdr:to>
    <xdr:sp macro="" textlink="">
      <xdr:nvSpPr>
        <xdr:cNvPr id="17" name="TextovéPole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5355166" y="5439834"/>
          <a:ext cx="8572501" cy="6985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LP VYVGART i LP ULTOMIRIS jsou oba dávkovány dle tělesné hmotnosti, </a:t>
          </a:r>
          <a:r>
            <a:rPr lang="cs-CZ" sz="12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ale ULTOMIRIS má dávkování (po indukci) ve stále stejném, fixním, dávkovém intervalu</a:t>
          </a:r>
          <a:r>
            <a:rPr lang="cs-CZ" sz="12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 8 týdnech, kdežto VYVGART má</a:t>
          </a:r>
          <a:r>
            <a:rPr lang="cs-CZ" sz="12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intervaly mezi dávkami dány dle hodnot MG-ADL skóre pacienta, tzn. jedná se o "reaktivní" přístup - viz výše srovnání obou LP v tabulce </a:t>
          </a:r>
          <a:r>
            <a:rPr lang="cs-CZ" sz="12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"Charakteristiky komparovaných léčivých přípravků".</a:t>
          </a:r>
        </a:p>
        <a:p>
          <a:endParaRPr lang="cs-CZ" sz="1100" u="none"/>
        </a:p>
      </xdr:txBody>
    </xdr:sp>
    <xdr:clientData/>
  </xdr:twoCellAnchor>
  <xdr:twoCellAnchor>
    <xdr:from>
      <xdr:col>12</xdr:col>
      <xdr:colOff>116417</xdr:colOff>
      <xdr:row>4</xdr:row>
      <xdr:rowOff>222250</xdr:rowOff>
    </xdr:from>
    <xdr:to>
      <xdr:col>12</xdr:col>
      <xdr:colOff>116419</xdr:colOff>
      <xdr:row>12</xdr:row>
      <xdr:rowOff>317500</xdr:rowOff>
    </xdr:to>
    <xdr:cxnSp macro="">
      <xdr:nvCxnSpPr>
        <xdr:cNvPr id="7" name="Přímá spojnice 6"/>
        <xdr:cNvCxnSpPr/>
      </xdr:nvCxnSpPr>
      <xdr:spPr>
        <a:xfrm flipV="1">
          <a:off x="10085917" y="1979083"/>
          <a:ext cx="2" cy="304800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169333</xdr:colOff>
      <xdr:row>5</xdr:row>
      <xdr:rowOff>0</xdr:rowOff>
    </xdr:from>
    <xdr:to>
      <xdr:col>14</xdr:col>
      <xdr:colOff>179916</xdr:colOff>
      <xdr:row>5</xdr:row>
      <xdr:rowOff>0</xdr:rowOff>
    </xdr:to>
    <xdr:cxnSp macro="">
      <xdr:nvCxnSpPr>
        <xdr:cNvPr id="13" name="Přímá spojnice se šipkou 12"/>
        <xdr:cNvCxnSpPr/>
      </xdr:nvCxnSpPr>
      <xdr:spPr>
        <a:xfrm>
          <a:off x="10138833" y="2095500"/>
          <a:ext cx="1238250" cy="0"/>
        </a:xfrm>
        <a:prstGeom prst="straightConnector1">
          <a:avLst/>
        </a:prstGeom>
        <a:ln>
          <a:solidFill>
            <a:schemeClr val="tx1"/>
          </a:solidFill>
          <a:prstDash val="dash"/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0.01394</cdr:x>
      <cdr:y>0.07578</cdr:y>
    </cdr:from>
    <cdr:to>
      <cdr:x>0.08372</cdr:x>
      <cdr:y>0.8369</cdr:y>
    </cdr:to>
    <cdr:sp macro="" textlink="">
      <cdr:nvSpPr>
        <cdr:cNvPr id="48" name="TextovéPole 2">
          <a:extLst xmlns:a="http://schemas.openxmlformats.org/drawingml/2006/main">
            <a:ext uri="{FF2B5EF4-FFF2-40B4-BE49-F238E27FC236}">
              <a16:creationId xmlns="" xmlns:a16="http://schemas.microsoft.com/office/drawing/2014/main" id="{00000000-0008-0000-0A00-000003000000}"/>
            </a:ext>
          </a:extLst>
        </cdr:cNvPr>
        <cdr:cNvSpPr txBox="1"/>
      </cdr:nvSpPr>
      <cdr:spPr>
        <a:xfrm xmlns:a="http://schemas.openxmlformats.org/drawingml/2006/main">
          <a:off x="132294" y="486834"/>
          <a:ext cx="662034" cy="488949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" wrap="square" lIns="0" tIns="14400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ROZDÍL CENY PŘI POUŽITÍ VYVGARTU MÍSTO ULTOMIRISU U 1 PACIENTA ZA ROK</a:t>
          </a:r>
        </a:p>
        <a:p xmlns:a="http://schemas.openxmlformats.org/drawingml/2006/main">
          <a:endParaRPr lang="cs-CZ" sz="1100"/>
        </a:p>
        <a:p xmlns:a="http://schemas.openxmlformats.org/drawingml/2006/main">
          <a:r>
            <a:rPr lang="cs-CZ" sz="1100" b="1"/>
            <a:t>            </a:t>
          </a:r>
          <a:r>
            <a:rPr lang="cs-CZ" sz="1100" b="1" baseline="0">
              <a:latin typeface="Calibri"/>
            </a:rPr>
            <a:t>   ← </a:t>
          </a:r>
          <a:r>
            <a:rPr lang="cs-CZ" sz="1100" b="1"/>
            <a:t>   VYVGART</a:t>
          </a:r>
          <a:r>
            <a:rPr lang="cs-CZ" sz="1100" b="1" baseline="0"/>
            <a:t> JE LEVNĚJŠÍ                      ULTOMIRIS JE LEVNĚJŠÍ  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</a:t>
          </a:r>
          <a:endParaRPr lang="cs-CZ" sz="1100" b="1"/>
        </a:p>
        <a:p xmlns:a="http://schemas.openxmlformats.org/drawingml/2006/main">
          <a:endParaRPr lang="cs-CZ" sz="1100"/>
        </a:p>
        <a:p xmlns:a="http://schemas.openxmlformats.org/drawingml/2006/main">
          <a:r>
            <a:rPr lang="cs-CZ" sz="1100"/>
            <a:t>  </a:t>
          </a:r>
        </a:p>
      </cdr:txBody>
    </cdr:sp>
  </cdr:relSizeAnchor>
  <cdr:relSizeAnchor xmlns:cdr="http://schemas.openxmlformats.org/drawingml/2006/chartDrawing">
    <cdr:from>
      <cdr:x>0.30954</cdr:x>
      <cdr:y>0.42534</cdr:y>
    </cdr:from>
    <cdr:to>
      <cdr:x>0.97211</cdr:x>
      <cdr:y>0.5173</cdr:y>
    </cdr:to>
    <cdr:sp macro="" textlink="">
      <cdr:nvSpPr>
        <cdr:cNvPr id="49" name="TextovéPole 5">
          <a:extLst xmlns:a="http://schemas.openxmlformats.org/drawingml/2006/main">
            <a:ext uri="{FF2B5EF4-FFF2-40B4-BE49-F238E27FC236}">
              <a16:creationId xmlns="" xmlns:a16="http://schemas.microsoft.com/office/drawing/2014/main" id="{00000000-0008-0000-0A00-000006000000}"/>
            </a:ext>
          </a:extLst>
        </cdr:cNvPr>
        <cdr:cNvSpPr txBox="1"/>
      </cdr:nvSpPr>
      <cdr:spPr>
        <a:xfrm xmlns:a="http://schemas.openxmlformats.org/drawingml/2006/main">
          <a:off x="2936921" y="2732431"/>
          <a:ext cx="6286438" cy="59075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                        počet cyklů LP VYVGART podaných pacientovi za rok</a:t>
          </a:r>
        </a:p>
        <a:p xmlns:a="http://schemas.openxmlformats.org/drawingml/2006/main">
          <a:r>
            <a:rPr lang="cs-CZ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← 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od 5-6.cyklu klesá pravděpodobnost                                             od 6.cyklu klesá pravděpodobnost    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</a:t>
          </a:r>
          <a:endParaRPr lang="cs-CZ" sz="1100" b="0" i="1"/>
        </a:p>
      </cdr:txBody>
    </cdr:sp>
  </cdr:relSizeAnchor>
  <cdr:relSizeAnchor xmlns:cdr="http://schemas.openxmlformats.org/drawingml/2006/chartDrawing">
    <cdr:from>
      <cdr:x>0.01153</cdr:x>
      <cdr:y>0.82615</cdr:y>
    </cdr:from>
    <cdr:to>
      <cdr:x>0.9892</cdr:x>
      <cdr:y>0.89723</cdr:y>
    </cdr:to>
    <cdr:sp macro="" textlink="">
      <cdr:nvSpPr>
        <cdr:cNvPr id="50" name="TextovéPole 49"/>
        <cdr:cNvSpPr txBox="1"/>
      </cdr:nvSpPr>
      <cdr:spPr>
        <a:xfrm xmlns:a="http://schemas.openxmlformats.org/drawingml/2006/main">
          <a:off x="103916" y="5307252"/>
          <a:ext cx="8810478" cy="4566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200" b="1"/>
        </a:p>
      </cdr:txBody>
    </cdr:sp>
  </cdr:relSizeAnchor>
  <cdr:relSizeAnchor xmlns:cdr="http://schemas.openxmlformats.org/drawingml/2006/chartDrawing">
    <cdr:from>
      <cdr:x>0.30223</cdr:x>
      <cdr:y>0.67979</cdr:y>
    </cdr:from>
    <cdr:to>
      <cdr:x>0.49906</cdr:x>
      <cdr:y>0.73036</cdr:y>
    </cdr:to>
    <cdr:sp macro="" textlink="">
      <cdr:nvSpPr>
        <cdr:cNvPr id="58" name="TextovéPole 1"/>
        <cdr:cNvSpPr txBox="1"/>
      </cdr:nvSpPr>
      <cdr:spPr>
        <a:xfrm xmlns:a="http://schemas.openxmlformats.org/drawingml/2006/main">
          <a:off x="2867519" y="4367021"/>
          <a:ext cx="1867515" cy="324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 u="sng">
              <a:solidFill>
                <a:srgbClr val="0070C0"/>
              </a:solidFill>
            </a:rPr>
            <a:t>pacient</a:t>
          </a:r>
          <a:r>
            <a:rPr lang="cs-CZ" sz="1000" b="1" u="sng" baseline="0">
              <a:solidFill>
                <a:srgbClr val="0070C0"/>
              </a:solidFill>
            </a:rPr>
            <a:t> s hmotností </a:t>
          </a:r>
          <a:r>
            <a:rPr lang="cs-CZ" sz="1000" b="1" u="sng">
              <a:solidFill>
                <a:srgbClr val="0070C0"/>
              </a:solidFill>
            </a:rPr>
            <a:t>81-99  kg</a:t>
          </a:r>
        </a:p>
      </cdr:txBody>
    </cdr:sp>
  </cdr:relSizeAnchor>
  <cdr:relSizeAnchor xmlns:cdr="http://schemas.openxmlformats.org/drawingml/2006/chartDrawing">
    <cdr:from>
      <cdr:x>0.48689</cdr:x>
      <cdr:y>0.7084</cdr:y>
    </cdr:from>
    <cdr:to>
      <cdr:x>0.6754</cdr:x>
      <cdr:y>0.72158</cdr:y>
    </cdr:to>
    <cdr:cxnSp macro="">
      <cdr:nvCxnSpPr>
        <cdr:cNvPr id="59" name="Přímá spojnice se šipkou 58">
          <a:extLst xmlns:a="http://schemas.openxmlformats.org/drawingml/2006/main">
            <a:ext uri="{FF2B5EF4-FFF2-40B4-BE49-F238E27FC236}">
              <a16:creationId xmlns=""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4619609" y="4550843"/>
          <a:ext cx="1788601" cy="8465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0.03848</cdr:x>
      <cdr:y>0.00824</cdr:y>
    </cdr:from>
    <cdr:to>
      <cdr:x>0.98661</cdr:x>
      <cdr:y>0.07578</cdr:y>
    </cdr:to>
    <cdr:sp macro="" textlink="">
      <cdr:nvSpPr>
        <cdr:cNvPr id="62" name="TextovéPole 1"/>
        <cdr:cNvSpPr txBox="1"/>
      </cdr:nvSpPr>
      <cdr:spPr>
        <a:xfrm xmlns:a="http://schemas.openxmlformats.org/drawingml/2006/main">
          <a:off x="365127" y="52934"/>
          <a:ext cx="8995832" cy="4338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                    Vztah mezi počtem podaných cyklů LP VYVGART za  rok a rozdílem ceny ULTOMIRIS - VYVGART za rok léčby 1 pacienta</a:t>
          </a: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cs-CZ" sz="1100">
              <a:effectLst/>
              <a:latin typeface="+mn-lt"/>
              <a:ea typeface="+mn-ea"/>
              <a:cs typeface="+mn-cs"/>
            </a:rPr>
            <a:t>(černým oválem je zvýrazněna těl. hmot. pac.</a:t>
          </a:r>
          <a:r>
            <a:rPr lang="cs-CZ" sz="1100" baseline="0">
              <a:effectLst/>
              <a:latin typeface="+mn-lt"/>
              <a:ea typeface="+mn-ea"/>
              <a:cs typeface="+mn-cs"/>
            </a:rPr>
            <a:t> u které je LP VYVGART nejvýhodnější,  černě čárkovaně pak hranice s nejpravděpodobnějším počtem cyklů</a:t>
          </a:r>
          <a:r>
            <a:rPr lang="cs-CZ" sz="1100">
              <a:effectLst/>
              <a:latin typeface="+mn-lt"/>
              <a:ea typeface="+mn-ea"/>
              <a:cs typeface="+mn-cs"/>
            </a:rPr>
            <a:t>)</a:t>
          </a:r>
          <a:endParaRPr lang="cs-CZ" sz="1200"/>
        </a:p>
      </cdr:txBody>
    </cdr:sp>
  </cdr:relSizeAnchor>
  <cdr:relSizeAnchor xmlns:cdr="http://schemas.openxmlformats.org/drawingml/2006/chartDrawing">
    <cdr:from>
      <cdr:x>0.20134</cdr:x>
      <cdr:y>0.28336</cdr:y>
    </cdr:from>
    <cdr:to>
      <cdr:x>0.78137</cdr:x>
      <cdr:y>0.80395</cdr:y>
    </cdr:to>
    <cdr:cxnSp macro="">
      <cdr:nvCxnSpPr>
        <cdr:cNvPr id="60" name="Přímá spojnice 59">
          <a:extLst xmlns:a="http://schemas.openxmlformats.org/drawingml/2006/main">
            <a:ext uri="{FF2B5EF4-FFF2-40B4-BE49-F238E27FC236}">
              <a16:creationId xmlns=""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>
          <a:off x="1910293" y="1820334"/>
          <a:ext cx="5503334" cy="334433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0.40212</cdr:x>
      <cdr:y>0.09556</cdr:y>
    </cdr:from>
    <cdr:to>
      <cdr:x>0.75683</cdr:x>
      <cdr:y>0.28007</cdr:y>
    </cdr:to>
    <cdr:sp macro="" textlink="">
      <cdr:nvSpPr>
        <cdr:cNvPr id="91" name="Ovál 90">
          <a:extLst xmlns:a="http://schemas.openxmlformats.org/drawingml/2006/main">
            <a:ext uri="{FF2B5EF4-FFF2-40B4-BE49-F238E27FC236}">
              <a16:creationId xmlns="" xmlns:a16="http://schemas.microsoft.com/office/drawing/2014/main" id="{00000000-0008-0000-0900-00001C000000}"/>
            </a:ext>
          </a:extLst>
        </cdr:cNvPr>
        <cdr:cNvSpPr/>
      </cdr:nvSpPr>
      <cdr:spPr>
        <a:xfrm xmlns:a="http://schemas.openxmlformats.org/drawingml/2006/main">
          <a:off x="3815328" y="613856"/>
          <a:ext cx="3365465" cy="118530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0.75186</cdr:x>
      <cdr:y>0.67677</cdr:y>
    </cdr:from>
    <cdr:to>
      <cdr:x>0.94869</cdr:x>
      <cdr:y>0.72734</cdr:y>
    </cdr:to>
    <cdr:sp macro="" textlink="">
      <cdr:nvSpPr>
        <cdr:cNvPr id="34" name="TextovéPole 1"/>
        <cdr:cNvSpPr txBox="1"/>
      </cdr:nvSpPr>
      <cdr:spPr>
        <a:xfrm xmlns:a="http://schemas.openxmlformats.org/drawingml/2006/main">
          <a:off x="7133594" y="4347644"/>
          <a:ext cx="1867515" cy="3248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 u="sng">
              <a:solidFill>
                <a:srgbClr val="FFC000"/>
              </a:solidFill>
            </a:rPr>
            <a:t>pacient</a:t>
          </a:r>
          <a:r>
            <a:rPr lang="cs-CZ" sz="1000" b="1" u="sng" baseline="0">
              <a:solidFill>
                <a:srgbClr val="FFC000"/>
              </a:solidFill>
            </a:rPr>
            <a:t> s hmotností  ≥ 100 kg</a:t>
          </a:r>
          <a:endParaRPr lang="cs-CZ" sz="1000" b="1" u="sng">
            <a:solidFill>
              <a:srgbClr val="FFC000"/>
            </a:solidFill>
          </a:endParaRPr>
        </a:p>
      </cdr:txBody>
    </cdr:sp>
  </cdr:relSizeAnchor>
  <cdr:relSizeAnchor xmlns:cdr="http://schemas.openxmlformats.org/drawingml/2006/chartDrawing">
    <cdr:from>
      <cdr:x>0.21026</cdr:x>
      <cdr:y>0.25535</cdr:y>
    </cdr:from>
    <cdr:to>
      <cdr:x>0.79587</cdr:x>
      <cdr:y>0.78418</cdr:y>
    </cdr:to>
    <cdr:cxnSp macro="">
      <cdr:nvCxnSpPr>
        <cdr:cNvPr id="35" name="Přímá spojnice 34">
          <a:extLst xmlns:a="http://schemas.openxmlformats.org/drawingml/2006/main">
            <a:ext uri="{FF2B5EF4-FFF2-40B4-BE49-F238E27FC236}">
              <a16:creationId xmlns=""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>
          <a:off x="1994960" y="1640417"/>
          <a:ext cx="5556250" cy="339725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0.78728</cdr:x>
      <cdr:y>0.30643</cdr:y>
    </cdr:from>
    <cdr:to>
      <cdr:x>0.98411</cdr:x>
      <cdr:y>0.38386</cdr:y>
    </cdr:to>
    <cdr:sp macro="" textlink="">
      <cdr:nvSpPr>
        <cdr:cNvPr id="38" name="TextovéPole 1"/>
        <cdr:cNvSpPr txBox="1"/>
      </cdr:nvSpPr>
      <cdr:spPr>
        <a:xfrm xmlns:a="http://schemas.openxmlformats.org/drawingml/2006/main">
          <a:off x="7469699" y="1968524"/>
          <a:ext cx="1867515" cy="497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 u="sng">
              <a:solidFill>
                <a:srgbClr val="7030A0"/>
              </a:solidFill>
            </a:rPr>
            <a:t>pacient</a:t>
          </a:r>
          <a:r>
            <a:rPr lang="cs-CZ" sz="1000" b="1" u="sng" baseline="0">
              <a:solidFill>
                <a:srgbClr val="7030A0"/>
              </a:solidFill>
            </a:rPr>
            <a:t> s hmotností 4</a:t>
          </a:r>
          <a:r>
            <a:rPr lang="cs-CZ" sz="1000" b="1" u="sng">
              <a:solidFill>
                <a:srgbClr val="7030A0"/>
              </a:solidFill>
            </a:rPr>
            <a:t>1-59  kg</a:t>
          </a:r>
        </a:p>
      </cdr:txBody>
    </cdr:sp>
  </cdr:relSizeAnchor>
  <cdr:relSizeAnchor xmlns:cdr="http://schemas.openxmlformats.org/drawingml/2006/chartDrawing">
    <cdr:from>
      <cdr:x>0.19799</cdr:x>
      <cdr:y>0.22735</cdr:y>
    </cdr:from>
    <cdr:to>
      <cdr:x>0.96542</cdr:x>
      <cdr:y>0.68699</cdr:y>
    </cdr:to>
    <cdr:cxnSp macro="">
      <cdr:nvCxnSpPr>
        <cdr:cNvPr id="40" name="Přímá spojnice 39">
          <a:extLst xmlns:a="http://schemas.openxmlformats.org/drawingml/2006/main">
            <a:ext uri="{FF2B5EF4-FFF2-40B4-BE49-F238E27FC236}">
              <a16:creationId xmlns=""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>
          <a:off x="1878543" y="1460500"/>
          <a:ext cx="7281334" cy="295275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70C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0.20692</cdr:x>
      <cdr:y>0.19769</cdr:y>
    </cdr:from>
    <cdr:to>
      <cdr:x>0.91746</cdr:x>
      <cdr:y>0.62768</cdr:y>
    </cdr:to>
    <cdr:cxnSp macro="">
      <cdr:nvCxnSpPr>
        <cdr:cNvPr id="51" name="Přímá spojnice 50">
          <a:extLst xmlns:a="http://schemas.openxmlformats.org/drawingml/2006/main">
            <a:ext uri="{FF2B5EF4-FFF2-40B4-BE49-F238E27FC236}">
              <a16:creationId xmlns=""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>
          <a:off x="1963210" y="1270000"/>
          <a:ext cx="6741583" cy="276225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0.44116</cdr:x>
      <cdr:y>0.11861</cdr:y>
    </cdr:from>
    <cdr:to>
      <cdr:x>0.74679</cdr:x>
      <cdr:y>0.25041</cdr:y>
    </cdr:to>
    <cdr:sp macro="" textlink="">
      <cdr:nvSpPr>
        <cdr:cNvPr id="54" name="TextovéPole 1"/>
        <cdr:cNvSpPr txBox="1"/>
      </cdr:nvSpPr>
      <cdr:spPr>
        <a:xfrm xmlns:a="http://schemas.openxmlformats.org/drawingml/2006/main">
          <a:off x="4185755" y="761980"/>
          <a:ext cx="2899806" cy="846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 u="sng">
              <a:solidFill>
                <a:srgbClr val="FF0000"/>
              </a:solidFill>
            </a:rPr>
            <a:t>pacient</a:t>
          </a:r>
          <a:r>
            <a:rPr lang="cs-CZ" sz="1000" b="1" u="sng" baseline="0">
              <a:solidFill>
                <a:srgbClr val="FF0000"/>
              </a:solidFill>
            </a:rPr>
            <a:t> s hmotností 60-80</a:t>
          </a:r>
          <a:r>
            <a:rPr lang="cs-CZ" sz="1000" b="1" u="sng">
              <a:solidFill>
                <a:srgbClr val="FF0000"/>
              </a:solidFill>
            </a:rPr>
            <a:t> kg </a:t>
          </a:r>
        </a:p>
        <a:p xmlns:a="http://schemas.openxmlformats.org/drawingml/2006/main">
          <a:r>
            <a:rPr lang="cs-CZ" sz="1000" b="1">
              <a:solidFill>
                <a:srgbClr val="FF0000"/>
              </a:solidFill>
            </a:rPr>
            <a:t>(ULTOMIRIS</a:t>
          </a:r>
          <a:r>
            <a:rPr lang="cs-CZ" sz="1000" b="1" baseline="0">
              <a:solidFill>
                <a:srgbClr val="FF0000"/>
              </a:solidFill>
            </a:rPr>
            <a:t> bude ale výhodnější už při podávání více jak 5 cyklů LP VYVGART  za rok, tj. při průměrné délce odpovědi na VYVGART (dle studie ADAPT - viz Přílohu č. 21) kratší než cca 10 týdnů)</a:t>
          </a:r>
          <a:endParaRPr lang="cs-CZ" sz="10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0.45231</cdr:x>
      <cdr:y>0.25009</cdr:y>
    </cdr:from>
    <cdr:to>
      <cdr:x>0.48834</cdr:x>
      <cdr:y>0.33278</cdr:y>
    </cdr:to>
    <cdr:cxnSp macro="">
      <cdr:nvCxnSpPr>
        <cdr:cNvPr id="55" name="Přímá spojnice se šipkou 54">
          <a:extLst xmlns:a="http://schemas.openxmlformats.org/drawingml/2006/main">
            <a:ext uri="{FF2B5EF4-FFF2-40B4-BE49-F238E27FC236}">
              <a16:creationId xmlns=""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H="1">
          <a:off x="4291543" y="1606571"/>
          <a:ext cx="341831" cy="53126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0.71366</cdr:x>
      <cdr:y>0.28962</cdr:y>
    </cdr:from>
    <cdr:to>
      <cdr:x>0.71445</cdr:x>
      <cdr:y>0.79077</cdr:y>
    </cdr:to>
    <cdr:cxnSp macro="">
      <cdr:nvCxnSpPr>
        <cdr:cNvPr id="18" name="Přímá spojnice 17"/>
        <cdr:cNvCxnSpPr/>
      </cdr:nvCxnSpPr>
      <cdr:spPr>
        <a:xfrm xmlns:a="http://schemas.openxmlformats.org/drawingml/2006/main" flipH="1" flipV="1">
          <a:off x="6771179" y="1860544"/>
          <a:ext cx="7448" cy="321945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0.92303</cdr:x>
      <cdr:y>0.35585</cdr:y>
    </cdr:from>
    <cdr:to>
      <cdr:x>0.94232</cdr:x>
      <cdr:y>0.66689</cdr:y>
    </cdr:to>
    <cdr:cxnSp macro="">
      <cdr:nvCxnSpPr>
        <cdr:cNvPr id="21" name="Přímá spojnice se šipkou 20">
          <a:extLst xmlns:a="http://schemas.openxmlformats.org/drawingml/2006/main">
            <a:ext uri="{FF2B5EF4-FFF2-40B4-BE49-F238E27FC236}">
              <a16:creationId xmlns:lc="http://schemas.openxmlformats.org/drawingml/2006/lockedCanvas"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8757710" y="2286000"/>
          <a:ext cx="183026" cy="199815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2060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0</xdr:row>
      <xdr:rowOff>57150</xdr:rowOff>
    </xdr:from>
    <xdr:to>
      <xdr:col>22</xdr:col>
      <xdr:colOff>349249</xdr:colOff>
      <xdr:row>33</xdr:row>
      <xdr:rowOff>66675</xdr:rowOff>
    </xdr:to>
    <xdr:sp macro="" textlink="">
      <xdr:nvSpPr>
        <xdr:cNvPr id="2" name="TextovéPol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71449" y="57150"/>
          <a:ext cx="13682133" cy="6296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438149</xdr:colOff>
      <xdr:row>5</xdr:row>
      <xdr:rowOff>9524</xdr:rowOff>
    </xdr:from>
    <xdr:to>
      <xdr:col>7</xdr:col>
      <xdr:colOff>557906</xdr:colOff>
      <xdr:row>24</xdr:row>
      <xdr:rowOff>133350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9" y="962024"/>
          <a:ext cx="3777357" cy="374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533400</xdr:colOff>
      <xdr:row>4</xdr:row>
      <xdr:rowOff>171450</xdr:rowOff>
    </xdr:from>
    <xdr:to>
      <xdr:col>2</xdr:col>
      <xdr:colOff>190500</xdr:colOff>
      <xdr:row>8</xdr:row>
      <xdr:rowOff>66675</xdr:rowOff>
    </xdr:to>
    <xdr:sp macro="" textlink="">
      <xdr:nvSpPr>
        <xdr:cNvPr id="4" name="TextovéPol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43000" y="933450"/>
          <a:ext cx="266700" cy="657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10</xdr:col>
      <xdr:colOff>372534</xdr:colOff>
      <xdr:row>3</xdr:row>
      <xdr:rowOff>131234</xdr:rowOff>
    </xdr:from>
    <xdr:to>
      <xdr:col>21</xdr:col>
      <xdr:colOff>496359</xdr:colOff>
      <xdr:row>16</xdr:row>
      <xdr:rowOff>112184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0867" y="702734"/>
          <a:ext cx="6875992" cy="2457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508002</xdr:colOff>
      <xdr:row>17</xdr:row>
      <xdr:rowOff>20106</xdr:rowOff>
    </xdr:from>
    <xdr:to>
      <xdr:col>14</xdr:col>
      <xdr:colOff>508000</xdr:colOff>
      <xdr:row>26</xdr:row>
      <xdr:rowOff>133350</xdr:rowOff>
    </xdr:to>
    <xdr:sp macro="" textlink="">
      <xdr:nvSpPr>
        <xdr:cNvPr id="6" name="TextovéPole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6604002" y="3258606"/>
          <a:ext cx="2438398" cy="1827744"/>
        </a:xfrm>
        <a:prstGeom prst="rect">
          <a:avLst/>
        </a:prstGeom>
        <a:solidFill>
          <a:schemeClr val="accent6"/>
        </a:solidFill>
        <a:ln w="19050" cmpd="sng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100" b="1" u="none"/>
            <a:t>Imunopatologie protilátek proti AChR je typu Th1, vznikající protilátky jsou</a:t>
          </a:r>
          <a:r>
            <a:rPr lang="cs-CZ" sz="1100" b="1" u="none" baseline="0"/>
            <a:t> podtřídy IgG1 a IgG3 (více jak 50% protilátek má za cíl tzv. hlavní imunogenní oblast - MIR), </a:t>
          </a:r>
          <a:r>
            <a:rPr lang="cs-CZ" sz="1100" b="1" u="sng" baseline="0"/>
            <a:t>protilátky mohou aktivovat komplement </a:t>
          </a:r>
          <a:r>
            <a:rPr lang="cs-CZ" sz="1100" b="1" u="none" baseline="0"/>
            <a:t>(viz podrobněji  </a:t>
          </a:r>
          <a:r>
            <a:rPr lang="cs-CZ" sz="1100" b="1" u="none"/>
            <a:t>Přílohu č. 11).</a:t>
          </a:r>
        </a:p>
        <a:p>
          <a:pPr algn="l"/>
          <a:r>
            <a:rPr lang="cs-CZ" sz="1100" b="1" u="none"/>
            <a:t>Jako </a:t>
          </a:r>
          <a:r>
            <a:rPr lang="cs-CZ" sz="1100" b="1" u="sng"/>
            <a:t>hlavní producenti </a:t>
          </a:r>
          <a:r>
            <a:rPr lang="cs-CZ" sz="1100" b="1" u="none"/>
            <a:t>těchto protilátek  jsou předpokládany </a:t>
          </a:r>
          <a:r>
            <a:rPr lang="cs-CZ" sz="1100" b="1" u="sng"/>
            <a:t>CD20 negativní</a:t>
          </a:r>
          <a:r>
            <a:rPr lang="cs-CZ" sz="1100" b="1" u="sng" baseline="0"/>
            <a:t> plasmatické buňky</a:t>
          </a:r>
          <a:r>
            <a:rPr lang="cs-CZ" sz="1100" b="1" u="none" baseline="0"/>
            <a:t>.</a:t>
          </a:r>
          <a:endParaRPr lang="cs-CZ" sz="1100" b="1" u="none"/>
        </a:p>
      </xdr:txBody>
    </xdr:sp>
    <xdr:clientData/>
  </xdr:twoCellAnchor>
  <xdr:twoCellAnchor>
    <xdr:from>
      <xdr:col>12</xdr:col>
      <xdr:colOff>306917</xdr:colOff>
      <xdr:row>7</xdr:row>
      <xdr:rowOff>95250</xdr:rowOff>
    </xdr:from>
    <xdr:to>
      <xdr:col>13</xdr:col>
      <xdr:colOff>74084</xdr:colOff>
      <xdr:row>17</xdr:row>
      <xdr:rowOff>127000</xdr:rowOff>
    </xdr:to>
    <xdr:cxnSp macro="">
      <xdr:nvCxnSpPr>
        <xdr:cNvPr id="9" name="Přímá spojnice se šipkou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CxnSpPr/>
      </xdr:nvCxnSpPr>
      <xdr:spPr>
        <a:xfrm flipH="1">
          <a:off x="7672917" y="1428750"/>
          <a:ext cx="381000" cy="193675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127001</xdr:colOff>
      <xdr:row>5</xdr:row>
      <xdr:rowOff>179917</xdr:rowOff>
    </xdr:from>
    <xdr:to>
      <xdr:col>13</xdr:col>
      <xdr:colOff>264585</xdr:colOff>
      <xdr:row>9</xdr:row>
      <xdr:rowOff>0</xdr:rowOff>
    </xdr:to>
    <xdr:sp macro="" textlink="">
      <xdr:nvSpPr>
        <xdr:cNvPr id="12" name="Levá složená závorka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SpPr/>
      </xdr:nvSpPr>
      <xdr:spPr>
        <a:xfrm>
          <a:off x="8106834" y="1132417"/>
          <a:ext cx="137584" cy="582083"/>
        </a:xfrm>
        <a:prstGeom prst="lef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12</xdr:col>
      <xdr:colOff>455083</xdr:colOff>
      <xdr:row>14</xdr:row>
      <xdr:rowOff>148167</xdr:rowOff>
    </xdr:from>
    <xdr:to>
      <xdr:col>13</xdr:col>
      <xdr:colOff>254001</xdr:colOff>
      <xdr:row>17</xdr:row>
      <xdr:rowOff>105833</xdr:rowOff>
    </xdr:to>
    <xdr:cxnSp macro="">
      <xdr:nvCxnSpPr>
        <xdr:cNvPr id="14" name="Přímá spojnice se šipkou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CxnSpPr/>
      </xdr:nvCxnSpPr>
      <xdr:spPr>
        <a:xfrm flipH="1">
          <a:off x="7821083" y="2815167"/>
          <a:ext cx="412751" cy="529166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349251</xdr:colOff>
      <xdr:row>17</xdr:row>
      <xdr:rowOff>25399</xdr:rowOff>
    </xdr:from>
    <xdr:to>
      <xdr:col>21</xdr:col>
      <xdr:colOff>447675</xdr:colOff>
      <xdr:row>26</xdr:row>
      <xdr:rowOff>114300</xdr:rowOff>
    </xdr:to>
    <xdr:sp macro="" textlink="">
      <xdr:nvSpPr>
        <xdr:cNvPr id="17" name="TextovéPole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9493251" y="3263899"/>
          <a:ext cx="3756024" cy="1803401"/>
        </a:xfrm>
        <a:prstGeom prst="rect">
          <a:avLst/>
        </a:prstGeom>
        <a:solidFill>
          <a:schemeClr val="bg1"/>
        </a:solidFill>
        <a:ln w="19050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 u="none">
              <a:solidFill>
                <a:srgbClr val="0070C0"/>
              </a:solidFill>
            </a:rPr>
            <a:t>Imunopatologie protilátek proti MuSk je typu Th2, vznikající protilátky jsou zejména</a:t>
          </a:r>
          <a:r>
            <a:rPr lang="cs-CZ" sz="1100" b="1" u="none" baseline="0">
              <a:solidFill>
                <a:srgbClr val="0070C0"/>
              </a:solidFill>
            </a:rPr>
            <a:t> podtřídy IgG4, které inhibují interakci mezi MuSK a LRP4, a také interakci mezi MuSK a kolagenemQ (to způsobuje koncentraci AChE), protilátky IgG4 </a:t>
          </a:r>
          <a:r>
            <a:rPr lang="cs-CZ" sz="1100" b="1" u="sng" baseline="0">
              <a:solidFill>
                <a:srgbClr val="0070C0"/>
              </a:solidFill>
            </a:rPr>
            <a:t>nejsou schopny aktivovat komplement</a:t>
          </a:r>
          <a:r>
            <a:rPr lang="cs-CZ" sz="1100" b="1" u="none" baseline="0">
              <a:solidFill>
                <a:srgbClr val="0070C0"/>
              </a:solidFill>
            </a:rPr>
            <a:t>, ani indukovat antigenní modulace, protože jsou funkčně monovalentní (viz podrobněji </a:t>
          </a:r>
          <a:r>
            <a:rPr lang="cs-CZ" sz="1100" b="1" u="none">
              <a:solidFill>
                <a:srgbClr val="0070C0"/>
              </a:solidFill>
            </a:rPr>
            <a:t>Přílohu č. 11).      </a:t>
          </a:r>
          <a:r>
            <a:rPr lang="cs-CZ" sz="11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Jako </a:t>
          </a:r>
          <a:r>
            <a:rPr lang="cs-CZ" sz="1100" b="1" u="sng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hlavní producenti </a:t>
          </a:r>
          <a:r>
            <a:rPr lang="cs-CZ" sz="11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těchto protilátek  jsou předpokládány </a:t>
          </a:r>
          <a:r>
            <a:rPr lang="cs-CZ" sz="1100" b="1" u="sng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krátce žijící</a:t>
          </a:r>
          <a:r>
            <a:rPr lang="cs-CZ" sz="11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100" b="1" u="sng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CD20 pozitivní plazmablasty</a:t>
          </a:r>
          <a:r>
            <a:rPr lang="cs-CZ" sz="1100" b="1" u="sng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 (viz  dobrý efekt  deplece B buněk zprostředkovaný anti-CD20 působením léčiva rituximabu</a:t>
          </a:r>
          <a:r>
            <a:rPr lang="cs-CZ" sz="1100" b="1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.</a:t>
          </a:r>
          <a:endParaRPr lang="cs-CZ">
            <a:solidFill>
              <a:srgbClr val="0070C0"/>
            </a:solidFill>
            <a:effectLst/>
          </a:endParaRPr>
        </a:p>
        <a:p>
          <a:pPr algn="l"/>
          <a:endParaRPr lang="cs-CZ" sz="1100" b="1" u="none">
            <a:solidFill>
              <a:srgbClr val="0070C0"/>
            </a:solidFill>
          </a:endParaRPr>
        </a:p>
      </xdr:txBody>
    </xdr:sp>
    <xdr:clientData/>
  </xdr:twoCellAnchor>
  <xdr:twoCellAnchor>
    <xdr:from>
      <xdr:col>14</xdr:col>
      <xdr:colOff>243416</xdr:colOff>
      <xdr:row>10</xdr:row>
      <xdr:rowOff>63500</xdr:rowOff>
    </xdr:from>
    <xdr:to>
      <xdr:col>17</xdr:col>
      <xdr:colOff>518583</xdr:colOff>
      <xdr:row>17</xdr:row>
      <xdr:rowOff>74083</xdr:rowOff>
    </xdr:to>
    <xdr:cxnSp macro="">
      <xdr:nvCxnSpPr>
        <xdr:cNvPr id="18" name="Přímá spojnice se šipkou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CxnSpPr/>
      </xdr:nvCxnSpPr>
      <xdr:spPr>
        <a:xfrm>
          <a:off x="8837083" y="1968500"/>
          <a:ext cx="2116667" cy="1344083"/>
        </a:xfrm>
        <a:prstGeom prst="straightConnector1">
          <a:avLst/>
        </a:prstGeom>
        <a:ln w="19050">
          <a:solidFill>
            <a:srgbClr val="00B0F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169334</xdr:colOff>
      <xdr:row>14</xdr:row>
      <xdr:rowOff>141817</xdr:rowOff>
    </xdr:from>
    <xdr:to>
      <xdr:col>17</xdr:col>
      <xdr:colOff>243416</xdr:colOff>
      <xdr:row>17</xdr:row>
      <xdr:rowOff>95250</xdr:rowOff>
    </xdr:to>
    <xdr:cxnSp macro="">
      <xdr:nvCxnSpPr>
        <xdr:cNvPr id="21" name="Přímá spojnice se šipkou 2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CxnSpPr/>
      </xdr:nvCxnSpPr>
      <xdr:spPr>
        <a:xfrm>
          <a:off x="9376834" y="2808817"/>
          <a:ext cx="1301749" cy="524933"/>
        </a:xfrm>
        <a:prstGeom prst="straightConnector1">
          <a:avLst/>
        </a:prstGeom>
        <a:ln w="19050">
          <a:solidFill>
            <a:srgbClr val="00B0F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104775</xdr:rowOff>
    </xdr:from>
    <xdr:to>
      <xdr:col>29</xdr:col>
      <xdr:colOff>361950</xdr:colOff>
      <xdr:row>40</xdr:row>
      <xdr:rowOff>28575</xdr:rowOff>
    </xdr:to>
    <xdr:sp macro="" textlink="">
      <xdr:nvSpPr>
        <xdr:cNvPr id="2" name="TextovéPol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390525" y="104775"/>
          <a:ext cx="17649825" cy="7543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</xdr:col>
      <xdr:colOff>74083</xdr:colOff>
      <xdr:row>3</xdr:row>
      <xdr:rowOff>169334</xdr:rowOff>
    </xdr:from>
    <xdr:to>
      <xdr:col>17</xdr:col>
      <xdr:colOff>483658</xdr:colOff>
      <xdr:row>32</xdr:row>
      <xdr:rowOff>55034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283" y="740834"/>
          <a:ext cx="9553575" cy="541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266700</xdr:colOff>
      <xdr:row>22</xdr:row>
      <xdr:rowOff>169332</xdr:rowOff>
    </xdr:from>
    <xdr:to>
      <xdr:col>14</xdr:col>
      <xdr:colOff>123825</xdr:colOff>
      <xdr:row>25</xdr:row>
      <xdr:rowOff>179917</xdr:rowOff>
    </xdr:to>
    <xdr:sp macro="" textlink="">
      <xdr:nvSpPr>
        <xdr:cNvPr id="4" name="TextovéPole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5143500" y="4360332"/>
          <a:ext cx="3514725" cy="582085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000" b="1"/>
            <a:t>*  1. add AZA or MM </a:t>
          </a:r>
          <a:r>
            <a:rPr lang="cs-CZ" sz="800" b="0"/>
            <a:t>(</a:t>
          </a:r>
          <a:r>
            <a:rPr lang="cs-CZ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slightly faster onset of effect compared with AZA)</a:t>
          </a:r>
          <a:r>
            <a:rPr lang="cs-CZ" sz="1000" b="1"/>
            <a:t>,</a:t>
          </a:r>
        </a:p>
        <a:p>
          <a:pPr algn="ctr"/>
          <a:r>
            <a:rPr lang="cs-CZ" sz="1000" b="1"/>
            <a:t>2. add EFG** or RAV** (both have</a:t>
          </a:r>
          <a:r>
            <a:rPr lang="cs-CZ" sz="1000" b="1" baseline="0"/>
            <a:t> the fastest</a:t>
          </a:r>
          <a:r>
            <a:rPr lang="cs-CZ" sz="1000" b="1"/>
            <a:t> onset of effect!), </a:t>
          </a:r>
        </a:p>
        <a:p>
          <a:pPr algn="ctr"/>
          <a:r>
            <a:rPr lang="cs-CZ" sz="1000" b="1"/>
            <a:t>    CyA or TAC</a:t>
          </a:r>
          <a:r>
            <a:rPr lang="cs-CZ" sz="1000" b="1" baseline="0"/>
            <a:t> (both have faster than AZA/MM), 3. add MTX</a:t>
          </a:r>
          <a:endParaRPr lang="cs-CZ" sz="1000" b="1"/>
        </a:p>
      </xdr:txBody>
    </xdr:sp>
    <xdr:clientData/>
  </xdr:twoCellAnchor>
  <xdr:twoCellAnchor>
    <xdr:from>
      <xdr:col>11</xdr:col>
      <xdr:colOff>142874</xdr:colOff>
      <xdr:row>22</xdr:row>
      <xdr:rowOff>104674</xdr:rowOff>
    </xdr:from>
    <xdr:to>
      <xdr:col>13</xdr:col>
      <xdr:colOff>609599</xdr:colOff>
      <xdr:row>22</xdr:row>
      <xdr:rowOff>150393</xdr:rowOff>
    </xdr:to>
    <xdr:sp macro="" textlink="">
      <xdr:nvSpPr>
        <xdr:cNvPr id="5" name="TextovéPole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/>
      </xdr:nvSpPr>
      <xdr:spPr>
        <a:xfrm flipV="1">
          <a:off x="6848474" y="4295674"/>
          <a:ext cx="1685925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5</xdr:col>
      <xdr:colOff>240019</xdr:colOff>
      <xdr:row>18</xdr:row>
      <xdr:rowOff>26459</xdr:rowOff>
    </xdr:from>
    <xdr:to>
      <xdr:col>8</xdr:col>
      <xdr:colOff>276224</xdr:colOff>
      <xdr:row>20</xdr:row>
      <xdr:rowOff>57150</xdr:rowOff>
    </xdr:to>
    <xdr:sp macro="" textlink="">
      <xdr:nvSpPr>
        <xdr:cNvPr id="6" name="TextovéPole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288019" y="3455459"/>
          <a:ext cx="1865005" cy="41169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000" b="1"/>
            <a:t>*          1. add  rituximab,</a:t>
          </a:r>
        </a:p>
        <a:p>
          <a:pPr algn="ctr"/>
          <a:r>
            <a:rPr lang="cs-CZ" sz="1000" b="1"/>
            <a:t>2. add AZA, MM</a:t>
          </a:r>
          <a:r>
            <a:rPr lang="cs-CZ" sz="1000" b="1" baseline="0"/>
            <a:t> or</a:t>
          </a:r>
          <a:r>
            <a:rPr lang="cs-CZ" sz="1000" b="1"/>
            <a:t> TAC    </a:t>
          </a:r>
        </a:p>
      </xdr:txBody>
    </xdr:sp>
    <xdr:clientData/>
  </xdr:twoCellAnchor>
  <xdr:twoCellAnchor>
    <xdr:from>
      <xdr:col>2</xdr:col>
      <xdr:colOff>316218</xdr:colOff>
      <xdr:row>26</xdr:row>
      <xdr:rowOff>52916</xdr:rowOff>
    </xdr:from>
    <xdr:to>
      <xdr:col>8</xdr:col>
      <xdr:colOff>275166</xdr:colOff>
      <xdr:row>32</xdr:row>
      <xdr:rowOff>169333</xdr:rowOff>
    </xdr:to>
    <xdr:sp macro="" textlink="">
      <xdr:nvSpPr>
        <xdr:cNvPr id="7" name="TextovéPole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543885" y="5005916"/>
          <a:ext cx="3641948" cy="1259417"/>
        </a:xfrm>
        <a:prstGeom prst="rect">
          <a:avLst/>
        </a:prstGeom>
        <a:solidFill>
          <a:schemeClr val="accent6"/>
        </a:solidFill>
        <a:ln w="19050" cmpd="sng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000" b="1" u="sng"/>
            <a:t>NOTES </a:t>
          </a:r>
          <a:r>
            <a:rPr lang="cs-CZ" sz="1000" b="1" u="none"/>
            <a:t>:   </a:t>
          </a:r>
          <a:r>
            <a:rPr lang="cs-CZ" sz="900" b="1"/>
            <a:t>*   </a:t>
          </a:r>
          <a:r>
            <a:rPr lang="cs-CZ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After the minimum time to onset of clinical response for the added immunotherapeutic agent has passed, we begin to slowly </a:t>
          </a:r>
          <a:r>
            <a:rPr lang="cs-CZ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taper prednisone</a:t>
          </a:r>
          <a:r>
            <a:rPr lang="cs-CZ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to as low a dose as can be achieved </a:t>
          </a:r>
          <a:r>
            <a:rPr lang="cs-CZ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 </a:t>
          </a:r>
          <a:r>
            <a:rPr lang="cs-CZ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immunotherapeutic agent  with a quicker onset of effect (IVIG, PLEX, EFG, RAV) as a </a:t>
          </a:r>
          <a:r>
            <a:rPr lang="cs-CZ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bridge therapy for patients</a:t>
          </a:r>
          <a:r>
            <a:rPr lang="cs-CZ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intolerant to GK</a:t>
          </a:r>
        </a:p>
        <a:p>
          <a:pPr algn="l"/>
          <a:r>
            <a:rPr lang="cs-CZ" sz="900" b="1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</a:t>
          </a:r>
          <a:r>
            <a:rPr lang="cs-CZ" sz="9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**  EFG and RAV are in Europe registrated only for AchR Ab+ MG, both drugs may be 1st choice in patients with significant symptoms (MG-ADL score </a:t>
          </a:r>
          <a:r>
            <a:rPr lang="cs-CZ" sz="9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&gt; 5-6), regardless of status of steroid and NSI</a:t>
          </a:r>
          <a:endParaRPr lang="cs-CZ" sz="900" b="1" u="sng"/>
        </a:p>
      </xdr:txBody>
    </xdr:sp>
    <xdr:clientData/>
  </xdr:twoCellAnchor>
  <xdr:twoCellAnchor>
    <xdr:from>
      <xdr:col>4</xdr:col>
      <xdr:colOff>561976</xdr:colOff>
      <xdr:row>22</xdr:row>
      <xdr:rowOff>161924</xdr:rowOff>
    </xdr:from>
    <xdr:to>
      <xdr:col>8</xdr:col>
      <xdr:colOff>171452</xdr:colOff>
      <xdr:row>25</xdr:row>
      <xdr:rowOff>152399</xdr:rowOff>
    </xdr:to>
    <xdr:sp macro="" textlink="">
      <xdr:nvSpPr>
        <xdr:cNvPr id="8" name="TextovéPole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000376" y="4352924"/>
          <a:ext cx="2047876" cy="561975"/>
        </a:xfrm>
        <a:prstGeom prst="rect">
          <a:avLst/>
        </a:prstGeom>
        <a:solidFill>
          <a:srgbClr val="FFFF00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000" b="1" u="sng"/>
            <a:t>REFRACTORY</a:t>
          </a:r>
          <a:r>
            <a:rPr lang="cs-CZ" sz="1000" b="1" u="sng" baseline="0"/>
            <a:t> MG</a:t>
          </a:r>
        </a:p>
        <a:p>
          <a:pPr algn="l"/>
          <a:r>
            <a:rPr lang="cs-CZ" sz="1000" b="1" u="none"/>
            <a:t>- IVIG, PLEX or cyclophosphamide,</a:t>
          </a:r>
        </a:p>
        <a:p>
          <a:pPr algn="l"/>
          <a:r>
            <a:rPr lang="cs-CZ" sz="1000" b="1" u="none"/>
            <a:t>- ? EFG** ?</a:t>
          </a:r>
        </a:p>
      </xdr:txBody>
    </xdr:sp>
    <xdr:clientData/>
  </xdr:twoCellAnchor>
  <xdr:twoCellAnchor>
    <xdr:from>
      <xdr:col>8</xdr:col>
      <xdr:colOff>476251</xdr:colOff>
      <xdr:row>28</xdr:row>
      <xdr:rowOff>123824</xdr:rowOff>
    </xdr:from>
    <xdr:to>
      <xdr:col>11</xdr:col>
      <xdr:colOff>104775</xdr:colOff>
      <xdr:row>32</xdr:row>
      <xdr:rowOff>104775</xdr:rowOff>
    </xdr:to>
    <xdr:sp macro="" textlink="">
      <xdr:nvSpPr>
        <xdr:cNvPr id="9" name="TextovéPole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5353051" y="5457824"/>
          <a:ext cx="1457324" cy="742951"/>
        </a:xfrm>
        <a:prstGeom prst="rect">
          <a:avLst/>
        </a:prstGeom>
        <a:solidFill>
          <a:srgbClr val="FFFF00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000" b="1" u="sng"/>
            <a:t>REFRACTORY</a:t>
          </a:r>
          <a:r>
            <a:rPr lang="cs-CZ" sz="1000" b="1" u="sng" baseline="0"/>
            <a:t> MG</a:t>
          </a:r>
        </a:p>
        <a:p>
          <a:pPr algn="l"/>
          <a:r>
            <a:rPr lang="cs-CZ" sz="1000" b="1" u="none"/>
            <a:t>- IVIG, PLEX, eculizumab  or cyclophosphamide,</a:t>
          </a:r>
        </a:p>
        <a:p>
          <a:pPr algn="l"/>
          <a:r>
            <a:rPr lang="cs-CZ" sz="1000" b="1" u="none"/>
            <a:t>- ? rituximab ?</a:t>
          </a:r>
        </a:p>
      </xdr:txBody>
    </xdr:sp>
    <xdr:clientData/>
  </xdr:twoCellAnchor>
  <xdr:twoCellAnchor>
    <xdr:from>
      <xdr:col>11</xdr:col>
      <xdr:colOff>238126</xdr:colOff>
      <xdr:row>28</xdr:row>
      <xdr:rowOff>114299</xdr:rowOff>
    </xdr:from>
    <xdr:to>
      <xdr:col>13</xdr:col>
      <xdr:colOff>457200</xdr:colOff>
      <xdr:row>32</xdr:row>
      <xdr:rowOff>76200</xdr:rowOff>
    </xdr:to>
    <xdr:sp macro="" textlink="">
      <xdr:nvSpPr>
        <xdr:cNvPr id="10" name="TextovéPole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6943726" y="5448299"/>
          <a:ext cx="1438274" cy="723901"/>
        </a:xfrm>
        <a:prstGeom prst="rect">
          <a:avLst/>
        </a:prstGeom>
        <a:solidFill>
          <a:srgbClr val="FFFF00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000" b="1" u="sng"/>
            <a:t>REFRACTORY</a:t>
          </a:r>
          <a:r>
            <a:rPr lang="cs-CZ" sz="1000" b="1" u="sng" baseline="0"/>
            <a:t> MG</a:t>
          </a:r>
        </a:p>
        <a:p>
          <a:pPr algn="l"/>
          <a:r>
            <a:rPr lang="cs-CZ" sz="1000" b="1" u="none"/>
            <a:t>- IVIG, PLEX or cyclophosphamide,</a:t>
          </a:r>
        </a:p>
        <a:p>
          <a:pPr algn="l"/>
          <a:r>
            <a:rPr lang="cs-CZ" sz="1000" b="1" u="none"/>
            <a:t>- ? rituximab ?</a:t>
          </a:r>
        </a:p>
        <a:p>
          <a:pPr algn="l"/>
          <a:endParaRPr lang="cs-CZ" sz="1000" b="1" u="none"/>
        </a:p>
      </xdr:txBody>
    </xdr:sp>
    <xdr:clientData/>
  </xdr:twoCellAnchor>
  <xdr:twoCellAnchor>
    <xdr:from>
      <xdr:col>8</xdr:col>
      <xdr:colOff>104774</xdr:colOff>
      <xdr:row>22</xdr:row>
      <xdr:rowOff>57150</xdr:rowOff>
    </xdr:from>
    <xdr:to>
      <xdr:col>14</xdr:col>
      <xdr:colOff>314325</xdr:colOff>
      <xdr:row>26</xdr:row>
      <xdr:rowOff>19050</xdr:rowOff>
    </xdr:to>
    <xdr:sp macro="" textlink="">
      <xdr:nvSpPr>
        <xdr:cNvPr id="11" name="Ovál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4981574" y="4248150"/>
          <a:ext cx="3867151" cy="72390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285749</xdr:colOff>
      <xdr:row>29</xdr:row>
      <xdr:rowOff>105833</xdr:rowOff>
    </xdr:from>
    <xdr:to>
      <xdr:col>8</xdr:col>
      <xdr:colOff>381000</xdr:colOff>
      <xdr:row>33</xdr:row>
      <xdr:rowOff>0</xdr:rowOff>
    </xdr:to>
    <xdr:sp macro="" textlink="">
      <xdr:nvSpPr>
        <xdr:cNvPr id="12" name="Ovál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1513416" y="5630333"/>
          <a:ext cx="3778251" cy="656167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19</xdr:col>
      <xdr:colOff>581025</xdr:colOff>
      <xdr:row>9</xdr:row>
      <xdr:rowOff>38100</xdr:rowOff>
    </xdr:from>
    <xdr:to>
      <xdr:col>27</xdr:col>
      <xdr:colOff>589280</xdr:colOff>
      <xdr:row>25</xdr:row>
      <xdr:rowOff>171450</xdr:rowOff>
    </xdr:to>
    <xdr:pic>
      <xdr:nvPicPr>
        <xdr:cNvPr id="13" name="Obrázek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752600"/>
          <a:ext cx="4885055" cy="31813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23</xdr:col>
      <xdr:colOff>133350</xdr:colOff>
      <xdr:row>14</xdr:row>
      <xdr:rowOff>38100</xdr:rowOff>
    </xdr:from>
    <xdr:to>
      <xdr:col>24</xdr:col>
      <xdr:colOff>390525</xdr:colOff>
      <xdr:row>15</xdr:row>
      <xdr:rowOff>19050</xdr:rowOff>
    </xdr:to>
    <xdr:sp macro="" textlink="">
      <xdr:nvSpPr>
        <xdr:cNvPr id="14" name="Obdélník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/>
      </xdr:nvSpPr>
      <xdr:spPr>
        <a:xfrm>
          <a:off x="14154150" y="2705100"/>
          <a:ext cx="866775" cy="1714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0</xdr:row>
      <xdr:rowOff>76199</xdr:rowOff>
    </xdr:from>
    <xdr:to>
      <xdr:col>26</xdr:col>
      <xdr:colOff>390524</xdr:colOff>
      <xdr:row>43</xdr:row>
      <xdr:rowOff>28574</xdr:rowOff>
    </xdr:to>
    <xdr:sp macro="" textlink="">
      <xdr:nvSpPr>
        <xdr:cNvPr id="3" name="TextovéPol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85749" y="76199"/>
          <a:ext cx="15954375" cy="8143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85725</xdr:colOff>
      <xdr:row>1</xdr:row>
      <xdr:rowOff>76200</xdr:rowOff>
    </xdr:from>
    <xdr:to>
      <xdr:col>14</xdr:col>
      <xdr:colOff>47625</xdr:colOff>
      <xdr:row>29</xdr:row>
      <xdr:rowOff>133350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7886700" cy="539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523875</xdr:colOff>
      <xdr:row>11</xdr:row>
      <xdr:rowOff>57150</xdr:rowOff>
    </xdr:from>
    <xdr:to>
      <xdr:col>9</xdr:col>
      <xdr:colOff>133350</xdr:colOff>
      <xdr:row>14</xdr:row>
      <xdr:rowOff>123825</xdr:rowOff>
    </xdr:to>
    <xdr:sp macro="" textlink="">
      <xdr:nvSpPr>
        <xdr:cNvPr id="5" name="TextovéPol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3571875" y="2152650"/>
          <a:ext cx="2047875" cy="638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6</xdr:col>
      <xdr:colOff>66675</xdr:colOff>
      <xdr:row>12</xdr:row>
      <xdr:rowOff>19050</xdr:rowOff>
    </xdr:from>
    <xdr:to>
      <xdr:col>9</xdr:col>
      <xdr:colOff>285750</xdr:colOff>
      <xdr:row>15</xdr:row>
      <xdr:rowOff>85725</xdr:rowOff>
    </xdr:to>
    <xdr:sp macro="" textlink="">
      <xdr:nvSpPr>
        <xdr:cNvPr id="6" name="TextovéPol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724275" y="2305050"/>
          <a:ext cx="2047875" cy="638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8</xdr:col>
      <xdr:colOff>476250</xdr:colOff>
      <xdr:row>10</xdr:row>
      <xdr:rowOff>66675</xdr:rowOff>
    </xdr:from>
    <xdr:to>
      <xdr:col>9</xdr:col>
      <xdr:colOff>485775</xdr:colOff>
      <xdr:row>13</xdr:row>
      <xdr:rowOff>133350</xdr:rowOff>
    </xdr:to>
    <xdr:sp macro="" textlink="">
      <xdr:nvSpPr>
        <xdr:cNvPr id="7" name="TextovéPol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353050" y="1971675"/>
          <a:ext cx="619125" cy="638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14</xdr:col>
      <xdr:colOff>495300</xdr:colOff>
      <xdr:row>6</xdr:row>
      <xdr:rowOff>95251</xdr:rowOff>
    </xdr:from>
    <xdr:to>
      <xdr:col>26</xdr:col>
      <xdr:colOff>66675</xdr:colOff>
      <xdr:row>28</xdr:row>
      <xdr:rowOff>99423</xdr:rowOff>
    </xdr:to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6363" y="1238251"/>
          <a:ext cx="6858000" cy="419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448734</xdr:colOff>
      <xdr:row>27</xdr:row>
      <xdr:rowOff>17992</xdr:rowOff>
    </xdr:from>
    <xdr:to>
      <xdr:col>19</xdr:col>
      <xdr:colOff>243418</xdr:colOff>
      <xdr:row>29</xdr:row>
      <xdr:rowOff>8467</xdr:rowOff>
    </xdr:to>
    <xdr:sp macro="" textlink="">
      <xdr:nvSpPr>
        <xdr:cNvPr id="9" name="TextovéPol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0883901" y="5161492"/>
          <a:ext cx="1022350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400" b="1">
              <a:solidFill>
                <a:schemeClr val="bg1">
                  <a:lumMod val="50000"/>
                </a:schemeClr>
              </a:solidFill>
            </a:rPr>
            <a:t>in cycle 1</a:t>
          </a:r>
        </a:p>
      </xdr:txBody>
    </xdr:sp>
    <xdr:clientData/>
  </xdr:twoCellAnchor>
  <xdr:twoCellAnchor>
    <xdr:from>
      <xdr:col>22</xdr:col>
      <xdr:colOff>540543</xdr:colOff>
      <xdr:row>27</xdr:row>
      <xdr:rowOff>2</xdr:rowOff>
    </xdr:from>
    <xdr:to>
      <xdr:col>24</xdr:col>
      <xdr:colOff>335227</xdr:colOff>
      <xdr:row>28</xdr:row>
      <xdr:rowOff>180977</xdr:rowOff>
    </xdr:to>
    <xdr:sp macro="" textlink="">
      <xdr:nvSpPr>
        <xdr:cNvPr id="10" name="TextovéPol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13899356" y="5143502"/>
          <a:ext cx="1009121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400" b="1">
              <a:solidFill>
                <a:schemeClr val="bg1">
                  <a:lumMod val="50000"/>
                </a:schemeClr>
              </a:solidFill>
            </a:rPr>
            <a:t>in cycle 1</a:t>
          </a:r>
        </a:p>
      </xdr:txBody>
    </xdr:sp>
    <xdr:clientData/>
  </xdr:twoCellAnchor>
  <xdr:twoCellAnchor>
    <xdr:from>
      <xdr:col>17</xdr:col>
      <xdr:colOff>290514</xdr:colOff>
      <xdr:row>14</xdr:row>
      <xdr:rowOff>83344</xdr:rowOff>
    </xdr:from>
    <xdr:to>
      <xdr:col>18</xdr:col>
      <xdr:colOff>273843</xdr:colOff>
      <xdr:row>15</xdr:row>
      <xdr:rowOff>142875</xdr:rowOff>
    </xdr:to>
    <xdr:sp macro="" textlink="">
      <xdr:nvSpPr>
        <xdr:cNvPr id="11" name="TextovéPol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0613233" y="2750344"/>
          <a:ext cx="590548" cy="2500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1">
              <a:solidFill>
                <a:schemeClr val="bg1">
                  <a:lumMod val="50000"/>
                </a:schemeClr>
              </a:solidFill>
            </a:rPr>
            <a:t> 44/65</a:t>
          </a:r>
        </a:p>
      </xdr:txBody>
    </xdr:sp>
    <xdr:clientData/>
  </xdr:twoCellAnchor>
  <xdr:twoCellAnchor>
    <xdr:from>
      <xdr:col>17</xdr:col>
      <xdr:colOff>302419</xdr:colOff>
      <xdr:row>8</xdr:row>
      <xdr:rowOff>154782</xdr:rowOff>
    </xdr:from>
    <xdr:to>
      <xdr:col>19</xdr:col>
      <xdr:colOff>583407</xdr:colOff>
      <xdr:row>11</xdr:row>
      <xdr:rowOff>178594</xdr:rowOff>
    </xdr:to>
    <xdr:sp macro="" textlink="">
      <xdr:nvSpPr>
        <xdr:cNvPr id="12" name="TextovéPol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10625138" y="1678782"/>
          <a:ext cx="1495425" cy="595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000" b="1" u="sng">
              <a:solidFill>
                <a:sysClr val="windowText" lastClr="000000"/>
              </a:solidFill>
            </a:rPr>
            <a:t>OR (95% CI</a:t>
          </a:r>
          <a:r>
            <a:rPr lang="cs-CZ" sz="1000" b="1">
              <a:solidFill>
                <a:sysClr val="windowText" lastClr="000000"/>
              </a:solidFill>
            </a:rPr>
            <a:t>)</a:t>
          </a:r>
        </a:p>
        <a:p>
          <a:pPr algn="ctr"/>
          <a:r>
            <a:rPr lang="cs-CZ" sz="1000" b="1">
              <a:solidFill>
                <a:sysClr val="windowText" lastClr="000000"/>
              </a:solidFill>
            </a:rPr>
            <a:t>4,95 (2,21-11,53)</a:t>
          </a:r>
        </a:p>
        <a:p>
          <a:pPr algn="ctr"/>
          <a:r>
            <a:rPr lang="cs-CZ" sz="1000" b="1">
              <a:solidFill>
                <a:sysClr val="windowText" lastClr="000000"/>
              </a:solidFill>
            </a:rPr>
            <a:t>p˂0,0001</a:t>
          </a:r>
        </a:p>
      </xdr:txBody>
    </xdr:sp>
    <xdr:clientData/>
  </xdr:twoCellAnchor>
  <xdr:twoCellAnchor>
    <xdr:from>
      <xdr:col>18</xdr:col>
      <xdr:colOff>526255</xdr:colOff>
      <xdr:row>20</xdr:row>
      <xdr:rowOff>116682</xdr:rowOff>
    </xdr:from>
    <xdr:to>
      <xdr:col>19</xdr:col>
      <xdr:colOff>509585</xdr:colOff>
      <xdr:row>21</xdr:row>
      <xdr:rowOff>176213</xdr:rowOff>
    </xdr:to>
    <xdr:sp macro="" textlink="">
      <xdr:nvSpPr>
        <xdr:cNvPr id="16" name="TextovéPole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1456193" y="3926682"/>
          <a:ext cx="590548" cy="2500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1">
              <a:solidFill>
                <a:schemeClr val="tx2"/>
              </a:solidFill>
            </a:rPr>
            <a:t> 19/64</a:t>
          </a:r>
        </a:p>
      </xdr:txBody>
    </xdr:sp>
    <xdr:clientData/>
  </xdr:twoCellAnchor>
  <xdr:twoCellAnchor>
    <xdr:from>
      <xdr:col>22</xdr:col>
      <xdr:colOff>250030</xdr:colOff>
      <xdr:row>14</xdr:row>
      <xdr:rowOff>185738</xdr:rowOff>
    </xdr:from>
    <xdr:to>
      <xdr:col>23</xdr:col>
      <xdr:colOff>233360</xdr:colOff>
      <xdr:row>16</xdr:row>
      <xdr:rowOff>54769</xdr:rowOff>
    </xdr:to>
    <xdr:sp macro="" textlink="">
      <xdr:nvSpPr>
        <xdr:cNvPr id="17" name="TextovéPole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3608843" y="2852738"/>
          <a:ext cx="590548" cy="2500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1">
              <a:solidFill>
                <a:schemeClr val="bg1">
                  <a:lumMod val="50000"/>
                </a:schemeClr>
              </a:solidFill>
            </a:rPr>
            <a:t> 41/65</a:t>
          </a:r>
        </a:p>
      </xdr:txBody>
    </xdr:sp>
    <xdr:clientData/>
  </xdr:twoCellAnchor>
  <xdr:twoCellAnchor>
    <xdr:from>
      <xdr:col>23</xdr:col>
      <xdr:colOff>492919</xdr:colOff>
      <xdr:row>23</xdr:row>
      <xdr:rowOff>95251</xdr:rowOff>
    </xdr:from>
    <xdr:to>
      <xdr:col>24</xdr:col>
      <xdr:colOff>476248</xdr:colOff>
      <xdr:row>24</xdr:row>
      <xdr:rowOff>154782</xdr:rowOff>
    </xdr:to>
    <xdr:sp macro="" textlink="">
      <xdr:nvSpPr>
        <xdr:cNvPr id="19" name="TextovéPole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4458950" y="4476751"/>
          <a:ext cx="590548" cy="2500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1">
              <a:solidFill>
                <a:schemeClr val="tx2"/>
              </a:solidFill>
            </a:rPr>
            <a:t>  9/64</a:t>
          </a:r>
        </a:p>
      </xdr:txBody>
    </xdr:sp>
    <xdr:clientData/>
  </xdr:twoCellAnchor>
  <xdr:twoCellAnchor>
    <xdr:from>
      <xdr:col>22</xdr:col>
      <xdr:colOff>209549</xdr:colOff>
      <xdr:row>8</xdr:row>
      <xdr:rowOff>178594</xdr:rowOff>
    </xdr:from>
    <xdr:to>
      <xdr:col>24</xdr:col>
      <xdr:colOff>490537</xdr:colOff>
      <xdr:row>12</xdr:row>
      <xdr:rowOff>11906</xdr:rowOff>
    </xdr:to>
    <xdr:sp macro="" textlink="">
      <xdr:nvSpPr>
        <xdr:cNvPr id="20" name="TextovéPole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3568362" y="1702594"/>
          <a:ext cx="1495425" cy="595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000" b="1" u="sng">
              <a:solidFill>
                <a:sysClr val="windowText" lastClr="000000"/>
              </a:solidFill>
            </a:rPr>
            <a:t>OR (95% CI</a:t>
          </a:r>
          <a:r>
            <a:rPr lang="cs-CZ" sz="1000" b="1">
              <a:solidFill>
                <a:sysClr val="windowText" lastClr="000000"/>
              </a:solidFill>
            </a:rPr>
            <a:t>)</a:t>
          </a:r>
        </a:p>
        <a:p>
          <a:pPr algn="ctr"/>
          <a:r>
            <a:rPr lang="cs-CZ" sz="1000" b="1">
              <a:solidFill>
                <a:sysClr val="windowText" lastClr="000000"/>
              </a:solidFill>
            </a:rPr>
            <a:t>10,84 (4,18-31,20)</a:t>
          </a:r>
        </a:p>
        <a:p>
          <a:pPr algn="ctr"/>
          <a:r>
            <a:rPr lang="cs-CZ" sz="1000" b="1">
              <a:solidFill>
                <a:sysClr val="windowText" lastClr="000000"/>
              </a:solidFill>
            </a:rPr>
            <a:t>p˂0,0001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76199</xdr:rowOff>
    </xdr:from>
    <xdr:to>
      <xdr:col>20</xdr:col>
      <xdr:colOff>323850</xdr:colOff>
      <xdr:row>35</xdr:row>
      <xdr:rowOff>142874</xdr:rowOff>
    </xdr:to>
    <xdr:sp macro="" textlink="">
      <xdr:nvSpPr>
        <xdr:cNvPr id="2" name="TextovéPol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19075" y="76199"/>
          <a:ext cx="12296775" cy="6734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133350</xdr:colOff>
      <xdr:row>3</xdr:row>
      <xdr:rowOff>161925</xdr:rowOff>
    </xdr:from>
    <xdr:to>
      <xdr:col>12</xdr:col>
      <xdr:colOff>419100</xdr:colOff>
      <xdr:row>26</xdr:row>
      <xdr:rowOff>66675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33425"/>
          <a:ext cx="7753350" cy="428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76200</xdr:colOff>
      <xdr:row>5</xdr:row>
      <xdr:rowOff>47625</xdr:rowOff>
    </xdr:from>
    <xdr:to>
      <xdr:col>11</xdr:col>
      <xdr:colOff>314325</xdr:colOff>
      <xdr:row>9</xdr:row>
      <xdr:rowOff>76199</xdr:rowOff>
    </xdr:to>
    <xdr:sp macro="" textlink="">
      <xdr:nvSpPr>
        <xdr:cNvPr id="4" name="TextovéPol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4343400" y="1000125"/>
          <a:ext cx="2676525" cy="7905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000" b="1">
              <a:solidFill>
                <a:sysClr val="windowText" lastClr="000000"/>
              </a:solidFill>
            </a:rPr>
            <a:t>tj. po 1. cyklu 68% pac. ze všech s anti-AChR+  </a:t>
          </a:r>
        </a:p>
        <a:p>
          <a:pPr algn="l"/>
          <a:endParaRPr lang="cs-CZ" sz="1000" b="1">
            <a:solidFill>
              <a:sysClr val="windowText" lastClr="000000"/>
            </a:solidFill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tj. po 1. cyklu 63% pac. ze všech s anti-AChR+  </a:t>
          </a:r>
          <a:endParaRPr lang="cs-CZ" sz="1000">
            <a:effectLst/>
          </a:endParaRPr>
        </a:p>
        <a:p>
          <a:pPr algn="l"/>
          <a:endParaRPr lang="cs-CZ" sz="1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123825</xdr:colOff>
      <xdr:row>5</xdr:row>
      <xdr:rowOff>38100</xdr:rowOff>
    </xdr:from>
    <xdr:to>
      <xdr:col>13</xdr:col>
      <xdr:colOff>542925</xdr:colOff>
      <xdr:row>8</xdr:row>
      <xdr:rowOff>66675</xdr:rowOff>
    </xdr:to>
    <xdr:sp macro="" textlink="">
      <xdr:nvSpPr>
        <xdr:cNvPr id="5" name="Obdélník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/>
      </xdr:nvSpPr>
      <xdr:spPr>
        <a:xfrm>
          <a:off x="4391025" y="990600"/>
          <a:ext cx="4076700" cy="6000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11</xdr:col>
      <xdr:colOff>209550</xdr:colOff>
      <xdr:row>6</xdr:row>
      <xdr:rowOff>0</xdr:rowOff>
    </xdr:from>
    <xdr:to>
      <xdr:col>11</xdr:col>
      <xdr:colOff>438150</xdr:colOff>
      <xdr:row>6</xdr:row>
      <xdr:rowOff>0</xdr:rowOff>
    </xdr:to>
    <xdr:cxnSp macro="">
      <xdr:nvCxnSpPr>
        <xdr:cNvPr id="7" name="Přímá spojnice se šipkou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CxnSpPr/>
      </xdr:nvCxnSpPr>
      <xdr:spPr>
        <a:xfrm flipH="1">
          <a:off x="6915150" y="1143000"/>
          <a:ext cx="22860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200025</xdr:colOff>
      <xdr:row>7</xdr:row>
      <xdr:rowOff>104775</xdr:rowOff>
    </xdr:from>
    <xdr:to>
      <xdr:col>11</xdr:col>
      <xdr:colOff>428625</xdr:colOff>
      <xdr:row>7</xdr:row>
      <xdr:rowOff>104775</xdr:rowOff>
    </xdr:to>
    <xdr:cxnSp macro="">
      <xdr:nvCxnSpPr>
        <xdr:cNvPr id="8" name="Přímá spojnice se šipkou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CxnSpPr/>
      </xdr:nvCxnSpPr>
      <xdr:spPr>
        <a:xfrm flipH="1">
          <a:off x="6905625" y="1438275"/>
          <a:ext cx="228600" cy="0"/>
        </a:xfrm>
        <a:prstGeom prst="straightConnector1">
          <a:avLst/>
        </a:prstGeom>
        <a:ln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22</xdr:col>
      <xdr:colOff>190500</xdr:colOff>
      <xdr:row>48</xdr:row>
      <xdr:rowOff>137583</xdr:rowOff>
    </xdr:to>
    <xdr:sp macro="" textlink="">
      <xdr:nvSpPr>
        <xdr:cNvPr id="2" name="TextovéPol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80975" y="47625"/>
          <a:ext cx="13513858" cy="92339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  <a:p>
          <a:endParaRPr lang="cs-CZ" sz="1100"/>
        </a:p>
      </xdr:txBody>
    </xdr:sp>
    <xdr:clientData/>
  </xdr:twoCellAnchor>
  <xdr:twoCellAnchor editAs="oneCell">
    <xdr:from>
      <xdr:col>1</xdr:col>
      <xdr:colOff>38100</xdr:colOff>
      <xdr:row>0</xdr:row>
      <xdr:rowOff>133350</xdr:rowOff>
    </xdr:from>
    <xdr:to>
      <xdr:col>10</xdr:col>
      <xdr:colOff>523875</xdr:colOff>
      <xdr:row>4</xdr:row>
      <xdr:rowOff>28575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3350"/>
          <a:ext cx="5972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4</xdr:row>
      <xdr:rowOff>38100</xdr:rowOff>
    </xdr:from>
    <xdr:to>
      <xdr:col>10</xdr:col>
      <xdr:colOff>476250</xdr:colOff>
      <xdr:row>16</xdr:row>
      <xdr:rowOff>47625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800100"/>
          <a:ext cx="593407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16</xdr:row>
      <xdr:rowOff>38100</xdr:rowOff>
    </xdr:from>
    <xdr:to>
      <xdr:col>10</xdr:col>
      <xdr:colOff>495300</xdr:colOff>
      <xdr:row>26</xdr:row>
      <xdr:rowOff>133350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086100"/>
          <a:ext cx="5962650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26</xdr:row>
      <xdr:rowOff>114300</xdr:rowOff>
    </xdr:from>
    <xdr:to>
      <xdr:col>10</xdr:col>
      <xdr:colOff>476250</xdr:colOff>
      <xdr:row>28</xdr:row>
      <xdr:rowOff>151411</xdr:rowOff>
    </xdr:to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6" y="5067300"/>
          <a:ext cx="5934074" cy="418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26</xdr:row>
      <xdr:rowOff>114300</xdr:rowOff>
    </xdr:from>
    <xdr:to>
      <xdr:col>10</xdr:col>
      <xdr:colOff>409575</xdr:colOff>
      <xdr:row>28</xdr:row>
      <xdr:rowOff>142875</xdr:rowOff>
    </xdr:to>
    <xdr:sp macro="" textlink="">
      <xdr:nvSpPr>
        <xdr:cNvPr id="7" name="Obdélník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695325" y="5067300"/>
          <a:ext cx="5810250" cy="409575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180975</xdr:colOff>
      <xdr:row>26</xdr:row>
      <xdr:rowOff>133350</xdr:rowOff>
    </xdr:from>
    <xdr:to>
      <xdr:col>3</xdr:col>
      <xdr:colOff>228600</xdr:colOff>
      <xdr:row>28</xdr:row>
      <xdr:rowOff>114300</xdr:rowOff>
    </xdr:to>
    <xdr:sp macro="" textlink="">
      <xdr:nvSpPr>
        <xdr:cNvPr id="8" name="TextovéPole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790575" y="5086350"/>
          <a:ext cx="1266825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850" b="1" u="sng">
              <a:solidFill>
                <a:sysClr val="windowText" lastClr="000000"/>
              </a:solidFill>
            </a:rPr>
            <a:t>celkový počet MG-ADL respondérů</a:t>
          </a:r>
          <a:r>
            <a:rPr lang="cs-CZ" sz="850" b="1" u="sng" baseline="0">
              <a:solidFill>
                <a:sysClr val="windowText" lastClr="000000"/>
              </a:solidFill>
            </a:rPr>
            <a:t> po 1. cyklu</a:t>
          </a:r>
          <a:endParaRPr lang="cs-CZ" sz="850" b="1" u="sng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295277</xdr:colOff>
      <xdr:row>26</xdr:row>
      <xdr:rowOff>152400</xdr:rowOff>
    </xdr:from>
    <xdr:to>
      <xdr:col>4</xdr:col>
      <xdr:colOff>514350</xdr:colOff>
      <xdr:row>28</xdr:row>
      <xdr:rowOff>85725</xdr:rowOff>
    </xdr:to>
    <xdr:sp macro="" textlink="">
      <xdr:nvSpPr>
        <xdr:cNvPr id="9" name="TextovéPole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2124077" y="5105400"/>
          <a:ext cx="828673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>
              <a:solidFill>
                <a:sysClr val="windowText" lastClr="000000"/>
              </a:solidFill>
            </a:rPr>
            <a:t>44 (67,7)</a:t>
          </a:r>
        </a:p>
      </xdr:txBody>
    </xdr:sp>
    <xdr:clientData/>
  </xdr:twoCellAnchor>
  <xdr:twoCellAnchor>
    <xdr:from>
      <xdr:col>6</xdr:col>
      <xdr:colOff>314325</xdr:colOff>
      <xdr:row>26</xdr:row>
      <xdr:rowOff>171450</xdr:rowOff>
    </xdr:from>
    <xdr:to>
      <xdr:col>8</xdr:col>
      <xdr:colOff>219075</xdr:colOff>
      <xdr:row>28</xdr:row>
      <xdr:rowOff>66675</xdr:rowOff>
    </xdr:to>
    <xdr:sp macro="" textlink="">
      <xdr:nvSpPr>
        <xdr:cNvPr id="10" name="TextovéPole 9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3971925" y="5124450"/>
          <a:ext cx="112395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>
              <a:solidFill>
                <a:sysClr val="windowText" lastClr="000000"/>
              </a:solidFill>
            </a:rPr>
            <a:t>38,0 (22,1; 54,0)</a:t>
          </a:r>
        </a:p>
      </xdr:txBody>
    </xdr:sp>
    <xdr:clientData/>
  </xdr:twoCellAnchor>
  <xdr:twoCellAnchor>
    <xdr:from>
      <xdr:col>5</xdr:col>
      <xdr:colOff>95251</xdr:colOff>
      <xdr:row>26</xdr:row>
      <xdr:rowOff>142875</xdr:rowOff>
    </xdr:from>
    <xdr:to>
      <xdr:col>6</xdr:col>
      <xdr:colOff>190501</xdr:colOff>
      <xdr:row>28</xdr:row>
      <xdr:rowOff>76200</xdr:rowOff>
    </xdr:to>
    <xdr:sp macro="" textlink="">
      <xdr:nvSpPr>
        <xdr:cNvPr id="11" name="TextovéPole 10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143251" y="5095875"/>
          <a:ext cx="704850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>
              <a:solidFill>
                <a:sysClr val="windowText" lastClr="000000"/>
              </a:solidFill>
            </a:rPr>
            <a:t>19 (29,7)</a:t>
          </a:r>
        </a:p>
      </xdr:txBody>
    </xdr:sp>
    <xdr:clientData/>
  </xdr:twoCellAnchor>
  <xdr:twoCellAnchor>
    <xdr:from>
      <xdr:col>8</xdr:col>
      <xdr:colOff>390525</xdr:colOff>
      <xdr:row>26</xdr:row>
      <xdr:rowOff>180975</xdr:rowOff>
    </xdr:from>
    <xdr:to>
      <xdr:col>10</xdr:col>
      <xdr:colOff>371475</xdr:colOff>
      <xdr:row>28</xdr:row>
      <xdr:rowOff>66675</xdr:rowOff>
    </xdr:to>
    <xdr:sp macro="" textlink="">
      <xdr:nvSpPr>
        <xdr:cNvPr id="12" name="TextovéPole 1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5267325" y="5133975"/>
          <a:ext cx="120015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>
              <a:solidFill>
                <a:sysClr val="windowText" lastClr="000000"/>
              </a:solidFill>
            </a:rPr>
            <a:t>4,95 (2,21; 11,53)</a:t>
          </a:r>
        </a:p>
      </xdr:txBody>
    </xdr:sp>
    <xdr:clientData/>
  </xdr:twoCellAnchor>
  <xdr:twoCellAnchor>
    <xdr:from>
      <xdr:col>6</xdr:col>
      <xdr:colOff>238125</xdr:colOff>
      <xdr:row>9</xdr:row>
      <xdr:rowOff>9525</xdr:rowOff>
    </xdr:from>
    <xdr:to>
      <xdr:col>8</xdr:col>
      <xdr:colOff>342901</xdr:colOff>
      <xdr:row>12</xdr:row>
      <xdr:rowOff>76200</xdr:rowOff>
    </xdr:to>
    <xdr:sp macro="" textlink="">
      <xdr:nvSpPr>
        <xdr:cNvPr id="13" name="Ovál 12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>
        <a:xfrm>
          <a:off x="3895725" y="1724025"/>
          <a:ext cx="1323976" cy="6381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219075</xdr:colOff>
      <xdr:row>17</xdr:row>
      <xdr:rowOff>38100</xdr:rowOff>
    </xdr:from>
    <xdr:to>
      <xdr:col>8</xdr:col>
      <xdr:colOff>323851</xdr:colOff>
      <xdr:row>21</xdr:row>
      <xdr:rowOff>142875</xdr:rowOff>
    </xdr:to>
    <xdr:sp macro="" textlink="">
      <xdr:nvSpPr>
        <xdr:cNvPr id="14" name="Ovál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SpPr/>
      </xdr:nvSpPr>
      <xdr:spPr>
        <a:xfrm>
          <a:off x="3876675" y="3276600"/>
          <a:ext cx="1323976" cy="8667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238125</xdr:colOff>
      <xdr:row>22</xdr:row>
      <xdr:rowOff>104775</xdr:rowOff>
    </xdr:from>
    <xdr:to>
      <xdr:col>8</xdr:col>
      <xdr:colOff>342901</xdr:colOff>
      <xdr:row>26</xdr:row>
      <xdr:rowOff>152400</xdr:rowOff>
    </xdr:to>
    <xdr:sp macro="" textlink="">
      <xdr:nvSpPr>
        <xdr:cNvPr id="15" name="Ovál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SpPr/>
      </xdr:nvSpPr>
      <xdr:spPr>
        <a:xfrm>
          <a:off x="3895725" y="4295775"/>
          <a:ext cx="1323976" cy="8096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11</xdr:col>
      <xdr:colOff>157691</xdr:colOff>
      <xdr:row>2</xdr:row>
      <xdr:rowOff>110066</xdr:rowOff>
    </xdr:from>
    <xdr:to>
      <xdr:col>21</xdr:col>
      <xdr:colOff>409575</xdr:colOff>
      <xdr:row>14</xdr:row>
      <xdr:rowOff>81491</xdr:rowOff>
    </xdr:to>
    <xdr:pic>
      <xdr:nvPicPr>
        <xdr:cNvPr id="16" name="Obrázek 15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9858" y="491066"/>
          <a:ext cx="6390217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179917</xdr:colOff>
      <xdr:row>14</xdr:row>
      <xdr:rowOff>74083</xdr:rowOff>
    </xdr:from>
    <xdr:to>
      <xdr:col>21</xdr:col>
      <xdr:colOff>265642</xdr:colOff>
      <xdr:row>21</xdr:row>
      <xdr:rowOff>150283</xdr:rowOff>
    </xdr:to>
    <xdr:pic>
      <xdr:nvPicPr>
        <xdr:cNvPr id="17" name="Obrázek 16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2084" y="2741083"/>
          <a:ext cx="6224058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464608</xdr:colOff>
      <xdr:row>5</xdr:row>
      <xdr:rowOff>52917</xdr:rowOff>
    </xdr:from>
    <xdr:to>
      <xdr:col>19</xdr:col>
      <xdr:colOff>95250</xdr:colOff>
      <xdr:row>8</xdr:row>
      <xdr:rowOff>92074</xdr:rowOff>
    </xdr:to>
    <xdr:sp macro="" textlink="">
      <xdr:nvSpPr>
        <xdr:cNvPr id="18" name="Ovál 17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SpPr/>
      </xdr:nvSpPr>
      <xdr:spPr>
        <a:xfrm>
          <a:off x="10285941" y="1005417"/>
          <a:ext cx="1472142" cy="610657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17</xdr:col>
      <xdr:colOff>193674</xdr:colOff>
      <xdr:row>8</xdr:row>
      <xdr:rowOff>137583</xdr:rowOff>
    </xdr:from>
    <xdr:to>
      <xdr:col>20</xdr:col>
      <xdr:colOff>0</xdr:colOff>
      <xdr:row>11</xdr:row>
      <xdr:rowOff>149224</xdr:rowOff>
    </xdr:to>
    <xdr:sp macro="" textlink="">
      <xdr:nvSpPr>
        <xdr:cNvPr id="19" name="Ovál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SpPr/>
      </xdr:nvSpPr>
      <xdr:spPr>
        <a:xfrm>
          <a:off x="10628841" y="1661583"/>
          <a:ext cx="1647826" cy="583141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16</xdr:col>
      <xdr:colOff>420158</xdr:colOff>
      <xdr:row>14</xdr:row>
      <xdr:rowOff>97366</xdr:rowOff>
    </xdr:from>
    <xdr:to>
      <xdr:col>19</xdr:col>
      <xdr:colOff>370417</xdr:colOff>
      <xdr:row>18</xdr:row>
      <xdr:rowOff>137583</xdr:rowOff>
    </xdr:to>
    <xdr:sp macro="" textlink="">
      <xdr:nvSpPr>
        <xdr:cNvPr id="20" name="Ovál 1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SpPr/>
      </xdr:nvSpPr>
      <xdr:spPr>
        <a:xfrm>
          <a:off x="10241491" y="2764366"/>
          <a:ext cx="1791759" cy="802217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12</xdr:col>
      <xdr:colOff>412750</xdr:colOff>
      <xdr:row>24</xdr:row>
      <xdr:rowOff>21167</xdr:rowOff>
    </xdr:from>
    <xdr:to>
      <xdr:col>20</xdr:col>
      <xdr:colOff>94191</xdr:colOff>
      <xdr:row>45</xdr:row>
      <xdr:rowOff>183092</xdr:rowOff>
    </xdr:to>
    <xdr:pic>
      <xdr:nvPicPr>
        <xdr:cNvPr id="21" name="Obrázek 20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8750" y="4593167"/>
          <a:ext cx="459210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571500</xdr:colOff>
      <xdr:row>31</xdr:row>
      <xdr:rowOff>95249</xdr:rowOff>
    </xdr:from>
    <xdr:to>
      <xdr:col>19</xdr:col>
      <xdr:colOff>328084</xdr:colOff>
      <xdr:row>33</xdr:row>
      <xdr:rowOff>63500</xdr:rowOff>
    </xdr:to>
    <xdr:sp macro="" textlink="">
      <xdr:nvSpPr>
        <xdr:cNvPr id="22" name="Ovál 21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SpPr/>
      </xdr:nvSpPr>
      <xdr:spPr>
        <a:xfrm>
          <a:off x="9779000" y="6000749"/>
          <a:ext cx="2211917" cy="349251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15</xdr:col>
      <xdr:colOff>582083</xdr:colOff>
      <xdr:row>40</xdr:row>
      <xdr:rowOff>137585</xdr:rowOff>
    </xdr:from>
    <xdr:to>
      <xdr:col>19</xdr:col>
      <xdr:colOff>338667</xdr:colOff>
      <xdr:row>42</xdr:row>
      <xdr:rowOff>63501</xdr:rowOff>
    </xdr:to>
    <xdr:sp macro="" textlink="">
      <xdr:nvSpPr>
        <xdr:cNvPr id="23" name="Ovál 22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SpPr/>
      </xdr:nvSpPr>
      <xdr:spPr>
        <a:xfrm>
          <a:off x="9789583" y="7757585"/>
          <a:ext cx="2211917" cy="306916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15</xdr:col>
      <xdr:colOff>592667</xdr:colOff>
      <xdr:row>42</xdr:row>
      <xdr:rowOff>169335</xdr:rowOff>
    </xdr:from>
    <xdr:to>
      <xdr:col>19</xdr:col>
      <xdr:colOff>349251</xdr:colOff>
      <xdr:row>44</xdr:row>
      <xdr:rowOff>95251</xdr:rowOff>
    </xdr:to>
    <xdr:sp macro="" textlink="">
      <xdr:nvSpPr>
        <xdr:cNvPr id="24" name="Ovál 23">
          <a:extLst>
            <a:ext uri="{FF2B5EF4-FFF2-40B4-BE49-F238E27FC236}">
              <a16:creationId xmlns="" xmlns:a16="http://schemas.microsoft.com/office/drawing/2014/main" id="{00000000-0008-0000-0700-000018000000}"/>
            </a:ext>
          </a:extLst>
        </xdr:cNvPr>
        <xdr:cNvSpPr/>
      </xdr:nvSpPr>
      <xdr:spPr>
        <a:xfrm>
          <a:off x="9800167" y="8170335"/>
          <a:ext cx="2211917" cy="306916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4" sqref="E14"/>
    </sheetView>
  </sheetViews>
  <sheetFormatPr defaultRowHeight="15" x14ac:dyDescent="0.25"/>
  <cols>
    <col min="1" max="1" width="16.5703125" customWidth="1"/>
    <col min="2" max="2" width="13" customWidth="1"/>
    <col min="3" max="3" width="12.7109375" customWidth="1"/>
    <col min="4" max="4" width="24" customWidth="1"/>
    <col min="5" max="5" width="38.28515625" customWidth="1"/>
    <col min="6" max="6" width="23" customWidth="1"/>
    <col min="7" max="7" width="24.140625" customWidth="1"/>
    <col min="8" max="8" width="14.7109375" hidden="1" customWidth="1"/>
  </cols>
  <sheetData>
    <row r="1" spans="1:8" ht="8.25" customHeight="1" thickBot="1" x14ac:dyDescent="0.4"/>
    <row r="2" spans="1:8" ht="45.75" customHeight="1" thickTop="1" thickBot="1" x14ac:dyDescent="0.3">
      <c r="A2" s="1" t="s">
        <v>3</v>
      </c>
      <c r="B2" s="2" t="s">
        <v>0</v>
      </c>
      <c r="C2" s="2" t="s">
        <v>4</v>
      </c>
      <c r="D2" s="26" t="s">
        <v>14</v>
      </c>
      <c r="E2" s="3" t="s">
        <v>5</v>
      </c>
      <c r="F2" s="16" t="s">
        <v>16</v>
      </c>
      <c r="G2" s="4" t="s">
        <v>6</v>
      </c>
      <c r="H2" s="5" t="s">
        <v>1</v>
      </c>
    </row>
    <row r="3" spans="1:8" ht="139.5" customHeight="1" thickTop="1" x14ac:dyDescent="0.25">
      <c r="A3" s="30" t="s">
        <v>52</v>
      </c>
      <c r="B3" s="24" t="s">
        <v>11</v>
      </c>
      <c r="C3" s="6" t="s">
        <v>54</v>
      </c>
      <c r="D3" s="25" t="s">
        <v>12</v>
      </c>
      <c r="E3" s="25" t="s">
        <v>22</v>
      </c>
      <c r="F3" s="124" t="s">
        <v>15</v>
      </c>
      <c r="G3" s="125" t="s">
        <v>19</v>
      </c>
      <c r="H3" s="7" t="e">
        <f>#REF! /#REF!</f>
        <v>#REF!</v>
      </c>
    </row>
    <row r="4" spans="1:8" ht="172.5" customHeight="1" thickBot="1" x14ac:dyDescent="0.3">
      <c r="A4" s="8" t="s">
        <v>53</v>
      </c>
      <c r="B4" s="9" t="s">
        <v>9</v>
      </c>
      <c r="C4" s="9" t="s">
        <v>55</v>
      </c>
      <c r="D4" s="31" t="s">
        <v>13</v>
      </c>
      <c r="E4" s="31" t="s">
        <v>10</v>
      </c>
      <c r="F4" s="32" t="s">
        <v>17</v>
      </c>
      <c r="G4" s="126" t="s">
        <v>18</v>
      </c>
      <c r="H4" s="7" t="e">
        <f>#REF! /#REF!</f>
        <v>#REF!</v>
      </c>
    </row>
    <row r="5" spans="1:8" ht="3.75" customHeight="1" thickTop="1" x14ac:dyDescent="0.25">
      <c r="A5" s="10"/>
      <c r="B5" s="10"/>
      <c r="C5" s="10"/>
      <c r="D5" s="10"/>
      <c r="E5" s="10"/>
      <c r="F5" s="10"/>
      <c r="G5" s="10"/>
      <c r="H5" s="11"/>
    </row>
    <row r="6" spans="1:8" x14ac:dyDescent="0.25">
      <c r="A6" s="39" t="s">
        <v>20</v>
      </c>
      <c r="B6" s="10"/>
      <c r="C6" s="10"/>
      <c r="D6" s="10"/>
      <c r="E6" s="10"/>
      <c r="F6" s="10"/>
      <c r="G6" s="10"/>
      <c r="H6" s="11"/>
    </row>
    <row r="7" spans="1:8" ht="9.9499999999999993" customHeight="1" x14ac:dyDescent="0.25">
      <c r="A7" s="14"/>
      <c r="B7" s="10"/>
      <c r="C7" s="10"/>
      <c r="D7" s="10"/>
      <c r="E7" s="10"/>
      <c r="F7" s="10"/>
      <c r="G7" s="10"/>
      <c r="H7" s="10"/>
    </row>
    <row r="8" spans="1:8" ht="9.9499999999999993" customHeight="1" x14ac:dyDescent="0.25">
      <c r="A8" s="13"/>
      <c r="B8" s="10"/>
      <c r="C8" s="10"/>
      <c r="D8" s="10"/>
      <c r="E8" s="10"/>
      <c r="F8" s="10"/>
      <c r="G8" s="10"/>
      <c r="H8" s="10"/>
    </row>
    <row r="9" spans="1:8" x14ac:dyDescent="0.25">
      <c r="A9" s="15"/>
      <c r="B9" s="10"/>
      <c r="C9" s="10"/>
      <c r="D9" s="10"/>
      <c r="E9" s="10"/>
      <c r="F9" s="10"/>
      <c r="G9" s="10"/>
      <c r="H9" s="1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4:L46"/>
  <sheetViews>
    <sheetView topLeftCell="A28" zoomScaleNormal="100" workbookViewId="0">
      <selection activeCell="Q46" sqref="Q46"/>
    </sheetView>
  </sheetViews>
  <sheetFormatPr defaultRowHeight="15" x14ac:dyDescent="0.25"/>
  <cols>
    <col min="2" max="2" width="6.85546875" customWidth="1"/>
    <col min="10" max="10" width="11" customWidth="1"/>
  </cols>
  <sheetData>
    <row r="34" spans="11:12" ht="29.25" customHeight="1" x14ac:dyDescent="0.35">
      <c r="K34" t="s">
        <v>71</v>
      </c>
    </row>
    <row r="35" spans="11:12" ht="12" customHeight="1" x14ac:dyDescent="0.35">
      <c r="K35">
        <v>190</v>
      </c>
    </row>
    <row r="36" spans="11:12" ht="14.45" x14ac:dyDescent="0.35">
      <c r="K36">
        <v>122.54</v>
      </c>
    </row>
    <row r="37" spans="11:12" ht="27" customHeight="1" x14ac:dyDescent="0.35">
      <c r="K37">
        <v>265.47000000000003</v>
      </c>
      <c r="L37" t="s">
        <v>72</v>
      </c>
    </row>
    <row r="38" spans="11:12" ht="14.45" x14ac:dyDescent="0.35">
      <c r="K38">
        <v>2102.4299999999998</v>
      </c>
    </row>
    <row r="39" spans="11:12" ht="14.45" x14ac:dyDescent="0.35">
      <c r="K39">
        <v>600.34</v>
      </c>
      <c r="L39" t="s">
        <v>73</v>
      </c>
    </row>
    <row r="40" spans="11:12" ht="14.45" x14ac:dyDescent="0.35">
      <c r="K40">
        <v>576</v>
      </c>
    </row>
    <row r="41" spans="11:12" ht="27.75" customHeight="1" x14ac:dyDescent="0.25">
      <c r="K41">
        <v>102.85</v>
      </c>
      <c r="L41" t="s">
        <v>74</v>
      </c>
    </row>
    <row r="42" spans="11:12" ht="13.5" customHeight="1" x14ac:dyDescent="0.35">
      <c r="K42">
        <v>567.63</v>
      </c>
    </row>
    <row r="44" spans="11:12" ht="21" customHeight="1" x14ac:dyDescent="0.25"/>
    <row r="45" spans="11:12" ht="21" customHeight="1" x14ac:dyDescent="0.25">
      <c r="K45">
        <v>13200</v>
      </c>
      <c r="L45" t="s">
        <v>75</v>
      </c>
    </row>
    <row r="46" spans="11:12" ht="21" customHeight="1" x14ac:dyDescent="0.25"/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F46" sqref="F4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1" sqref="T21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8"/>
  <sheetViews>
    <sheetView tabSelected="1" zoomScale="90" zoomScaleNormal="90" workbookViewId="0">
      <pane xSplit="2" ySplit="2" topLeftCell="D3" activePane="bottomRight" state="frozen"/>
      <selection pane="topRight" activeCell="C1" sqref="C1"/>
      <selection pane="bottomLeft" activeCell="A3" sqref="A3"/>
      <selection pane="bottomRight" activeCell="I17" sqref="I17"/>
    </sheetView>
  </sheetViews>
  <sheetFormatPr defaultRowHeight="15" x14ac:dyDescent="0.25"/>
  <cols>
    <col min="1" max="1" width="34.85546875" customWidth="1"/>
    <col min="2" max="2" width="14.140625" customWidth="1"/>
    <col min="3" max="3" width="15.42578125" customWidth="1"/>
    <col min="4" max="4" width="13.85546875" customWidth="1"/>
    <col min="5" max="5" width="13.7109375" customWidth="1"/>
    <col min="6" max="6" width="18.42578125" customWidth="1"/>
    <col min="7" max="7" width="16.140625" customWidth="1"/>
    <col min="8" max="8" width="16.42578125" customWidth="1"/>
    <col min="9" max="9" width="14.85546875" customWidth="1"/>
    <col min="10" max="10" width="16" customWidth="1"/>
    <col min="11" max="11" width="8.85546875" customWidth="1"/>
    <col min="12" max="13" width="9.28515625" customWidth="1"/>
    <col min="14" max="14" width="9.5703125" customWidth="1"/>
    <col min="15" max="15" width="15.7109375" customWidth="1"/>
    <col min="16" max="16" width="14.7109375" customWidth="1"/>
    <col min="17" max="18" width="14.42578125" customWidth="1"/>
    <col min="19" max="19" width="9.140625" customWidth="1"/>
    <col min="20" max="20" width="10.28515625" customWidth="1"/>
    <col min="21" max="21" width="9.140625" customWidth="1"/>
    <col min="22" max="22" width="9.5703125" customWidth="1"/>
    <col min="23" max="23" width="9.42578125" customWidth="1"/>
    <col min="24" max="24" width="12" customWidth="1"/>
    <col min="25" max="25" width="13" customWidth="1"/>
    <col min="26" max="26" width="10.7109375" bestFit="1" customWidth="1"/>
    <col min="27" max="27" width="11.5703125" customWidth="1"/>
  </cols>
  <sheetData>
    <row r="1" spans="1:29" ht="5.25" customHeight="1" thickBot="1" x14ac:dyDescent="0.3"/>
    <row r="2" spans="1:29" ht="51.75" customHeight="1" thickTop="1" thickBot="1" x14ac:dyDescent="0.3">
      <c r="A2" s="1" t="s">
        <v>27</v>
      </c>
      <c r="B2" s="2" t="s">
        <v>0</v>
      </c>
      <c r="C2" s="151" t="s">
        <v>78</v>
      </c>
      <c r="D2" s="2" t="s">
        <v>76</v>
      </c>
      <c r="E2" s="2" t="s">
        <v>77</v>
      </c>
      <c r="F2" s="152" t="s">
        <v>23</v>
      </c>
      <c r="G2" s="133" t="s">
        <v>39</v>
      </c>
      <c r="H2" s="134"/>
      <c r="I2" s="134"/>
      <c r="J2" s="134"/>
      <c r="K2" s="133" t="s">
        <v>38</v>
      </c>
      <c r="L2" s="134"/>
      <c r="M2" s="134"/>
      <c r="N2" s="135"/>
      <c r="O2" s="136" t="s">
        <v>37</v>
      </c>
      <c r="P2" s="137"/>
      <c r="Q2" s="137"/>
      <c r="R2" s="138"/>
      <c r="S2" s="137" t="s">
        <v>40</v>
      </c>
      <c r="T2" s="137"/>
      <c r="U2" s="137"/>
      <c r="V2" s="138"/>
      <c r="W2" s="43" t="s">
        <v>21</v>
      </c>
      <c r="Y2" s="22" t="s">
        <v>7</v>
      </c>
      <c r="Z2" s="22"/>
      <c r="AA2" s="22"/>
      <c r="AB2" s="22"/>
      <c r="AC2" s="21"/>
    </row>
    <row r="3" spans="1:29" ht="15.75" customHeight="1" thickTop="1" thickBot="1" x14ac:dyDescent="0.3">
      <c r="A3" s="148"/>
      <c r="B3" s="149"/>
      <c r="C3" s="149"/>
      <c r="D3" s="149"/>
      <c r="E3" s="149"/>
      <c r="F3" s="150"/>
      <c r="G3" s="47" t="s">
        <v>33</v>
      </c>
      <c r="H3" s="48" t="s">
        <v>34</v>
      </c>
      <c r="I3" s="48" t="s">
        <v>35</v>
      </c>
      <c r="J3" s="65" t="s">
        <v>36</v>
      </c>
      <c r="K3" s="47" t="s">
        <v>33</v>
      </c>
      <c r="L3" s="48" t="s">
        <v>34</v>
      </c>
      <c r="M3" s="48" t="s">
        <v>35</v>
      </c>
      <c r="N3" s="45" t="s">
        <v>36</v>
      </c>
      <c r="O3" s="49" t="s">
        <v>33</v>
      </c>
      <c r="P3" s="50" t="s">
        <v>34</v>
      </c>
      <c r="Q3" s="50" t="s">
        <v>35</v>
      </c>
      <c r="R3" s="52" t="s">
        <v>36</v>
      </c>
      <c r="S3" s="51" t="s">
        <v>33</v>
      </c>
      <c r="T3" s="50" t="s">
        <v>34</v>
      </c>
      <c r="U3" s="50" t="s">
        <v>35</v>
      </c>
      <c r="V3" s="52" t="s">
        <v>36</v>
      </c>
      <c r="W3" s="46"/>
      <c r="Y3" s="22"/>
      <c r="Z3" s="22"/>
      <c r="AA3" s="22"/>
      <c r="AB3" s="22"/>
      <c r="AC3" s="21"/>
    </row>
    <row r="4" spans="1:29" ht="43.5" customHeight="1" thickTop="1" x14ac:dyDescent="0.25">
      <c r="A4" s="30" t="s">
        <v>24</v>
      </c>
      <c r="B4" s="143" t="s">
        <v>11</v>
      </c>
      <c r="C4" s="143" t="s">
        <v>80</v>
      </c>
      <c r="D4" s="17">
        <v>87170.6</v>
      </c>
      <c r="E4" s="18">
        <f t="shared" ref="E4:E11" si="0">D4-X4</f>
        <v>87170.6</v>
      </c>
      <c r="F4" s="62">
        <f>(E4*8)+(7*(10*E4))</f>
        <v>6799306.7999999998</v>
      </c>
      <c r="G4" s="53"/>
      <c r="H4" s="54"/>
      <c r="I4" s="54"/>
      <c r="J4" s="66"/>
      <c r="K4" s="53"/>
      <c r="L4" s="54"/>
      <c r="M4" s="54"/>
      <c r="N4" s="55"/>
      <c r="O4" s="53"/>
      <c r="P4" s="54"/>
      <c r="Q4" s="54"/>
      <c r="R4" s="55"/>
      <c r="S4" s="86"/>
      <c r="T4" s="54"/>
      <c r="U4" s="54"/>
      <c r="V4" s="55"/>
      <c r="W4" s="44"/>
      <c r="X4" s="19">
        <f t="shared" ref="X4:X11" si="1">D4*W4</f>
        <v>0</v>
      </c>
      <c r="Y4" s="23"/>
      <c r="Z4" s="23"/>
      <c r="AA4" s="23"/>
    </row>
    <row r="5" spans="1:29" ht="46.5" customHeight="1" x14ac:dyDescent="0.25">
      <c r="A5" s="30" t="s">
        <v>28</v>
      </c>
      <c r="B5" s="144"/>
      <c r="C5" s="144"/>
      <c r="D5" s="17">
        <v>87170.6</v>
      </c>
      <c r="E5" s="18">
        <f t="shared" si="0"/>
        <v>87170.6</v>
      </c>
      <c r="F5" s="62">
        <f>(E5*9)+(7*(11*E5))</f>
        <v>7496671.6000000015</v>
      </c>
      <c r="G5" s="58"/>
      <c r="H5" s="59"/>
      <c r="I5" s="59"/>
      <c r="J5" s="67"/>
      <c r="K5" s="58"/>
      <c r="L5" s="59"/>
      <c r="M5" s="59"/>
      <c r="N5" s="60"/>
      <c r="O5" s="58"/>
      <c r="P5" s="59"/>
      <c r="Q5" s="59"/>
      <c r="R5" s="60"/>
      <c r="S5" s="87"/>
      <c r="T5" s="59"/>
      <c r="U5" s="59"/>
      <c r="V5" s="60"/>
      <c r="W5" s="29"/>
      <c r="X5" s="19">
        <f t="shared" si="1"/>
        <v>0</v>
      </c>
      <c r="Y5" s="23"/>
      <c r="Z5" s="23"/>
      <c r="AA5" s="23"/>
    </row>
    <row r="6" spans="1:29" ht="44.25" customHeight="1" x14ac:dyDescent="0.25">
      <c r="A6" s="30" t="s">
        <v>25</v>
      </c>
      <c r="B6" s="144"/>
      <c r="C6" s="144"/>
      <c r="D6" s="17">
        <v>87170.6</v>
      </c>
      <c r="E6" s="18">
        <f t="shared" si="0"/>
        <v>87170.6</v>
      </c>
      <c r="F6" s="62">
        <f>(E6*9)+(7*(11*E6))</f>
        <v>7496671.6000000015</v>
      </c>
      <c r="G6" s="58"/>
      <c r="H6" s="59"/>
      <c r="I6" s="59"/>
      <c r="J6" s="67"/>
      <c r="K6" s="58"/>
      <c r="L6" s="59"/>
      <c r="M6" s="59"/>
      <c r="N6" s="60"/>
      <c r="O6" s="58"/>
      <c r="P6" s="59"/>
      <c r="Q6" s="59"/>
      <c r="R6" s="60"/>
      <c r="S6" s="87"/>
      <c r="T6" s="59"/>
      <c r="U6" s="59"/>
      <c r="V6" s="60"/>
      <c r="W6" s="29"/>
      <c r="X6" s="19">
        <f t="shared" si="1"/>
        <v>0</v>
      </c>
      <c r="Y6" s="23"/>
      <c r="Z6" s="23"/>
      <c r="AA6" s="23"/>
    </row>
    <row r="7" spans="1:29" ht="45" customHeight="1" x14ac:dyDescent="0.25">
      <c r="A7" s="30" t="s">
        <v>26</v>
      </c>
      <c r="B7" s="142"/>
      <c r="C7" s="142"/>
      <c r="D7" s="17">
        <v>87170.6</v>
      </c>
      <c r="E7" s="18">
        <f t="shared" si="0"/>
        <v>87170.6</v>
      </c>
      <c r="F7" s="62">
        <f>(E7*10)+(7*(12*E7))</f>
        <v>8194036.4000000004</v>
      </c>
      <c r="G7" s="58"/>
      <c r="H7" s="59"/>
      <c r="I7" s="59"/>
      <c r="J7" s="67"/>
      <c r="K7" s="58"/>
      <c r="L7" s="59"/>
      <c r="M7" s="59"/>
      <c r="N7" s="60"/>
      <c r="O7" s="58"/>
      <c r="P7" s="59"/>
      <c r="Q7" s="59"/>
      <c r="R7" s="60"/>
      <c r="S7" s="87"/>
      <c r="T7" s="59"/>
      <c r="U7" s="59"/>
      <c r="V7" s="60"/>
      <c r="W7" s="29"/>
      <c r="X7" s="19">
        <f t="shared" si="1"/>
        <v>0</v>
      </c>
      <c r="Y7" s="23"/>
      <c r="Z7" s="23"/>
      <c r="AA7" s="23"/>
    </row>
    <row r="8" spans="1:29" ht="67.5" customHeight="1" x14ac:dyDescent="0.25">
      <c r="A8" s="40" t="s">
        <v>29</v>
      </c>
      <c r="B8" s="145" t="s">
        <v>9</v>
      </c>
      <c r="C8" s="145" t="s">
        <v>79</v>
      </c>
      <c r="D8" s="33">
        <v>204184.1</v>
      </c>
      <c r="E8" s="34">
        <f t="shared" si="0"/>
        <v>204184.1</v>
      </c>
      <c r="F8" s="63">
        <f>3*(4*(2*E8))</f>
        <v>4900418.4000000004</v>
      </c>
      <c r="G8" s="56"/>
      <c r="H8" s="57"/>
      <c r="I8" s="57"/>
      <c r="J8" s="80"/>
      <c r="K8" s="79"/>
      <c r="L8" s="57"/>
      <c r="M8" s="57"/>
      <c r="N8" s="37"/>
      <c r="O8" s="91">
        <f>F4-F8</f>
        <v>1898888.3999999994</v>
      </c>
      <c r="P8" s="69">
        <f>F5-F8</f>
        <v>2596253.2000000011</v>
      </c>
      <c r="Q8" s="70"/>
      <c r="R8" s="89"/>
      <c r="S8" s="96">
        <f>F8/F4</f>
        <v>0.72072323608047817</v>
      </c>
      <c r="T8" s="75">
        <f>F8/F5</f>
        <v>0.65367921411950325</v>
      </c>
      <c r="U8" s="97"/>
      <c r="V8" s="97"/>
      <c r="W8" s="27"/>
      <c r="X8" s="19">
        <f t="shared" si="1"/>
        <v>0</v>
      </c>
      <c r="Y8" s="23"/>
    </row>
    <row r="9" spans="1:29" ht="69.75" customHeight="1" x14ac:dyDescent="0.25">
      <c r="A9" s="40" t="s">
        <v>30</v>
      </c>
      <c r="B9" s="146"/>
      <c r="C9" s="146"/>
      <c r="D9" s="33">
        <v>204184.1</v>
      </c>
      <c r="E9" s="34">
        <f t="shared" si="0"/>
        <v>204184.1</v>
      </c>
      <c r="F9" s="63">
        <f>3*(4*(3*E9))</f>
        <v>7350627.6000000006</v>
      </c>
      <c r="G9" s="56"/>
      <c r="H9" s="57"/>
      <c r="I9" s="57"/>
      <c r="J9" s="81"/>
      <c r="K9" s="79"/>
      <c r="L9" s="57"/>
      <c r="M9" s="57"/>
      <c r="N9" s="37"/>
      <c r="O9" s="84"/>
      <c r="P9" s="85"/>
      <c r="Q9" s="85">
        <f>F6-F9</f>
        <v>146044.00000000093</v>
      </c>
      <c r="R9" s="92">
        <f>F7-F9</f>
        <v>843408.79999999981</v>
      </c>
      <c r="S9" s="94"/>
      <c r="T9" s="95"/>
      <c r="U9" s="141">
        <f>F9/F6</f>
        <v>0.98051882117925493</v>
      </c>
      <c r="V9" s="95">
        <f>F9/F7</f>
        <v>0.89707041086612704</v>
      </c>
      <c r="W9" s="27"/>
      <c r="X9" s="19">
        <f t="shared" si="1"/>
        <v>0</v>
      </c>
      <c r="Y9" s="23"/>
    </row>
    <row r="10" spans="1:29" ht="70.5" customHeight="1" x14ac:dyDescent="0.25">
      <c r="A10" s="40" t="s">
        <v>31</v>
      </c>
      <c r="B10" s="146"/>
      <c r="C10" s="146"/>
      <c r="D10" s="33">
        <v>204184.1</v>
      </c>
      <c r="E10" s="34">
        <f t="shared" si="0"/>
        <v>204184.1</v>
      </c>
      <c r="F10" s="63">
        <f>6*(4*(2*E10))</f>
        <v>9800836.8000000007</v>
      </c>
      <c r="G10" s="68">
        <f>F4-F10</f>
        <v>-3001530.0000000009</v>
      </c>
      <c r="H10" s="139">
        <f>F5-F10</f>
        <v>-2304165.1999999993</v>
      </c>
      <c r="I10" s="70"/>
      <c r="J10" s="70"/>
      <c r="K10" s="74">
        <f>F10/F4</f>
        <v>1.4414464721609563</v>
      </c>
      <c r="L10" s="140">
        <f>F10/F5</f>
        <v>1.3073584282390065</v>
      </c>
      <c r="M10" s="76"/>
      <c r="N10" s="76"/>
      <c r="O10" s="82"/>
      <c r="P10" s="83"/>
      <c r="Q10" s="83"/>
      <c r="R10" s="90"/>
      <c r="S10" s="93"/>
      <c r="T10" s="83"/>
      <c r="U10" s="83"/>
      <c r="V10" s="90"/>
      <c r="W10" s="27"/>
      <c r="X10" s="19">
        <f t="shared" si="1"/>
        <v>0</v>
      </c>
      <c r="Y10" s="23"/>
    </row>
    <row r="11" spans="1:29" ht="69" customHeight="1" thickBot="1" x14ac:dyDescent="0.3">
      <c r="A11" s="8" t="s">
        <v>32</v>
      </c>
      <c r="B11" s="147"/>
      <c r="C11" s="147"/>
      <c r="D11" s="35">
        <v>204184.1</v>
      </c>
      <c r="E11" s="41">
        <f t="shared" si="0"/>
        <v>204184.1</v>
      </c>
      <c r="F11" s="64">
        <f>6*(4*(3*E11))</f>
        <v>14701255.200000001</v>
      </c>
      <c r="G11" s="71"/>
      <c r="H11" s="72"/>
      <c r="I11" s="73">
        <f>F6-F11</f>
        <v>-7204583.5999999996</v>
      </c>
      <c r="J11" s="73">
        <f>F7-F11</f>
        <v>-6507218.8000000007</v>
      </c>
      <c r="K11" s="77"/>
      <c r="L11" s="78"/>
      <c r="M11" s="61">
        <f>F11/F6</f>
        <v>1.9610376423585099</v>
      </c>
      <c r="N11" s="61">
        <f>F11/F7</f>
        <v>1.7941408217322541</v>
      </c>
      <c r="O11" s="42"/>
      <c r="P11" s="61"/>
      <c r="Q11" s="61"/>
      <c r="R11" s="36"/>
      <c r="S11" s="88"/>
      <c r="T11" s="61"/>
      <c r="U11" s="61"/>
      <c r="V11" s="36"/>
      <c r="W11" s="28"/>
      <c r="X11" s="19">
        <f t="shared" si="1"/>
        <v>0</v>
      </c>
      <c r="Y11" s="23" t="e">
        <f>#REF!</f>
        <v>#REF!</v>
      </c>
    </row>
    <row r="12" spans="1:29" ht="3.75" customHeight="1" thickTop="1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2"/>
    </row>
    <row r="13" spans="1:29" ht="9.6" customHeight="1" x14ac:dyDescent="0.25">
      <c r="A13" s="13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1"/>
      <c r="AA13" t="s">
        <v>2</v>
      </c>
    </row>
    <row r="14" spans="1:29" ht="3.75" customHeight="1" x14ac:dyDescent="0.25">
      <c r="A14" s="14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</row>
    <row r="15" spans="1:29" ht="9.75" hidden="1" customHeight="1" x14ac:dyDescent="0.25">
      <c r="A15" s="13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</row>
    <row r="16" spans="1:29" hidden="1" x14ac:dyDescent="0.25">
      <c r="A16" s="15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</row>
    <row r="18" spans="4:4" x14ac:dyDescent="0.25">
      <c r="D18" s="20"/>
    </row>
  </sheetData>
  <mergeCells count="8">
    <mergeCell ref="C8:C11"/>
    <mergeCell ref="B4:B7"/>
    <mergeCell ref="B8:B11"/>
    <mergeCell ref="G2:J2"/>
    <mergeCell ref="K2:N2"/>
    <mergeCell ref="O2:R2"/>
    <mergeCell ref="S2:V2"/>
    <mergeCell ref="C4:C7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zoomScale="80" zoomScaleNormal="80" workbookViewId="0">
      <selection activeCell="X12" sqref="X12"/>
    </sheetView>
  </sheetViews>
  <sheetFormatPr defaultColWidth="9.140625" defaultRowHeight="12.75" x14ac:dyDescent="0.2"/>
  <cols>
    <col min="1" max="1" width="36.5703125" style="99" customWidth="1"/>
    <col min="2" max="3" width="15.140625" style="99" customWidth="1"/>
    <col min="4" max="16384" width="9.140625" style="99"/>
  </cols>
  <sheetData>
    <row r="1" spans="1:6" ht="53.25" customHeight="1" thickTop="1" thickBot="1" x14ac:dyDescent="0.25">
      <c r="A1" s="98" t="s">
        <v>41</v>
      </c>
      <c r="B1" s="108" t="s">
        <v>43</v>
      </c>
      <c r="C1" s="16" t="s">
        <v>44</v>
      </c>
    </row>
    <row r="2" spans="1:6" ht="27.75" customHeight="1" thickTop="1" x14ac:dyDescent="0.25">
      <c r="A2" s="114"/>
      <c r="B2" s="115"/>
      <c r="C2" s="116"/>
    </row>
    <row r="3" spans="1:6" ht="29.25" customHeight="1" x14ac:dyDescent="0.25">
      <c r="A3" s="114"/>
      <c r="B3" s="117"/>
      <c r="C3" s="118"/>
    </row>
    <row r="4" spans="1:6" ht="28.5" customHeight="1" x14ac:dyDescent="0.25">
      <c r="A4" s="114"/>
      <c r="B4" s="117"/>
      <c r="C4" s="118"/>
    </row>
    <row r="5" spans="1:6" ht="27" customHeight="1" x14ac:dyDescent="0.25">
      <c r="A5" s="114"/>
      <c r="B5" s="117"/>
      <c r="C5" s="118"/>
    </row>
    <row r="6" spans="1:6" ht="30.75" customHeight="1" x14ac:dyDescent="0.25">
      <c r="A6" s="114"/>
      <c r="B6" s="117"/>
      <c r="C6" s="119"/>
    </row>
    <row r="7" spans="1:6" ht="29.25" customHeight="1" x14ac:dyDescent="0.25">
      <c r="A7" s="114"/>
      <c r="B7" s="117"/>
      <c r="C7" s="119"/>
    </row>
    <row r="8" spans="1:6" ht="28.5" customHeight="1" x14ac:dyDescent="0.25">
      <c r="A8" s="120"/>
      <c r="B8" s="117"/>
      <c r="C8" s="119"/>
    </row>
    <row r="9" spans="1:6" ht="24" customHeight="1" thickBot="1" x14ac:dyDescent="0.3">
      <c r="A9" s="121"/>
      <c r="B9" s="122"/>
      <c r="C9" s="123"/>
    </row>
    <row r="10" spans="1:6" ht="30.75" customHeight="1" thickTop="1" x14ac:dyDescent="0.2">
      <c r="A10" s="100" t="s">
        <v>42</v>
      </c>
      <c r="B10" s="101">
        <v>6</v>
      </c>
      <c r="C10" s="102">
        <f>BIA!G10</f>
        <v>-3001530.0000000009</v>
      </c>
    </row>
    <row r="11" spans="1:6" ht="27.75" customHeight="1" x14ac:dyDescent="0.2">
      <c r="A11" s="100" t="s">
        <v>45</v>
      </c>
      <c r="B11" s="103">
        <v>6</v>
      </c>
      <c r="C11" s="104">
        <f>BIA!H10</f>
        <v>-2304165.1999999993</v>
      </c>
    </row>
    <row r="12" spans="1:6" ht="35.25" customHeight="1" x14ac:dyDescent="0.2">
      <c r="A12" s="100" t="s">
        <v>46</v>
      </c>
      <c r="B12" s="103">
        <v>6</v>
      </c>
      <c r="C12" s="104">
        <f>BIA!I11</f>
        <v>-7204583.5999999996</v>
      </c>
    </row>
    <row r="13" spans="1:6" ht="30.75" customHeight="1" x14ac:dyDescent="0.2">
      <c r="A13" s="100" t="s">
        <v>47</v>
      </c>
      <c r="B13" s="103">
        <v>6</v>
      </c>
      <c r="C13" s="104">
        <f>BIA!J11</f>
        <v>-6507218.8000000007</v>
      </c>
      <c r="F13" s="105"/>
    </row>
    <row r="14" spans="1:6" ht="30.75" customHeight="1" x14ac:dyDescent="0.2">
      <c r="A14" s="109" t="s">
        <v>48</v>
      </c>
      <c r="B14" s="110">
        <v>3</v>
      </c>
      <c r="C14" s="111">
        <f>BIA!O8</f>
        <v>1898888.3999999994</v>
      </c>
      <c r="F14" s="105"/>
    </row>
    <row r="15" spans="1:6" ht="30.75" customHeight="1" x14ac:dyDescent="0.2">
      <c r="A15" s="109" t="s">
        <v>49</v>
      </c>
      <c r="B15" s="110">
        <v>3</v>
      </c>
      <c r="C15" s="111">
        <f>BIA!P8</f>
        <v>2596253.2000000011</v>
      </c>
      <c r="F15" s="105"/>
    </row>
    <row r="16" spans="1:6" ht="30.75" customHeight="1" x14ac:dyDescent="0.2">
      <c r="A16" s="109" t="s">
        <v>51</v>
      </c>
      <c r="B16" s="110">
        <v>3</v>
      </c>
      <c r="C16" s="111">
        <f>BIA!Q9</f>
        <v>146044.00000000093</v>
      </c>
    </row>
    <row r="17" spans="1:9" ht="24.75" customHeight="1" thickBot="1" x14ac:dyDescent="0.25">
      <c r="A17" s="109" t="s">
        <v>50</v>
      </c>
      <c r="B17" s="112">
        <v>3</v>
      </c>
      <c r="C17" s="113">
        <f>BIA!R9</f>
        <v>843408.79999999981</v>
      </c>
    </row>
    <row r="18" spans="1:9" ht="7.5" customHeight="1" thickTop="1" x14ac:dyDescent="0.2"/>
    <row r="19" spans="1:9" ht="12.75" customHeight="1" x14ac:dyDescent="0.2">
      <c r="A19" s="106"/>
    </row>
    <row r="20" spans="1:9" x14ac:dyDescent="0.2">
      <c r="A20" s="107"/>
    </row>
    <row r="21" spans="1:9" ht="15" x14ac:dyDescent="0.25">
      <c r="I21" s="13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5"/>
  <sheetViews>
    <sheetView topLeftCell="A24" zoomScale="90" zoomScaleNormal="90" workbookViewId="0">
      <selection activeCell="D41" sqref="D41"/>
    </sheetView>
  </sheetViews>
  <sheetFormatPr defaultRowHeight="15" x14ac:dyDescent="0.25"/>
  <sheetData>
    <row r="35" spans="4:4" ht="17.45" x14ac:dyDescent="0.35">
      <c r="D35" s="38"/>
    </row>
  </sheetData>
  <pageMargins left="0.7" right="0.7" top="0.78740157499999996" bottom="0.78740157499999996" header="0.3" footer="0.3"/>
  <pageSetup paperSize="9" orientation="portrait" horizontalDpi="72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66"/>
  <sheetViews>
    <sheetView topLeftCell="C13" zoomScaleNormal="100" workbookViewId="0">
      <selection activeCell="AE19" sqref="AE19"/>
    </sheetView>
  </sheetViews>
  <sheetFormatPr defaultRowHeight="15" x14ac:dyDescent="0.25"/>
  <sheetData>
    <row r="66" spans="19:19" ht="18" x14ac:dyDescent="0.25">
      <c r="S66" s="38" t="s">
        <v>8</v>
      </c>
    </row>
  </sheetData>
  <pageMargins left="0.7" right="0.7" top="0.78740157499999996" bottom="0.78740157499999996" header="0.3" footer="0.3"/>
  <pageSetup paperSize="9" orientation="portrait" horizontalDpi="72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3" zoomScaleNormal="100" workbookViewId="0">
      <selection activeCell="AF29" sqref="AF2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9:I45"/>
  <sheetViews>
    <sheetView zoomScaleNormal="100" workbookViewId="0">
      <selection activeCell="N43" sqref="N43"/>
    </sheetView>
  </sheetViews>
  <sheetFormatPr defaultRowHeight="15" x14ac:dyDescent="0.25"/>
  <cols>
    <col min="2" max="2" width="10.85546875" customWidth="1"/>
    <col min="3" max="3" width="10.7109375" customWidth="1"/>
    <col min="4" max="4" width="10.5703125" customWidth="1"/>
    <col min="5" max="5" width="10.7109375" customWidth="1"/>
    <col min="6" max="6" width="10.85546875" customWidth="1"/>
    <col min="7" max="7" width="10.42578125" customWidth="1"/>
    <col min="8" max="8" width="11.28515625" customWidth="1"/>
  </cols>
  <sheetData>
    <row r="39" spans="1:9" x14ac:dyDescent="0.25">
      <c r="A39" s="10"/>
      <c r="B39" s="10"/>
      <c r="C39" s="10"/>
      <c r="D39" s="10"/>
      <c r="E39" s="10"/>
      <c r="F39" s="10"/>
      <c r="G39" s="10"/>
      <c r="H39" s="10"/>
      <c r="I39" s="10"/>
    </row>
    <row r="40" spans="1:9" x14ac:dyDescent="0.25">
      <c r="A40" s="10"/>
      <c r="B40" s="127" t="s">
        <v>70</v>
      </c>
      <c r="C40" s="127"/>
      <c r="D40" s="10"/>
      <c r="E40" s="10"/>
      <c r="F40" s="10"/>
      <c r="G40" s="10"/>
      <c r="H40" s="10"/>
      <c r="I40" s="10"/>
    </row>
    <row r="41" spans="1:9" ht="16.5" thickBot="1" x14ac:dyDescent="0.3">
      <c r="A41" s="10"/>
      <c r="B41" s="130" t="s">
        <v>58</v>
      </c>
      <c r="C41" s="130"/>
      <c r="D41" s="129"/>
      <c r="E41" s="129"/>
      <c r="F41" s="129"/>
      <c r="G41" s="129"/>
      <c r="H41" s="129"/>
      <c r="I41" s="10"/>
    </row>
    <row r="42" spans="1:9" ht="18.75" customHeight="1" thickTop="1" x14ac:dyDescent="0.25">
      <c r="A42" s="10"/>
      <c r="B42" s="127" t="s">
        <v>57</v>
      </c>
      <c r="C42" s="128" t="s">
        <v>64</v>
      </c>
      <c r="D42" s="128" t="s">
        <v>65</v>
      </c>
      <c r="E42" s="128" t="s">
        <v>66</v>
      </c>
      <c r="F42" s="128" t="s">
        <v>67</v>
      </c>
      <c r="G42" s="128" t="s">
        <v>68</v>
      </c>
      <c r="H42" s="128" t="s">
        <v>69</v>
      </c>
      <c r="I42" s="10"/>
    </row>
    <row r="43" spans="1:9" ht="17.25" customHeight="1" x14ac:dyDescent="0.25">
      <c r="A43" s="10"/>
      <c r="B43" s="127" t="s">
        <v>56</v>
      </c>
      <c r="C43" s="131" t="s">
        <v>59</v>
      </c>
      <c r="D43" s="131" t="s">
        <v>60</v>
      </c>
      <c r="E43" s="131" t="s">
        <v>61</v>
      </c>
      <c r="F43" s="131" t="s">
        <v>62</v>
      </c>
      <c r="G43" s="131" t="s">
        <v>61</v>
      </c>
      <c r="H43" s="131" t="s">
        <v>63</v>
      </c>
      <c r="I43" s="10"/>
    </row>
    <row r="44" spans="1:9" x14ac:dyDescent="0.25">
      <c r="A44" s="10"/>
      <c r="B44" s="10"/>
      <c r="C44" s="10"/>
      <c r="D44" s="10"/>
      <c r="E44" s="10"/>
      <c r="F44" s="10"/>
      <c r="G44" s="10"/>
      <c r="H44" s="10"/>
      <c r="I44" s="10"/>
    </row>
    <row r="45" spans="1:9" x14ac:dyDescent="0.25">
      <c r="I45" s="10"/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0" zoomScaleNormal="90" workbookViewId="0">
      <selection activeCell="W43" sqref="W4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A22"/>
  <sheetViews>
    <sheetView topLeftCell="I4" zoomScale="90" zoomScaleNormal="90" workbookViewId="0">
      <selection activeCell="AD32" sqref="AD32"/>
    </sheetView>
  </sheetViews>
  <sheetFormatPr defaultRowHeight="15" x14ac:dyDescent="0.25"/>
  <sheetData>
    <row r="20" ht="3" customHeight="1" x14ac:dyDescent="0.35"/>
    <row r="21" ht="14.45" hidden="1" x14ac:dyDescent="0.35"/>
    <row r="22" ht="64.5" customHeight="1" x14ac:dyDescent="0.3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12</vt:i4>
      </vt:variant>
    </vt:vector>
  </HeadingPairs>
  <TitlesOfParts>
    <vt:vector size="12" baseType="lpstr">
      <vt:lpstr>Seznam přípravků</vt:lpstr>
      <vt:lpstr>BIA</vt:lpstr>
      <vt:lpstr>BIA-cykly vs rozdíl cen</vt:lpstr>
      <vt:lpstr>obrázky1</vt:lpstr>
      <vt:lpstr>obrázky2</vt:lpstr>
      <vt:lpstr>obrázky3</vt:lpstr>
      <vt:lpstr>obrázky4</vt:lpstr>
      <vt:lpstr>obrázky5</vt:lpstr>
      <vt:lpstr>obrázky6</vt:lpstr>
      <vt:lpstr>obrázky7</vt:lpstr>
      <vt:lpstr>obrázky8</vt:lpstr>
      <vt:lpstr>obrázky9</vt:lpstr>
    </vt:vector>
  </TitlesOfParts>
  <Company>FN Olomouc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Dudovi</cp:lastModifiedBy>
  <dcterms:created xsi:type="dcterms:W3CDTF">2023-05-03T18:48:29Z</dcterms:created>
  <dcterms:modified xsi:type="dcterms:W3CDTF">2023-07-28T11:19:49Z</dcterms:modified>
</cp:coreProperties>
</file>