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List1!$A$2:$AF$2</definedName>
  </definedNames>
  <calcPr calcId="125725"/>
</workbook>
</file>

<file path=xl/calcChain.xml><?xml version="1.0" encoding="utf-8"?>
<calcChain xmlns="http://schemas.openxmlformats.org/spreadsheetml/2006/main">
  <c r="AC8" i="1"/>
  <c r="AE9"/>
  <c r="AD9"/>
  <c r="AC9"/>
  <c r="AB9"/>
  <c r="AE8"/>
  <c r="AD8"/>
  <c r="AB8"/>
  <c r="AE7"/>
  <c r="AC7"/>
  <c r="AD7"/>
  <c r="AB7"/>
  <c r="AB4"/>
  <c r="AE5"/>
  <c r="AC5"/>
  <c r="AD5"/>
  <c r="AB5"/>
  <c r="AE4"/>
  <c r="AC4"/>
  <c r="AD4"/>
  <c r="Y5" l="1"/>
  <c r="X5"/>
  <c r="Y3"/>
  <c r="X3"/>
  <c r="AA5" l="1"/>
  <c r="Z5"/>
  <c r="AG9"/>
  <c r="W9" s="1"/>
  <c r="Y9" s="1"/>
  <c r="AG8"/>
  <c r="W8" s="1"/>
  <c r="Y8" s="1"/>
  <c r="AG7"/>
  <c r="W7" s="1"/>
  <c r="Y7" s="1"/>
  <c r="AG6"/>
  <c r="W6" s="1"/>
  <c r="Y6" s="1"/>
  <c r="AA9" l="1"/>
  <c r="AA8"/>
  <c r="AA7"/>
  <c r="X7"/>
  <c r="X6"/>
  <c r="X8"/>
  <c r="X9"/>
  <c r="AG10"/>
  <c r="Y10" s="1"/>
  <c r="AA10" s="1"/>
  <c r="AG4"/>
  <c r="W4" s="1"/>
  <c r="Y4" s="1"/>
  <c r="AA4" s="1"/>
  <c r="AG3"/>
  <c r="AG5"/>
  <c r="AE10" l="1"/>
  <c r="AD10"/>
  <c r="Z8"/>
  <c r="Z9"/>
  <c r="Z7"/>
  <c r="X10"/>
  <c r="Z10" s="1"/>
  <c r="X4"/>
  <c r="AB10" l="1"/>
  <c r="AC10"/>
  <c r="Z4"/>
</calcChain>
</file>

<file path=xl/sharedStrings.xml><?xml version="1.0" encoding="utf-8"?>
<sst xmlns="http://schemas.openxmlformats.org/spreadsheetml/2006/main" count="219" uniqueCount="182">
  <si>
    <t>obratový bonus</t>
  </si>
  <si>
    <t>výrobce</t>
  </si>
  <si>
    <t>způsob podání</t>
  </si>
  <si>
    <t>poznámky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</si>
  <si>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AISLP - 2020.4, stav k 1.10.2020</t>
    </r>
  </si>
  <si>
    <t>p.o.</t>
  </si>
  <si>
    <t>účinná látka či kombinace</t>
  </si>
  <si>
    <t>název přípravku/ů</t>
  </si>
  <si>
    <t>ATC skupina/y</t>
  </si>
  <si>
    <r>
      <t>cena za první rok léčby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vč. obrat. bonusů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</si>
  <si>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Perren TJ., et al. A Phase 3 Trial of Bevacizumab in Ovarian Cancer. </t>
    </r>
    <r>
      <rPr>
        <i/>
        <sz val="8"/>
        <color theme="1"/>
        <rFont val="Calibri"/>
        <family val="2"/>
        <charset val="238"/>
        <scheme val="minor"/>
      </rPr>
      <t>N Engl J Med</t>
    </r>
    <r>
      <rPr>
        <sz val="8"/>
        <color theme="1"/>
        <rFont val="Calibri"/>
        <family val="2"/>
        <charset val="238"/>
        <scheme val="minor"/>
      </rPr>
      <t xml:space="preserve"> 2011;365:2484-96.</t>
    </r>
  </si>
  <si>
    <t>L01XC07</t>
  </si>
  <si>
    <t>bevacizumab</t>
  </si>
  <si>
    <t>u rekurentního Ca ovaria platina senzitivního není v ČR úhrada</t>
  </si>
  <si>
    <t>L01XX54</t>
  </si>
  <si>
    <t>zatím nemá v ČR úhradu pro 1.linii</t>
  </si>
  <si>
    <t>u rekurentního Ca ovaria platina senzitivního není zatím v ČR úhrada</t>
  </si>
  <si>
    <t>niraparib</t>
  </si>
  <si>
    <t>GSK</t>
  </si>
  <si>
    <r>
      <t xml:space="preserve">jako monoterapie </t>
    </r>
    <r>
      <rPr>
        <u/>
        <sz val="8"/>
        <color rgb="FF000000"/>
        <rFont val="Calibri"/>
        <family val="2"/>
        <charset val="238"/>
        <scheme val="minor"/>
      </rPr>
      <t xml:space="preserve">k udržovací léčbě </t>
    </r>
    <r>
      <rPr>
        <sz val="8"/>
        <color rgb="FF000000"/>
        <rFont val="Calibri"/>
        <family val="2"/>
        <charset val="238"/>
        <scheme val="minor"/>
      </rPr>
      <t xml:space="preserve">dospělých pacientek </t>
    </r>
    <r>
      <rPr>
        <u/>
        <sz val="8"/>
        <color rgb="FF000000"/>
        <rFont val="Calibri"/>
        <family val="2"/>
        <charset val="238"/>
        <scheme val="minor"/>
      </rPr>
      <t>s rekurentním a na léčbu platinou senzitivním high-grade serózním epiteliálním karcinomem vaječníků</t>
    </r>
    <r>
      <rPr>
        <sz val="8"/>
        <color rgb="FF000000"/>
        <rFont val="Calibri"/>
        <family val="2"/>
        <charset val="238"/>
        <scheme val="minor"/>
      </rPr>
      <t xml:space="preserve">, vejcovodů nebo primárním karcinomem pobřišnice, které </t>
    </r>
    <r>
      <rPr>
        <u/>
        <sz val="8"/>
        <color rgb="FF000000"/>
        <rFont val="Calibri"/>
        <family val="2"/>
        <charset val="238"/>
        <scheme val="minor"/>
      </rPr>
      <t>odpovídají (úplná nebo částečná odpověď) na chemoterapii založenou na platin</t>
    </r>
    <r>
      <rPr>
        <sz val="8"/>
        <color rgb="FF000000"/>
        <rFont val="Calibri"/>
        <family val="2"/>
        <charset val="238"/>
        <scheme val="minor"/>
      </rPr>
      <t>ě</t>
    </r>
  </si>
  <si>
    <t>Roche</t>
  </si>
  <si>
    <t>i.v. infuze</t>
  </si>
  <si>
    <r>
      <rPr>
        <u/>
        <sz val="8"/>
        <color rgb="FF000000"/>
        <rFont val="Calibri"/>
        <family val="2"/>
        <charset val="238"/>
        <scheme val="minor"/>
      </rPr>
      <t xml:space="preserve">v kombinaci s karboplatinou a paklitaxelem je indikován k úvodní léčbě </t>
    </r>
    <r>
      <rPr>
        <sz val="8"/>
        <color rgb="FF000000"/>
        <rFont val="Calibri"/>
        <family val="2"/>
        <charset val="238"/>
        <scheme val="minor"/>
      </rPr>
      <t xml:space="preserve">dospělých pacientek </t>
    </r>
    <r>
      <rPr>
        <u/>
        <sz val="8"/>
        <color rgb="FF000000"/>
        <rFont val="Calibri"/>
        <family val="2"/>
        <charset val="238"/>
        <scheme val="minor"/>
      </rPr>
      <t>s pokročilým (stadia III B, III C a IV dle klasifikace FIGO) epitelovým nádorem vaječníků</t>
    </r>
    <r>
      <rPr>
        <sz val="8"/>
        <color rgb="FF000000"/>
        <rFont val="Calibri"/>
        <family val="2"/>
        <charset val="238"/>
        <scheme val="minor"/>
      </rPr>
      <t>, vejcovodů nebo primárním nádorem pobřišnice.</t>
    </r>
  </si>
  <si>
    <r>
      <rPr>
        <u/>
        <sz val="8"/>
        <color theme="1"/>
        <rFont val="Calibri"/>
        <family val="2"/>
        <charset val="238"/>
        <scheme val="minor"/>
      </rPr>
      <t>v kombinaci s karboplatinou a gemcitabinem nebo v kombinaci s karboplatinou a paklitaxelem</t>
    </r>
    <r>
      <rPr>
        <sz val="8"/>
        <color theme="1"/>
        <rFont val="Calibri"/>
        <family val="2"/>
        <charset val="238"/>
        <scheme val="minor"/>
      </rPr>
      <t xml:space="preserve"> je indikován k léčbě dospělých pacientek</t>
    </r>
    <r>
      <rPr>
        <u/>
        <sz val="8"/>
        <color theme="1"/>
        <rFont val="Calibri"/>
        <family val="2"/>
        <charset val="238"/>
        <scheme val="minor"/>
      </rPr>
      <t xml:space="preserve"> s první rekurencí epitelového nádoru vaječníků</t>
    </r>
    <r>
      <rPr>
        <sz val="8"/>
        <color theme="1"/>
        <rFont val="Calibri"/>
        <family val="2"/>
        <charset val="238"/>
        <scheme val="minor"/>
      </rPr>
      <t xml:space="preserve">, vejcovodů nebo primárního nádoru pobřišnice </t>
    </r>
    <r>
      <rPr>
        <u/>
        <sz val="8"/>
        <color theme="1"/>
        <rFont val="Calibri"/>
        <family val="2"/>
        <charset val="238"/>
        <scheme val="minor"/>
      </rPr>
      <t>citlivého na platinu, které nebyly dosud léčeny bevacizumabem nebo jiným inhibitorem růstového faktoru cévního endotelu (VEGF) nebo receptoru VEG</t>
    </r>
    <r>
      <rPr>
        <sz val="8"/>
        <color theme="1"/>
        <rFont val="Calibri"/>
        <family val="2"/>
        <charset val="238"/>
        <scheme val="minor"/>
      </rPr>
      <t>F</t>
    </r>
  </si>
  <si>
    <r>
      <t xml:space="preserve">Přípravek Avastin se podává spolu s karboplatinou a paklitaxelem, a to až po 6 léčebných cyklů, a následně se pokračuje v samostatné léčbě přípravkem Avastin do progrese nemoci nebo maximálně po dobu 15 měsíců nebo do nepřijatelné toxicity, dle toho, co nastane nejdříve. Doporučená dávka přípravku Avastin je 15 mg </t>
    </r>
    <r>
      <rPr>
        <u/>
        <sz val="8"/>
        <color rgb="FF000000"/>
        <rFont val="Calibri"/>
        <family val="2"/>
        <charset val="238"/>
        <scheme val="minor"/>
      </rPr>
      <t>na kilogram tělesné hmotnosti</t>
    </r>
    <r>
      <rPr>
        <u/>
        <vertAlign val="superscript"/>
        <sz val="8"/>
        <color rgb="FF000000"/>
        <rFont val="Calibri"/>
        <family val="2"/>
        <charset val="238"/>
        <scheme val="minor"/>
      </rPr>
      <t>4</t>
    </r>
    <r>
      <rPr>
        <u/>
        <sz val="8"/>
        <color rgb="FF000000"/>
        <rFont val="Calibri"/>
        <family val="2"/>
        <charset val="238"/>
        <scheme val="minor"/>
      </rPr>
      <t xml:space="preserve"> podaná jedenkrát za 3 týdny</t>
    </r>
    <r>
      <rPr>
        <sz val="8"/>
        <color rgb="FF000000"/>
        <rFont val="Calibri"/>
        <family val="2"/>
        <charset val="238"/>
        <scheme val="minor"/>
      </rPr>
      <t xml:space="preserve"> ve formě intravenózní infuze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</si>
  <si>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 xml:space="preserve"> Burger RA, et al. Incorporation of Bevacizumab in the
Primary Treatment of Ovarian Cancer. </t>
    </r>
    <r>
      <rPr>
        <i/>
        <sz val="8"/>
        <color theme="1"/>
        <rFont val="Calibri"/>
        <family val="2"/>
        <charset val="238"/>
        <scheme val="minor"/>
      </rPr>
      <t xml:space="preserve">N Engl J Med </t>
    </r>
    <r>
      <rPr>
        <sz val="8"/>
        <color theme="1"/>
        <rFont val="Calibri"/>
        <family val="2"/>
        <charset val="238"/>
        <scheme val="minor"/>
      </rPr>
      <t>2011;365:2473-83.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</si>
  <si>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 xml:space="preserve"> Haunschild CE, Tewari KS. Bevacizumab use in the frontline,
maintenance and recurrent settings for
ovarian cancer. </t>
    </r>
    <r>
      <rPr>
        <i/>
        <sz val="8"/>
        <color theme="1"/>
        <rFont val="Calibri"/>
        <family val="2"/>
        <charset val="238"/>
        <scheme val="minor"/>
      </rPr>
      <t>Future Oncol.</t>
    </r>
    <r>
      <rPr>
        <sz val="8"/>
        <color theme="1"/>
        <rFont val="Calibri"/>
        <family val="2"/>
        <charset val="238"/>
        <scheme val="minor"/>
      </rPr>
      <t xml:space="preserve"> (2020) 16(7), 225–246.</t>
    </r>
  </si>
  <si>
    <r>
      <t xml:space="preserve">Přípravek Avastin se podává buď v kombinaci s karboplatinou a gemcitabinem v 6 až 10 cyklech, nebo v kombinaci s karboplatinou a paklitaxelem v 6 až 8 cyklech, a následně se pokračuje v podávání přípravku Avastin samotného až do progrese nemoci. Doporučená dávka přípravku Avastin je </t>
    </r>
    <r>
      <rPr>
        <u/>
        <sz val="8"/>
        <color rgb="FF000000"/>
        <rFont val="Calibri"/>
        <family val="2"/>
        <charset val="238"/>
        <scheme val="minor"/>
      </rPr>
      <t xml:space="preserve">15 mg na kilogram tělesné hmotnosti podaná jedenkrát za 3 týdny </t>
    </r>
    <r>
      <rPr>
        <sz val="8"/>
        <color rgb="FF000000"/>
        <rFont val="Calibri"/>
        <family val="2"/>
        <charset val="238"/>
        <scheme val="minor"/>
      </rPr>
      <t>ve formě intravenózní infuze.</t>
    </r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</si>
  <si>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 xml:space="preserve"> Chan JK, et al.Selecting new upfront regimens for advanced ovarian cancer with
biomarker guidance.  </t>
    </r>
    <r>
      <rPr>
        <i/>
        <sz val="8"/>
        <color theme="1"/>
        <rFont val="Calibri"/>
        <family val="2"/>
        <charset val="238"/>
        <scheme val="minor"/>
      </rPr>
      <t>Gynecologic Oncology</t>
    </r>
    <r>
      <rPr>
        <sz val="8"/>
        <color theme="1"/>
        <rFont val="Calibri"/>
        <family val="2"/>
        <charset val="238"/>
        <scheme val="minor"/>
      </rPr>
      <t>, https://doi.org/10.1016/j.ygyno.2020.09.017</t>
    </r>
  </si>
  <si>
    <r>
      <rPr>
        <vertAlign val="superscript"/>
        <sz val="8"/>
        <color theme="1"/>
        <rFont val="Calibri"/>
        <family val="2"/>
        <charset val="238"/>
        <scheme val="minor"/>
      </rPr>
      <t>8</t>
    </r>
    <r>
      <rPr>
        <sz val="8"/>
        <color theme="1"/>
        <rFont val="Calibri"/>
        <family val="2"/>
        <charset val="238"/>
        <scheme val="minor"/>
      </rPr>
      <t xml:space="preserve"> Ledermann JA, et al. Newly diagnosed and relapsed epithelial ovarian
carcinoma: ESMO Clinical Practice Guidelines
for diagnosis, treatment and follow-up.</t>
    </r>
    <r>
      <rPr>
        <i/>
        <sz val="8"/>
        <color theme="1"/>
        <rFont val="Calibri"/>
        <family val="2"/>
        <charset val="238"/>
        <scheme val="minor"/>
      </rPr>
      <t xml:space="preserve"> Annals of Oncology </t>
    </r>
    <r>
      <rPr>
        <sz val="8"/>
        <color theme="1"/>
        <rFont val="Calibri"/>
        <family val="2"/>
        <charset val="238"/>
        <scheme val="minor"/>
      </rPr>
      <t>24 (Supplement 6): vi24–vi32, 2013, včetně eUpdate z 01 April 2020.</t>
    </r>
  </si>
  <si>
    <r>
      <rPr>
        <vertAlign val="superscript"/>
        <sz val="8"/>
        <color theme="1"/>
        <rFont val="Calibri"/>
        <family val="2"/>
        <charset val="238"/>
        <scheme val="minor"/>
      </rPr>
      <t>9</t>
    </r>
    <r>
      <rPr>
        <sz val="8"/>
        <color theme="1"/>
        <rFont val="Calibri"/>
        <family val="2"/>
        <charset val="238"/>
        <scheme val="minor"/>
      </rPr>
      <t xml:space="preserve"> NCCN Clinical Practice Guidelines in Oncology. Ovarian Cancer Including Fallopian Tube Cancer and Primary Peritoneal Cancer. Version 1.2020 - March 11, 2020</t>
    </r>
  </si>
  <si>
    <t>* hypersenzitivita na látky produkované ovariálními buňkami čínských křečíků nebo na jiné rekombinantní lidské nebo humanizované protilátky, * těhotenství</t>
  </si>
  <si>
    <t>* riziko GI perforace a píštěle (i non-GI píštěle), * riziko komplikací při hojení ran, * riziko hypertenze, proteinurie, krvácení * riziko sy zadní reverz. encefalopatie, * riziko arter. i žilní tromboemb., * riziko vzniku aneuryzmat, měst. srd. * riziko osteonekr.čelisti</t>
  </si>
  <si>
    <r>
      <t xml:space="preserve">V </t>
    </r>
    <r>
      <rPr>
        <u/>
        <sz val="8"/>
        <color rgb="FF000000"/>
        <rFont val="Calibri"/>
        <family val="2"/>
        <charset val="238"/>
        <scheme val="minor"/>
      </rPr>
      <t>1. linii léčby</t>
    </r>
    <r>
      <rPr>
        <sz val="8"/>
        <color rgb="FF000000"/>
        <rFont val="Calibri"/>
        <family val="2"/>
        <charset val="238"/>
        <scheme val="minor"/>
      </rPr>
      <t xml:space="preserve"> dosp. pac. s pokročilým Ca vaječníků, vejcovodů nebo prim.Ca pobřišnice (</t>
    </r>
    <r>
      <rPr>
        <u/>
        <sz val="8"/>
        <color rgb="FF000000"/>
        <rFont val="Calibri"/>
        <family val="2"/>
        <charset val="238"/>
        <scheme val="minor"/>
      </rPr>
      <t>stádia IV dle FIGO nebo stádia III u neoper. pac. nebo stádia III s větším než 1,0 cm residuem po operaci</t>
    </r>
    <r>
      <rPr>
        <sz val="8"/>
        <color rgb="FF000000"/>
        <rFont val="Calibri"/>
        <family val="2"/>
        <charset val="238"/>
        <scheme val="minor"/>
      </rPr>
      <t xml:space="preserve">) </t>
    </r>
    <r>
      <rPr>
        <u/>
        <sz val="8"/>
        <color rgb="FF000000"/>
        <rFont val="Calibri"/>
        <family val="2"/>
        <charset val="238"/>
        <scheme val="minor"/>
      </rPr>
      <t>v dávce 7,5 mg/kg</t>
    </r>
    <r>
      <rPr>
        <u/>
        <vertAlign val="superscript"/>
        <sz val="8"/>
        <color rgb="FF000000"/>
        <rFont val="Calibri"/>
        <family val="2"/>
        <charset val="238"/>
        <scheme val="minor"/>
      </rPr>
      <t>4</t>
    </r>
    <r>
      <rPr>
        <u/>
        <sz val="8"/>
        <color rgb="FF000000"/>
        <rFont val="Calibri"/>
        <family val="2"/>
        <charset val="238"/>
        <scheme val="minor"/>
      </rPr>
      <t xml:space="preserve"> každé 3 týdny </t>
    </r>
    <r>
      <rPr>
        <sz val="8"/>
        <color rgb="FF000000"/>
        <rFont val="Calibri"/>
        <family val="2"/>
        <charset val="238"/>
        <scheme val="minor"/>
      </rPr>
      <t xml:space="preserve">v kombinaci s karboplat. a paklitax. až po 6 cyklů, a následně se pokračuje v samostatné léčbě bevaciz. </t>
    </r>
    <r>
      <rPr>
        <u/>
        <sz val="8"/>
        <color rgb="FF000000"/>
        <rFont val="Calibri"/>
        <family val="2"/>
        <charset val="238"/>
        <scheme val="minor"/>
      </rPr>
      <t>Léčba se ukončuje</t>
    </r>
    <r>
      <rPr>
        <sz val="8"/>
        <color rgb="FF000000"/>
        <rFont val="Calibri"/>
        <family val="2"/>
        <charset val="238"/>
        <scheme val="minor"/>
      </rPr>
      <t xml:space="preserve"> při zjištění progrese, či při netoleranci léčby, </t>
    </r>
    <r>
      <rPr>
        <u/>
        <sz val="8"/>
        <color rgb="FF000000"/>
        <rFont val="Calibri"/>
        <family val="2"/>
        <charset val="238"/>
        <scheme val="minor"/>
      </rPr>
      <t>nejdéle po 12 měsících (18 cyklech) léčby</t>
    </r>
    <r>
      <rPr>
        <sz val="8"/>
        <color rgb="FF000000"/>
        <rFont val="Calibri"/>
        <family val="2"/>
        <charset val="238"/>
        <scheme val="minor"/>
      </rPr>
      <t>, dle toho, co nastane dříve.</t>
    </r>
  </si>
  <si>
    <r>
      <rPr>
        <b/>
        <sz val="9"/>
        <rFont val="Arial"/>
        <family val="2"/>
        <charset val="238"/>
      </rPr>
      <t xml:space="preserve">KI </t>
    </r>
    <r>
      <rPr>
        <sz val="9"/>
        <rFont val="Arial"/>
        <family val="2"/>
        <charset val="238"/>
      </rPr>
      <t>(kromě hypersenzitivity na léč. či pomoc. látky) dle SPC</t>
    </r>
    <r>
      <rPr>
        <vertAlign val="superscript"/>
        <sz val="9"/>
        <rFont val="Arial"/>
        <family val="2"/>
        <charset val="238"/>
      </rPr>
      <t>1,10</t>
    </r>
  </si>
  <si>
    <r>
      <rPr>
        <b/>
        <sz val="9"/>
        <rFont val="Arial"/>
        <family val="2"/>
        <charset val="238"/>
      </rPr>
      <t>další upozornění (výběr !)</t>
    </r>
    <r>
      <rPr>
        <sz val="9"/>
        <rFont val="Arial"/>
        <family val="2"/>
        <charset val="238"/>
      </rPr>
      <t xml:space="preserve"> dle SPC</t>
    </r>
    <r>
      <rPr>
        <vertAlign val="superscript"/>
        <sz val="9"/>
        <rFont val="Arial"/>
        <family val="2"/>
        <charset val="238"/>
      </rPr>
      <t>1,10</t>
    </r>
  </si>
  <si>
    <r>
      <rPr>
        <vertAlign val="superscript"/>
        <sz val="8"/>
        <color theme="1"/>
        <rFont val="Calibri"/>
        <family val="2"/>
        <charset val="238"/>
        <scheme val="minor"/>
      </rPr>
      <t>10</t>
    </r>
    <r>
      <rPr>
        <sz val="8"/>
        <color theme="1"/>
        <rFont val="Calibri"/>
        <family val="2"/>
        <charset val="238"/>
        <scheme val="minor"/>
      </rPr>
      <t xml:space="preserve"> Dle www.sukl.cz ze dne 14.11.2020</t>
    </r>
  </si>
  <si>
    <r>
      <t xml:space="preserve">jako monoterapie k udržovací léčbě dospělých pacientek </t>
    </r>
    <r>
      <rPr>
        <u/>
        <sz val="8"/>
        <color rgb="FF000000"/>
        <rFont val="Calibri"/>
        <family val="2"/>
        <charset val="238"/>
        <scheme val="minor"/>
      </rPr>
      <t>s pokročilým high-grade epiteliálním karcinomem vaječníků (stadia FIGO III a IV)</t>
    </r>
    <r>
      <rPr>
        <sz val="8"/>
        <color rgb="FF000000"/>
        <rFont val="Calibri"/>
        <family val="2"/>
        <charset val="238"/>
        <scheme val="minor"/>
      </rPr>
      <t xml:space="preserve">, vejcovodů nebo primárním karcinomem peritonea, které </t>
    </r>
    <r>
      <rPr>
        <u/>
        <sz val="8"/>
        <color rgb="FF000000"/>
        <rFont val="Calibri"/>
        <family val="2"/>
        <charset val="238"/>
        <scheme val="minor"/>
      </rPr>
      <t>odpovídají (úplná nebo částečná odpověď) po dokončení první linie chemoterapie založené na platin</t>
    </r>
    <r>
      <rPr>
        <sz val="8"/>
        <color rgb="FF000000"/>
        <rFont val="Calibri"/>
        <family val="2"/>
        <charset val="238"/>
        <scheme val="minor"/>
      </rPr>
      <t>ě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</si>
  <si>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11 </t>
    </r>
    <r>
      <rPr>
        <sz val="8"/>
        <color theme="1"/>
        <rFont val="Calibri"/>
        <family val="2"/>
        <charset val="238"/>
        <scheme val="minor"/>
      </rPr>
      <t>Rozdíl není statisticky významný na hladině 0,05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</si>
  <si>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12 </t>
    </r>
    <r>
      <rPr>
        <sz val="8"/>
        <color theme="1"/>
        <rFont val="Calibri"/>
        <family val="2"/>
        <charset val="238"/>
        <scheme val="minor"/>
      </rPr>
      <t xml:space="preserve">HR proficientní stav znamená, že oprava defektů DNA cestou homologní rekombinace (HR) je bezproblémová. U HR deficitu je genetické či epigenetické poškození u genů pro HR cestu opravy (např. BRCA1/2 geny, CDK12 gen, FA gen). </t>
    </r>
  </si>
  <si>
    <r>
      <t xml:space="preserve">     Viz: Konstantinopoulos PA, et al. Homologous Recombination Deficiency: Exploiting the Fundamental Vulnerability of Ovarian Cancer. </t>
    </r>
    <r>
      <rPr>
        <i/>
        <sz val="8"/>
        <color theme="1"/>
        <rFont val="Calibri"/>
        <family val="2"/>
        <charset val="238"/>
        <scheme val="minor"/>
      </rPr>
      <t>CANCER DISCOVERY</t>
    </r>
    <r>
      <rPr>
        <sz val="8"/>
        <color theme="1"/>
        <rFont val="Calibri"/>
        <family val="2"/>
        <charset val="238"/>
        <scheme val="minor"/>
      </rPr>
      <t>. November 2015, OF1-18</t>
    </r>
  </si>
  <si>
    <r>
      <rPr>
        <i/>
        <u/>
        <sz val="8"/>
        <color rgb="FF000000"/>
        <rFont val="Calibri"/>
        <family val="2"/>
        <charset val="238"/>
        <scheme val="minor"/>
      </rPr>
      <t>Udržovací léčba první linie karcinomu vaječníků:</t>
    </r>
    <r>
      <rPr>
        <sz val="8"/>
        <color rgb="FF000000"/>
        <rFont val="Calibri"/>
        <family val="2"/>
        <charset val="238"/>
        <scheme val="minor"/>
      </rPr>
      <t xml:space="preserve">  Doporučená počáteční dávka je 200 mg (dvě 100mg tobolky) užívaná 1x denně. U pacientek s hmotností ≥ 77 kg a výchozím počtem trombocytů ≥ 150 000/μl je doporučená počáteční dávka </t>
    </r>
    <r>
      <rPr>
        <u/>
        <sz val="8"/>
        <color rgb="FF000000"/>
        <rFont val="Calibri"/>
        <family val="2"/>
        <charset val="238"/>
        <scheme val="minor"/>
      </rPr>
      <t>300 mg (tři 100mg tobolky) užívaná 1x denně.</t>
    </r>
    <r>
      <rPr>
        <sz val="8"/>
        <color rgb="FF000000"/>
        <rFont val="Calibri"/>
        <family val="2"/>
        <charset val="238"/>
        <scheme val="minor"/>
      </rPr>
      <t xml:space="preserve">  S léčbou se doporučuje pokračovat do progrese onemocnění či toxicity.  Doporučená modifikace dávky při výskytu nežádoucích účinků - viz SPC.</t>
    </r>
  </si>
  <si>
    <r>
      <rPr>
        <i/>
        <u/>
        <sz val="8"/>
        <color rgb="FF000000"/>
        <rFont val="Calibri"/>
        <family val="2"/>
        <charset val="238"/>
        <scheme val="minor"/>
      </rPr>
      <t>Udržovací léčba rekurentního karcinomu vaječníků</t>
    </r>
    <r>
      <rPr>
        <sz val="8"/>
        <color rgb="FF000000"/>
        <rFont val="Calibri"/>
        <family val="2"/>
        <charset val="238"/>
        <scheme val="minor"/>
      </rPr>
      <t xml:space="preserve">: Dávka sestává ze tří 100mg tvrdých tobolek podávaných jednou denně a odpovídá celkové </t>
    </r>
    <r>
      <rPr>
        <u/>
        <sz val="8"/>
        <color rgb="FF000000"/>
        <rFont val="Calibri"/>
        <family val="2"/>
        <charset val="238"/>
        <scheme val="minor"/>
      </rPr>
      <t>denní dávce 300 mg</t>
    </r>
    <r>
      <rPr>
        <sz val="8"/>
        <color rgb="FF000000"/>
        <rFont val="Calibri"/>
        <family val="2"/>
        <charset val="238"/>
        <scheme val="minor"/>
      </rPr>
      <t>.  S léčbou se doporučuje pokračovat do progrese onemocnění či toxicity.  Doporučená modifikace dávky při výskytu nežádoucích účinků - viz SPC.</t>
    </r>
  </si>
  <si>
    <t>* kojení</t>
  </si>
  <si>
    <t>* riziko hematol.NÚ (riziko závažné trombocytopenie je hlavně při nižší těl.hmotnosti nebo nižším výchozím počtem trombo.), * riziko rozvoje MDS/AML, * riziko hypertenze, syndromu zadní reverz.encefalopatie (PRES), * nepodávat v průběhu těhotenství ani ženám ve fertilním věku bez spolehlivé antikoncepce (a dále ještě 1 měsíc po podání poslední dávky niraparibu)</t>
  </si>
  <si>
    <t>L01XX46</t>
  </si>
  <si>
    <t>olaparib</t>
  </si>
  <si>
    <r>
      <t xml:space="preserve">Doporučená dávka je </t>
    </r>
    <r>
      <rPr>
        <u/>
        <sz val="8"/>
        <color rgb="FF000000"/>
        <rFont val="Calibri"/>
        <family val="2"/>
        <charset val="238"/>
        <scheme val="minor"/>
      </rPr>
      <t>400 mg (osm tobolek) 2x, což odpovídá celkové denní dávce 800 mg</t>
    </r>
    <r>
      <rPr>
        <sz val="8"/>
        <color rgb="FF000000"/>
        <rFont val="Calibri"/>
        <family val="2"/>
        <charset val="238"/>
        <scheme val="minor"/>
      </rPr>
      <t>.  Léčba pacientek má být zahájena nejpozději 8 týdnů po podání poslední dávky režimu s deriváty platiny.  S léčbou se doporučuje pokračovat do progrese onemocnění či toxicity.  Doporučená modifikace dávky při výskytu nežádoucích účinků - viz SPC.</t>
    </r>
  </si>
  <si>
    <t>Avastin v dávce 15mg/kg v 1.linii nemá v ČR úhradu, Lynparza nemá v ČR úhradu pro 1.linii (ani monoterapie, ani kombinace s bevaciz.)</t>
  </si>
  <si>
    <t>L01XC07 + L01XX46</t>
  </si>
  <si>
    <t>i.v. infuze + p.o.</t>
  </si>
  <si>
    <t>bevacizumab + olaparib</t>
  </si>
  <si>
    <r>
      <rPr>
        <vertAlign val="superscript"/>
        <sz val="8"/>
        <color theme="1"/>
        <rFont val="Calibri"/>
        <family val="2"/>
        <charset val="238"/>
        <scheme val="minor"/>
      </rPr>
      <t>15</t>
    </r>
    <r>
      <rPr>
        <sz val="8"/>
        <color theme="1"/>
        <rFont val="Calibri"/>
        <family val="2"/>
        <charset val="238"/>
        <scheme val="minor"/>
      </rPr>
      <t xml:space="preserve"> Tomao F, et al. Parp inhibitors as maintenance treatment in platinum sensitive recurrent ovarian cancer: An updated meta-analysis of randomized clinical trials according to BRCA mutational status. </t>
    </r>
    <r>
      <rPr>
        <i/>
        <sz val="8"/>
        <color theme="1"/>
        <rFont val="Calibri"/>
        <family val="2"/>
        <charset val="238"/>
        <scheme val="minor"/>
      </rPr>
      <t>Cancer Treatment Reviews</t>
    </r>
    <r>
      <rPr>
        <sz val="8"/>
        <color theme="1"/>
        <rFont val="Calibri"/>
        <family val="2"/>
        <charset val="238"/>
        <scheme val="minor"/>
      </rPr>
      <t xml:space="preserve"> 80 (2019) 101909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</si>
  <si>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16 </t>
    </r>
    <r>
      <rPr>
        <sz val="8"/>
        <color theme="1"/>
        <rFont val="Calibri"/>
        <family val="2"/>
        <charset val="238"/>
        <scheme val="minor"/>
      </rPr>
      <t xml:space="preserve">Ray-Coquard I, et al. Olaparib plus Bevacizumab as First-Line Maintenance in Ovarian Cancer. </t>
    </r>
    <r>
      <rPr>
        <i/>
        <sz val="8"/>
        <color theme="1"/>
        <rFont val="Calibri"/>
        <family val="2"/>
        <charset val="238"/>
        <scheme val="minor"/>
      </rPr>
      <t>N Engl J Med</t>
    </r>
    <r>
      <rPr>
        <sz val="8"/>
        <color theme="1"/>
        <rFont val="Calibri"/>
        <family val="2"/>
        <charset val="238"/>
        <scheme val="minor"/>
      </rPr>
      <t xml:space="preserve"> 2019;381:2416-28.</t>
    </r>
  </si>
  <si>
    <r>
      <t>Dle studie PAOLA</t>
    </r>
    <r>
      <rPr>
        <vertAlign val="superscript"/>
        <sz val="8"/>
        <color rgb="FF000000"/>
        <rFont val="Calibri"/>
        <family val="2"/>
        <charset val="238"/>
        <scheme val="minor"/>
      </rPr>
      <t>16</t>
    </r>
    <r>
      <rPr>
        <sz val="8"/>
        <color rgb="FF000000"/>
        <rFont val="Calibri"/>
        <family val="2"/>
        <charset val="238"/>
        <scheme val="minor"/>
      </rPr>
      <t xml:space="preserve"> byl</t>
    </r>
    <r>
      <rPr>
        <u/>
        <sz val="8"/>
        <color rgb="FF000000"/>
        <rFont val="Calibri"/>
        <family val="2"/>
        <charset val="238"/>
        <scheme val="minor"/>
      </rPr>
      <t xml:space="preserve"> bevacizumab podáván v dávce 15 mg/kg 1x za 3 týdny až po dobu 15 měsíců</t>
    </r>
    <r>
      <rPr>
        <sz val="8"/>
        <color rgb="FF000000"/>
        <rFont val="Calibri"/>
        <family val="2"/>
        <charset val="238"/>
        <scheme val="minor"/>
      </rPr>
      <t xml:space="preserve">, </t>
    </r>
    <r>
      <rPr>
        <u/>
        <sz val="8"/>
        <color rgb="FF000000"/>
        <rFont val="Calibri"/>
        <family val="2"/>
        <charset val="238"/>
        <scheme val="minor"/>
      </rPr>
      <t>olaparib byl podáván v dávce 600 mg/den</t>
    </r>
    <r>
      <rPr>
        <sz val="8"/>
        <color rgb="FF000000"/>
        <rFont val="Calibri"/>
        <family val="2"/>
        <charset val="238"/>
        <scheme val="minor"/>
      </rPr>
      <t xml:space="preserve"> (2x 300mg) </t>
    </r>
    <r>
      <rPr>
        <u/>
        <sz val="8"/>
        <color rgb="FF000000"/>
        <rFont val="Calibri"/>
        <family val="2"/>
        <charset val="238"/>
        <scheme val="minor"/>
      </rPr>
      <t>až po dobu 24 měsíc</t>
    </r>
    <r>
      <rPr>
        <sz val="8"/>
        <color rgb="FF000000"/>
        <rFont val="Calibri"/>
        <family val="2"/>
        <charset val="238"/>
        <scheme val="minor"/>
      </rPr>
      <t>ů</t>
    </r>
  </si>
  <si>
    <t>Roche + AstraZeneca</t>
  </si>
  <si>
    <t>AstraZeneca</t>
  </si>
  <si>
    <r>
      <t xml:space="preserve"> v monoterapii </t>
    </r>
    <r>
      <rPr>
        <u/>
        <sz val="8"/>
        <color rgb="FF000000"/>
        <rFont val="Calibri"/>
        <family val="2"/>
        <charset val="238"/>
        <scheme val="minor"/>
      </rPr>
      <t xml:space="preserve">k udržovací léčbě </t>
    </r>
    <r>
      <rPr>
        <sz val="8"/>
        <color rgb="FF000000"/>
        <rFont val="Calibri"/>
        <family val="2"/>
        <charset val="238"/>
        <scheme val="minor"/>
      </rPr>
      <t xml:space="preserve">dospělých pacientek </t>
    </r>
    <r>
      <rPr>
        <u/>
        <sz val="8"/>
        <color rgb="FF000000"/>
        <rFont val="Calibri"/>
        <family val="2"/>
        <charset val="238"/>
        <scheme val="minor"/>
      </rPr>
      <t>s recidivujícím high-grade serózním epitelovým karcinomem vaječníku</t>
    </r>
    <r>
      <rPr>
        <sz val="8"/>
        <color rgb="FF000000"/>
        <rFont val="Calibri"/>
        <family val="2"/>
        <charset val="238"/>
        <scheme val="minor"/>
      </rPr>
      <t xml:space="preserve">, vejcovodu, nebo primárně peritoneálním karcinomem </t>
    </r>
    <r>
      <rPr>
        <u/>
        <sz val="8"/>
        <color rgb="FF000000"/>
        <rFont val="Calibri"/>
        <family val="2"/>
        <charset val="238"/>
        <scheme val="minor"/>
      </rPr>
      <t>s mutací BRCA (germinální a/nebo somatickou) citlivým k platině, u nichž došlo k relapsu a které odpovídají (úplná nebo částečná odpověď) na CHT založenou na platin</t>
    </r>
    <r>
      <rPr>
        <sz val="8"/>
        <color rgb="FF000000"/>
        <rFont val="Calibri"/>
        <family val="2"/>
        <charset val="238"/>
        <scheme val="minor"/>
      </rPr>
      <t xml:space="preserve">ě - tj. PRO </t>
    </r>
    <r>
      <rPr>
        <u/>
        <sz val="8"/>
        <color rgb="FF000000"/>
        <rFont val="Calibri"/>
        <family val="2"/>
        <charset val="238"/>
        <scheme val="minor"/>
      </rPr>
      <t>CA BEZ  BRCA 1/2 MUTACE JE V ČR INDIKACE U TBL 100 A 150 MG, KTERÉ NEMAJÍ ZATÍM ÚHRADU !!!!!  - viz pozn. (sl.P</t>
    </r>
    <r>
      <rPr>
        <sz val="8"/>
        <color rgb="FF000000"/>
        <rFont val="Calibri"/>
        <family val="2"/>
        <charset val="238"/>
        <scheme val="minor"/>
      </rPr>
      <t>)</t>
    </r>
  </si>
  <si>
    <r>
      <rPr>
        <i/>
        <u/>
        <sz val="8"/>
        <color theme="1"/>
        <rFont val="Calibri"/>
        <family val="2"/>
        <charset val="238"/>
        <scheme val="minor"/>
      </rPr>
      <t>Avastin: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 xml:space="preserve">v komb. s karboplatinou a paklitaxelem je indikován k úvodní léčbě </t>
    </r>
    <r>
      <rPr>
        <sz val="8"/>
        <color theme="1"/>
        <rFont val="Calibri"/>
        <family val="2"/>
        <charset val="238"/>
        <scheme val="minor"/>
      </rPr>
      <t xml:space="preserve">pac. </t>
    </r>
    <r>
      <rPr>
        <u/>
        <sz val="8"/>
        <color theme="1"/>
        <rFont val="Calibri"/>
        <family val="2"/>
        <charset val="238"/>
        <scheme val="minor"/>
      </rPr>
      <t>s pokročilým (st. III B, III C a IV dle klasifikace FIGO) epitel. Ca vaječníků</t>
    </r>
    <r>
      <rPr>
        <sz val="8"/>
        <color theme="1"/>
        <rFont val="Calibri"/>
        <family val="2"/>
        <charset val="238"/>
        <scheme val="minor"/>
      </rPr>
      <t xml:space="preserve">, vejcovodů nebo prim. Ca pobřišnice - tj. V ČR KOMBINACE S OLAPARIBEM OFF-LABEL ?                                                                                                                                                </t>
    </r>
    <r>
      <rPr>
        <i/>
        <u/>
        <sz val="8"/>
        <color theme="1"/>
        <rFont val="Calibri"/>
        <family val="2"/>
        <charset val="238"/>
        <scheme val="minor"/>
      </rPr>
      <t>Lynparza:</t>
    </r>
    <r>
      <rPr>
        <sz val="8"/>
        <color theme="1"/>
        <rFont val="Calibri"/>
        <family val="2"/>
        <charset val="238"/>
        <scheme val="minor"/>
      </rPr>
      <t xml:space="preserve">  v </t>
    </r>
    <r>
      <rPr>
        <u/>
        <sz val="8"/>
        <color theme="1"/>
        <rFont val="Calibri"/>
        <family val="2"/>
        <charset val="238"/>
        <scheme val="minor"/>
      </rPr>
      <t>kombinaci s bevaciz. jako udrž. léčba</t>
    </r>
    <r>
      <rPr>
        <sz val="8"/>
        <color theme="1"/>
        <rFont val="Calibri"/>
        <family val="2"/>
        <charset val="238"/>
        <scheme val="minor"/>
      </rPr>
      <t xml:space="preserve"> pac. s pokročilým (</t>
    </r>
    <r>
      <rPr>
        <u/>
        <sz val="8"/>
        <color theme="1"/>
        <rFont val="Calibri"/>
        <family val="2"/>
        <charset val="238"/>
        <scheme val="minor"/>
      </rPr>
      <t>st. III a IV p</t>
    </r>
    <r>
      <rPr>
        <sz val="8"/>
        <color theme="1"/>
        <rFont val="Calibri"/>
        <family val="2"/>
        <charset val="238"/>
        <scheme val="minor"/>
      </rPr>
      <t xml:space="preserve">odle FIGO) </t>
    </r>
    <r>
      <rPr>
        <u/>
        <sz val="8"/>
        <color theme="1"/>
        <rFont val="Calibri"/>
        <family val="2"/>
        <charset val="238"/>
        <scheme val="minor"/>
      </rPr>
      <t>high-grade epitel. Ca vaječníků</t>
    </r>
    <r>
      <rPr>
        <sz val="8"/>
        <color theme="1"/>
        <rFont val="Calibri"/>
        <family val="2"/>
        <charset val="238"/>
        <scheme val="minor"/>
      </rPr>
      <t>, vejcovodu nebo prim. Ca peritonea, které odpovídají (</t>
    </r>
    <r>
      <rPr>
        <u/>
        <sz val="8"/>
        <color theme="1"/>
        <rFont val="Calibri"/>
        <family val="2"/>
        <charset val="238"/>
        <scheme val="minor"/>
      </rPr>
      <t>kompl. nebo částečná odpověď) na léčbu po ukončení 1. linie CHT na bázi platiny v komb. s bevaciz. a jejichž Ca je asociován s pozit. stavem poruchy HR definovaným buďto mutací BRCA1/2 a/nebo genomovou nestabilit</t>
    </r>
    <r>
      <rPr>
        <sz val="8"/>
        <color theme="1"/>
        <rFont val="Calibri"/>
        <family val="2"/>
        <charset val="238"/>
        <scheme val="minor"/>
      </rPr>
      <t>ou.</t>
    </r>
  </si>
  <si>
    <t>L01XX55</t>
  </si>
  <si>
    <t>rucaparib</t>
  </si>
  <si>
    <r>
      <t xml:space="preserve"> monoterapie</t>
    </r>
    <r>
      <rPr>
        <u/>
        <sz val="8"/>
        <color rgb="FF000000"/>
        <rFont val="Calibri"/>
        <family val="2"/>
        <charset val="238"/>
        <scheme val="minor"/>
      </rPr>
      <t xml:space="preserve"> k udržovací léčbě</t>
    </r>
    <r>
      <rPr>
        <sz val="8"/>
        <color rgb="FF000000"/>
        <rFont val="Calibri"/>
        <family val="2"/>
        <charset val="238"/>
        <scheme val="minor"/>
      </rPr>
      <t xml:space="preserve"> dospělých pacientek </t>
    </r>
    <r>
      <rPr>
        <u/>
        <sz val="8"/>
        <color rgb="FF000000"/>
        <rFont val="Calibri"/>
        <family val="2"/>
        <charset val="238"/>
        <scheme val="minor"/>
      </rPr>
      <t>s relabujícím epitelovým karcinomem ovarií</t>
    </r>
    <r>
      <rPr>
        <sz val="8"/>
        <color rgb="FF000000"/>
        <rFont val="Calibri"/>
        <family val="2"/>
        <charset val="238"/>
        <scheme val="minor"/>
      </rPr>
      <t xml:space="preserve">, vejcovodů nebo primárním peritoneálním karcinomem </t>
    </r>
    <r>
      <rPr>
        <u/>
        <sz val="8"/>
        <color rgb="FF000000"/>
        <rFont val="Calibri"/>
        <family val="2"/>
        <charset val="238"/>
        <scheme val="minor"/>
      </rPr>
      <t>vysokého stupně, citlivým na platinu, které vykazují odpověď (úplnou nebo částečnou) na chemoterapii na bázi platin</t>
    </r>
    <r>
      <rPr>
        <sz val="8"/>
        <color rgb="FF000000"/>
        <rFont val="Calibri"/>
        <family val="2"/>
        <charset val="238"/>
        <scheme val="minor"/>
      </rPr>
      <t>y.</t>
    </r>
  </si>
  <si>
    <r>
      <t xml:space="preserve">Doporučená dávka je 600 mg rukaparibu dvakrát denně, což odpovídá celkové </t>
    </r>
    <r>
      <rPr>
        <u/>
        <sz val="8"/>
        <color rgb="FF000000"/>
        <rFont val="Calibri"/>
        <family val="2"/>
        <charset val="238"/>
        <scheme val="minor"/>
      </rPr>
      <t>denní dávce 1 200 mg.</t>
    </r>
    <r>
      <rPr>
        <sz val="8"/>
        <color rgb="FF000000"/>
        <rFont val="Calibri"/>
        <family val="2"/>
        <charset val="238"/>
        <scheme val="minor"/>
      </rPr>
      <t xml:space="preserve">  Léčba pacientek má být zahájena nejpozději 8 týdnů po podání poslední dávky režimu s deriváty platiny.  S léčbou se doporučuje pokračovat do progrese onemocnění či toxicity.  </t>
    </r>
  </si>
  <si>
    <r>
      <t xml:space="preserve">v monoterapii jako </t>
    </r>
    <r>
      <rPr>
        <u/>
        <sz val="8"/>
        <color rgb="FF000000"/>
        <rFont val="Calibri"/>
        <family val="2"/>
        <charset val="238"/>
        <scheme val="minor"/>
      </rPr>
      <t xml:space="preserve">udržovací léčba </t>
    </r>
    <r>
      <rPr>
        <sz val="8"/>
        <color rgb="FF000000"/>
        <rFont val="Calibri"/>
        <family val="2"/>
        <charset val="238"/>
        <scheme val="minor"/>
      </rPr>
      <t xml:space="preserve">dospělých pacientek </t>
    </r>
    <r>
      <rPr>
        <u/>
        <sz val="8"/>
        <color rgb="FF000000"/>
        <rFont val="Calibri"/>
        <family val="2"/>
        <charset val="238"/>
        <scheme val="minor"/>
      </rPr>
      <t>s relabujícím high-grade epiteliálním karcinomem vaječníku</t>
    </r>
    <r>
      <rPr>
        <sz val="8"/>
        <color rgb="FF000000"/>
        <rFont val="Calibri"/>
        <family val="2"/>
        <charset val="238"/>
        <scheme val="minor"/>
      </rPr>
      <t xml:space="preserve">, vejcovodu, nebo primárně peritoneálním karcinomem </t>
    </r>
    <r>
      <rPr>
        <u/>
        <sz val="8"/>
        <color rgb="FF000000"/>
        <rFont val="Calibri"/>
        <family val="2"/>
        <charset val="238"/>
        <scheme val="minor"/>
      </rPr>
      <t>citlivým k platině, které odpovídají (úplná nebo částečná odpověď) na chemoterapii založenou na platin</t>
    </r>
    <r>
      <rPr>
        <sz val="8"/>
        <color rgb="FF000000"/>
        <rFont val="Calibri"/>
        <family val="2"/>
        <charset val="238"/>
        <scheme val="minor"/>
      </rPr>
      <t>ě</t>
    </r>
  </si>
  <si>
    <r>
      <t xml:space="preserve">Doporučená dávka je </t>
    </r>
    <r>
      <rPr>
        <u/>
        <sz val="8"/>
        <color rgb="FF000000"/>
        <rFont val="Calibri"/>
        <family val="2"/>
        <charset val="238"/>
        <scheme val="minor"/>
      </rPr>
      <t>300 mg (dvě tablety po 150 mg) dvakrát denně, což odpovídá celkové denní dávce 600 mg</t>
    </r>
    <r>
      <rPr>
        <sz val="8"/>
        <color rgb="FF000000"/>
        <rFont val="Calibri"/>
        <family val="2"/>
        <charset val="238"/>
        <scheme val="minor"/>
      </rPr>
      <t>. Léčba pacientek má být zahájena nejpozději 8 týdnů po podání poslední dávky režimu s deriváty platiny.  S léčbou se doporučuje pokračovat do progrese onemocnění či toxicity.  Doporučená modifikace dávky při výskytu nežádoucích účinků - viz SPC.</t>
    </r>
  </si>
  <si>
    <t xml:space="preserve">* kojení v průběhu léčby a 1 měsíc po podání poslední dávky </t>
  </si>
  <si>
    <t xml:space="preserve">* riziko hematol. NÚ, * riziko rozvoje MDS/AML, * riziko pneumonitidy, * nepodávat v průběhu těhotenství ani ženám ve fertil. věku bez spolehlivé antikoncepce (a dále ještě 1 měsíc po podání poslední dávky olapar.),  pacienti muž. pohlaví a jejich partnerky ve fertil. věku mají používat spolehlivou antikoncepci v průběhu léčby a dále ještě 3 měs. po podání posl. dávky olapar., * souběžné podávání olaparibu se silnými nebo střed. silnými inhibit. CYP3A, či se silnými nebo střed. silnými indukt. CYP3A se nedoporučuje </t>
  </si>
  <si>
    <t>Clovis Oncology</t>
  </si>
  <si>
    <r>
      <t xml:space="preserve">V monoterapii k udržovací léčbě pac. s </t>
    </r>
    <r>
      <rPr>
        <u/>
        <sz val="8"/>
        <color theme="1"/>
        <rFont val="Calibri"/>
        <family val="2"/>
        <charset val="238"/>
        <scheme val="minor"/>
      </rPr>
      <t>relabujícím high-grade serózním epitel. Ca vaječníku</t>
    </r>
    <r>
      <rPr>
        <sz val="8"/>
        <color theme="1"/>
        <rFont val="Calibri"/>
        <family val="2"/>
        <charset val="238"/>
        <scheme val="minor"/>
      </rPr>
      <t xml:space="preserve">, vejcovodu nebo primárně periton. Ca </t>
    </r>
    <r>
      <rPr>
        <u/>
        <sz val="8"/>
        <color theme="1"/>
        <rFont val="Calibri"/>
        <family val="2"/>
        <charset val="238"/>
        <scheme val="minor"/>
      </rPr>
      <t>citlivým na léčbu deriváty platiny</t>
    </r>
    <r>
      <rPr>
        <sz val="8"/>
        <color theme="1"/>
        <rFont val="Calibri"/>
        <family val="2"/>
        <charset val="238"/>
        <scheme val="minor"/>
      </rPr>
      <t xml:space="preserve">. Pac. </t>
    </r>
    <r>
      <rPr>
        <u/>
        <sz val="8"/>
        <color theme="1"/>
        <rFont val="Calibri"/>
        <family val="2"/>
        <charset val="238"/>
        <scheme val="minor"/>
      </rPr>
      <t>musí mít prokázanou mutaci BRCA1/2 a ECOG 0-1</t>
    </r>
    <r>
      <rPr>
        <sz val="8"/>
        <color theme="1"/>
        <rFont val="Calibri"/>
        <family val="2"/>
        <charset val="238"/>
        <scheme val="minor"/>
      </rPr>
      <t xml:space="preserve">. Pacientky </t>
    </r>
    <r>
      <rPr>
        <u/>
        <sz val="8"/>
        <color theme="1"/>
        <rFont val="Calibri"/>
        <family val="2"/>
        <charset val="238"/>
        <scheme val="minor"/>
      </rPr>
      <t>musí být předléčeny min. 2 platin. režimy</t>
    </r>
    <r>
      <rPr>
        <sz val="8"/>
        <color theme="1"/>
        <rFont val="Calibri"/>
        <family val="2"/>
        <charset val="238"/>
        <scheme val="minor"/>
      </rPr>
      <t xml:space="preserve">, přitom </t>
    </r>
    <r>
      <rPr>
        <u/>
        <sz val="8"/>
        <color theme="1"/>
        <rFont val="Calibri"/>
        <family val="2"/>
        <charset val="238"/>
        <scheme val="minor"/>
      </rPr>
      <t>poslední podaná léčba deriv. platiny</t>
    </r>
    <r>
      <rPr>
        <sz val="8"/>
        <color theme="1"/>
        <rFont val="Calibri"/>
        <family val="2"/>
        <charset val="238"/>
        <scheme val="minor"/>
      </rPr>
      <t xml:space="preserve"> musí vést k léčebné odpovědi (tj. </t>
    </r>
    <r>
      <rPr>
        <u/>
        <sz val="8"/>
        <color theme="1"/>
        <rFont val="Calibri"/>
        <family val="2"/>
        <charset val="238"/>
        <scheme val="minor"/>
      </rPr>
      <t>k dosažení úplné či částečné remise</t>
    </r>
    <r>
      <rPr>
        <sz val="8"/>
        <color theme="1"/>
        <rFont val="Calibri"/>
        <family val="2"/>
        <charset val="238"/>
        <scheme val="minor"/>
      </rPr>
      <t xml:space="preserve">).                                                    </t>
    </r>
    <r>
      <rPr>
        <u/>
        <sz val="8"/>
        <color theme="1"/>
        <rFont val="Calibri"/>
        <family val="2"/>
        <charset val="238"/>
        <scheme val="minor"/>
      </rPr>
      <t>U CA BEZ  BRCA 1/2 MUTACE NENÍ V ČR LÉČBA HRAZENA !!!!!  - viz pozn. (sl.P</t>
    </r>
    <r>
      <rPr>
        <sz val="8"/>
        <color theme="1"/>
        <rFont val="Calibri"/>
        <family val="2"/>
        <charset val="238"/>
        <scheme val="minor"/>
      </rPr>
      <t>)</t>
    </r>
  </si>
  <si>
    <r>
      <rPr>
        <i/>
        <u/>
        <sz val="8"/>
        <color theme="1"/>
        <rFont val="Calibri"/>
        <family val="2"/>
        <charset val="238"/>
        <scheme val="minor"/>
      </rPr>
      <t>Avastin:</t>
    </r>
    <r>
      <rPr>
        <sz val="8"/>
        <color theme="1"/>
        <rFont val="Calibri"/>
        <family val="2"/>
        <charset val="238"/>
        <scheme val="minor"/>
      </rPr>
      <t xml:space="preserve"> * hypersenzitivita na látky produkované ovariálními buňkami čínských křečíků nebo na jiné rekombinantní lidské nebo humanizované protilátky, * těhotenství                                      </t>
    </r>
    <r>
      <rPr>
        <i/>
        <u/>
        <sz val="8"/>
        <color theme="1"/>
        <rFont val="Calibri"/>
        <family val="2"/>
        <charset val="238"/>
        <scheme val="minor"/>
      </rPr>
      <t xml:space="preserve">Lynparza: </t>
    </r>
    <r>
      <rPr>
        <sz val="8"/>
        <color theme="1"/>
        <rFont val="Calibri"/>
        <family val="2"/>
        <charset val="238"/>
        <scheme val="minor"/>
      </rPr>
      <t xml:space="preserve"> * kojení v průběhu léčby a 1 měsíc po podání poslední dávky </t>
    </r>
  </si>
  <si>
    <r>
      <rPr>
        <i/>
        <u/>
        <sz val="8"/>
        <color theme="1"/>
        <rFont val="Calibri"/>
        <family val="2"/>
        <charset val="238"/>
        <scheme val="minor"/>
      </rPr>
      <t xml:space="preserve">Avastin: </t>
    </r>
    <r>
      <rPr>
        <sz val="8"/>
        <color theme="1"/>
        <rFont val="Calibri"/>
        <family val="2"/>
        <charset val="238"/>
        <scheme val="minor"/>
      </rPr>
      <t xml:space="preserve">* riziko GI perforace a píštěle (i non-GI píštěle), * riziko komplikací při hojení ran, * riziko hypertenze, proteinurie, krvácení * riziko sy zadní reverz. encefalopatie, * riziko arter. i žilní tromboemb., * riziko vzniku aneuryzmat, měst. srd. * riziko osteonekr.čelisti                                                 </t>
    </r>
    <r>
      <rPr>
        <i/>
        <u/>
        <sz val="8"/>
        <color theme="1"/>
        <rFont val="Calibri"/>
        <family val="2"/>
        <charset val="238"/>
        <scheme val="minor"/>
      </rPr>
      <t>Lynparza:</t>
    </r>
    <r>
      <rPr>
        <sz val="8"/>
        <color theme="1"/>
        <rFont val="Calibri"/>
        <family val="2"/>
        <charset val="238"/>
        <scheme val="minor"/>
      </rPr>
      <t xml:space="preserve"> * riziko hematol. NÚ, * riziko rozvoje MDS/AML, * riziko pneumonitidy, * nepodávat v průběhu těhot. ani ženám ve fertil. věku bez spoleh. antikonc. (a dále ještě 1 měs. po podání posl. dávky olapar.),  pac. muž. pohlaví a jejich partnerky ve fertil. věku mají používat spoleh. antikonc. v průběhu léčby a dále ještě 3 měs. po podání posl. dávky olapar., * souběžné podávání olaparibu se silnými nebo střed. silnými inhibit. CYP3A, či se silnými nebo střed. silnými indukt. CYP3A se nedoporučuje </t>
    </r>
  </si>
  <si>
    <t>* riziko hematol.NÚ, * riziko rozvoje MDS/AML, * riziko fotosenzitivity, nauzey a zvracení * nepodávat v průběhu těhotenství ani ženám ve fertilním věku bez spolehlivé antikoncepce (a dále ještě 6 měsíců po podání poslední dávky rucaparibu)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</si>
  <si>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14 </t>
    </r>
    <r>
      <rPr>
        <sz val="8"/>
        <color theme="1"/>
        <rFont val="Calibri"/>
        <family val="2"/>
        <charset val="238"/>
        <scheme val="minor"/>
      </rPr>
      <t xml:space="preserve">Jiang Y, et al. Evaluation of the Efficacy and Safety of PARP Inhibitors in Advanced-Stage Epithelial Ovarian Cancer. </t>
    </r>
    <r>
      <rPr>
        <i/>
        <sz val="8"/>
        <color theme="1"/>
        <rFont val="Calibri"/>
        <family val="2"/>
        <charset val="238"/>
        <scheme val="minor"/>
      </rPr>
      <t>Front. Oncol</t>
    </r>
    <r>
      <rPr>
        <sz val="8"/>
        <color theme="1"/>
        <rFont val="Calibri"/>
        <family val="2"/>
        <charset val="238"/>
        <scheme val="minor"/>
      </rPr>
      <t>. 2020 (10):954. doi: 10.3389/fonc.2020.00954</t>
    </r>
  </si>
  <si>
    <t>jednotková cena (NC) s DPH k 16.11.20</t>
  </si>
  <si>
    <t>jednotková cena (NC) s DPH při zohlednění obrat. bonusů k 16.11.2020</t>
  </si>
  <si>
    <r>
      <t xml:space="preserve">Zejula 100mg cps 56                           </t>
    </r>
    <r>
      <rPr>
        <sz val="8"/>
        <color theme="1"/>
        <rFont val="Calibri"/>
        <family val="2"/>
        <charset val="238"/>
        <scheme val="minor"/>
      </rPr>
      <t xml:space="preserve">(cena počítána pro dávku u pac. s hmotností 80 kg a výchozím počtem trombocytů ≥ 150 000/μl - tj. </t>
    </r>
    <r>
      <rPr>
        <u/>
        <sz val="8"/>
        <color theme="1"/>
        <rFont val="Calibri"/>
        <family val="2"/>
        <charset val="238"/>
        <scheme val="minor"/>
      </rPr>
      <t>300 mg/den</t>
    </r>
    <r>
      <rPr>
        <sz val="8"/>
        <color theme="1"/>
        <rFont val="Calibri"/>
        <family val="2"/>
        <charset val="238"/>
        <scheme val="minor"/>
      </rPr>
      <t>)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(v 1. linii)</t>
    </r>
  </si>
  <si>
    <r>
      <t xml:space="preserve">Avastin 25mg/ml inf 1x 16ml (400mg)  </t>
    </r>
    <r>
      <rPr>
        <sz val="8"/>
        <color theme="1"/>
        <rFont val="Calibri"/>
        <family val="2"/>
        <charset val="238"/>
        <scheme val="minor"/>
      </rPr>
      <t>(dávka počítána pro 80kg, tj. 1200 mg)</t>
    </r>
    <r>
      <rPr>
        <sz val="10"/>
        <color theme="1"/>
        <rFont val="Calibri"/>
        <family val="2"/>
        <charset val="238"/>
        <scheme val="minor"/>
      </rPr>
      <t xml:space="preserve"> + Lynparza 150mg tbl flm 56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(v 1. linii)</t>
    </r>
  </si>
  <si>
    <t>25 729,11 Kč (Avastin) +                                         56 452,21 Kč (Lynparza)</t>
  </si>
  <si>
    <t>23 670,78 Kč (Avastin) +                                         56 452,21 Kč (Lynparza)</t>
  </si>
  <si>
    <r>
      <t xml:space="preserve">25 729,11 Kč </t>
    </r>
    <r>
      <rPr>
        <sz val="8"/>
        <rFont val="Calibri"/>
        <family val="2"/>
        <charset val="238"/>
        <scheme val="minor"/>
      </rPr>
      <t>(Avastin 400mg)</t>
    </r>
    <r>
      <rPr>
        <sz val="10"/>
        <rFont val="Calibri"/>
        <family val="2"/>
        <charset val="238"/>
        <scheme val="minor"/>
      </rPr>
      <t xml:space="preserve"> +                                         6 449,41 Kč </t>
    </r>
    <r>
      <rPr>
        <sz val="8"/>
        <rFont val="Calibri"/>
        <family val="2"/>
        <charset val="238"/>
        <scheme val="minor"/>
      </rPr>
      <t>(Avastin 100mg)</t>
    </r>
  </si>
  <si>
    <r>
      <t xml:space="preserve">23 670,78 Kč </t>
    </r>
    <r>
      <rPr>
        <sz val="8"/>
        <rFont val="Calibri"/>
        <family val="2"/>
        <charset val="238"/>
        <scheme val="minor"/>
      </rPr>
      <t>(Avastin 400mg)</t>
    </r>
    <r>
      <rPr>
        <sz val="10"/>
        <rFont val="Calibri"/>
        <family val="2"/>
        <charset val="238"/>
        <scheme val="minor"/>
      </rPr>
      <t xml:space="preserve"> +                                         5 933,46 Kč </t>
    </r>
    <r>
      <rPr>
        <sz val="8"/>
        <rFont val="Calibri"/>
        <family val="2"/>
        <charset val="238"/>
        <scheme val="minor"/>
      </rPr>
      <t>(Avastin 100mg)</t>
    </r>
  </si>
  <si>
    <t>Zejula 100mg cps 56                  (v 2. linii pro platin.senzit.Ca)</t>
  </si>
  <si>
    <t>Lynparza 50mg cps 448                         (v 2. linii pro platin.senzit.Ca)</t>
  </si>
  <si>
    <r>
      <t xml:space="preserve">Avastin 25mg/ml  inf 1x 16ml (400mg)   </t>
    </r>
    <r>
      <rPr>
        <sz val="8"/>
        <color theme="1"/>
        <rFont val="Calibri"/>
        <family val="2"/>
        <charset val="238"/>
        <scheme val="minor"/>
      </rPr>
      <t xml:space="preserve">(dávka počítána pro 80kg, tj. 1200 mg)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(v 2.linii pro platin.senzit.Ca)</t>
    </r>
  </si>
  <si>
    <t>Lynparza 150mg tbl flm 56                                                      (v 2. linii pro platin.senzit.Ca)</t>
  </si>
  <si>
    <t>Rubraca 300mg tbl flm 60                                                   (v 2. linii pro platin.senzit.Ca)</t>
  </si>
  <si>
    <r>
      <t>cena za první 2 roky léčby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vč. obrat. bonusů </t>
    </r>
  </si>
  <si>
    <r>
      <rPr>
        <vertAlign val="superscript"/>
        <sz val="8"/>
        <color theme="1"/>
        <rFont val="Calibri"/>
        <family val="2"/>
        <charset val="238"/>
        <scheme val="minor"/>
      </rPr>
      <t>13</t>
    </r>
    <r>
      <rPr>
        <sz val="8"/>
        <color theme="1"/>
        <rFont val="Calibri"/>
        <family val="2"/>
        <charset val="238"/>
        <scheme val="minor"/>
      </rPr>
      <t xml:space="preserve"> Chan JK, et al. Selecting new upfront regimens for advanced ovarian cancer with biomarker guidance. </t>
    </r>
    <r>
      <rPr>
        <i/>
        <sz val="8"/>
        <color theme="1"/>
        <rFont val="Calibri"/>
        <family val="2"/>
        <charset val="238"/>
        <scheme val="minor"/>
      </rPr>
      <t>Gynecologic Oncology</t>
    </r>
    <r>
      <rPr>
        <sz val="8"/>
        <color theme="1"/>
        <rFont val="Calibri"/>
        <family val="2"/>
        <charset val="238"/>
        <scheme val="minor"/>
      </rPr>
      <t>, https://doi.org/10.1016/j.ygyno.2020.09.017</t>
    </r>
  </si>
  <si>
    <r>
      <rPr>
        <vertAlign val="superscript"/>
        <sz val="8"/>
        <color rgb="FF000000"/>
        <rFont val="Calibri"/>
        <family val="2"/>
        <charset val="238"/>
        <scheme val="minor"/>
      </rPr>
      <t>4</t>
    </r>
    <r>
      <rPr>
        <sz val="8"/>
        <color rgb="FF000000"/>
        <rFont val="Calibri"/>
        <family val="2"/>
        <charset val="238"/>
        <scheme val="minor"/>
      </rPr>
      <t xml:space="preserve"> V SPC je uvedeno dávkování použité ve studii GOG-218</t>
    </r>
    <r>
      <rPr>
        <vertAlign val="superscript"/>
        <sz val="8"/>
        <color rgb="FF000000"/>
        <rFont val="Calibri"/>
        <family val="2"/>
        <charset val="238"/>
        <scheme val="minor"/>
      </rPr>
      <t>5</t>
    </r>
    <r>
      <rPr>
        <sz val="8"/>
        <color rgb="FF000000"/>
        <rFont val="Calibri"/>
        <family val="2"/>
        <charset val="238"/>
        <scheme val="minor"/>
      </rPr>
      <t>, dle úhradových podmínek je hrazeno nižší dávkování použité ve studii ICON-7</t>
    </r>
    <r>
      <rPr>
        <vertAlign val="superscript"/>
        <sz val="8"/>
        <color rgb="FF000000"/>
        <rFont val="Calibri"/>
        <family val="2"/>
        <charset val="238"/>
        <scheme val="minor"/>
      </rPr>
      <t>3</t>
    </r>
    <r>
      <rPr>
        <sz val="8"/>
        <color rgb="FF000000"/>
        <rFont val="Calibri"/>
        <family val="2"/>
        <charset val="238"/>
        <scheme val="minor"/>
      </rPr>
      <t xml:space="preserve">. </t>
    </r>
    <r>
      <rPr>
        <u/>
        <sz val="8"/>
        <color rgb="FF000000"/>
        <rFont val="Calibri"/>
        <family val="2"/>
        <charset val="238"/>
        <scheme val="minor"/>
      </rPr>
      <t>Dle práce</t>
    </r>
    <r>
      <rPr>
        <u/>
        <vertAlign val="superscript"/>
        <sz val="8"/>
        <color rgb="FF000000"/>
        <rFont val="Calibri"/>
        <family val="2"/>
        <charset val="238"/>
        <scheme val="minor"/>
      </rPr>
      <t>6</t>
    </r>
    <r>
      <rPr>
        <u/>
        <sz val="8"/>
        <color rgb="FF000000"/>
        <rFont val="Calibri"/>
        <family val="2"/>
        <charset val="238"/>
        <scheme val="minor"/>
      </rPr>
      <t xml:space="preserve"> se zdá, že není rozdíl v účinnosti bevaciz. u dávkování 15 mg/kg či 7,5 mg/kg každé 3 týdny (nižší dávkování by mělo mít navíc nižší výskyt NÚ</t>
    </r>
    <r>
      <rPr>
        <sz val="8"/>
        <color rgb="FF000000"/>
        <rFont val="Calibri"/>
        <family val="2"/>
        <charset val="238"/>
        <scheme val="minor"/>
      </rPr>
      <t>).</t>
    </r>
  </si>
  <si>
    <r>
      <rPr>
        <vertAlign val="superscript"/>
        <sz val="8"/>
        <color theme="1"/>
        <rFont val="Calibri"/>
        <family val="2"/>
        <charset val="238"/>
        <scheme val="minor"/>
      </rPr>
      <t>17</t>
    </r>
    <r>
      <rPr>
        <sz val="8"/>
        <color theme="1"/>
        <rFont val="Calibri"/>
        <family val="2"/>
        <charset val="238"/>
        <scheme val="minor"/>
      </rPr>
      <t xml:space="preserve"> Gonzáles-Martín A, et al. Niraparib in Patients with Newly DiagnosedAdvanced Ovarian Cancer. </t>
    </r>
    <r>
      <rPr>
        <i/>
        <sz val="8"/>
        <color theme="1"/>
        <rFont val="Calibri"/>
        <family val="2"/>
        <charset val="238"/>
        <scheme val="minor"/>
      </rPr>
      <t>The New England Journal of Medicine</t>
    </r>
    <r>
      <rPr>
        <sz val="8"/>
        <color theme="1"/>
        <rFont val="Calibri"/>
        <family val="2"/>
        <charset val="238"/>
        <scheme val="minor"/>
      </rPr>
      <t>. September 28, 2019</t>
    </r>
  </si>
  <si>
    <r>
      <t>HR pro PFS</t>
    </r>
    <r>
      <rPr>
        <vertAlign val="superscript"/>
        <sz val="7"/>
        <rFont val="Arial"/>
        <family val="2"/>
        <charset val="238"/>
      </rPr>
      <t>18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celk. popul.</t>
    </r>
    <r>
      <rPr>
        <sz val="7"/>
        <rFont val="Arial"/>
        <family val="2"/>
        <charset val="238"/>
      </rPr>
      <t xml:space="preserve"> ve studii v </t>
    </r>
    <r>
      <rPr>
        <u/>
        <sz val="7"/>
        <rFont val="Arial"/>
        <family val="2"/>
        <charset val="238"/>
      </rPr>
      <t>1.linii</t>
    </r>
    <r>
      <rPr>
        <sz val="7"/>
        <rFont val="Arial"/>
        <family val="2"/>
        <charset val="238"/>
      </rPr>
      <t xml:space="preserve"> /podíly pac. - viz pozn.(sl.Q)/</t>
    </r>
  </si>
  <si>
    <r>
      <t>HR pro PFS</t>
    </r>
    <r>
      <rPr>
        <vertAlign val="superscript"/>
        <sz val="7"/>
        <rFont val="Arial"/>
        <family val="2"/>
        <charset val="238"/>
      </rPr>
      <t>18</t>
    </r>
    <r>
      <rPr>
        <sz val="7"/>
        <rFont val="Arial"/>
        <family val="2"/>
        <charset val="238"/>
      </rPr>
      <t xml:space="preserve">  (95% CI) pro popul. </t>
    </r>
    <r>
      <rPr>
        <u/>
        <sz val="7"/>
        <rFont val="Arial"/>
        <family val="2"/>
        <charset val="238"/>
      </rPr>
      <t>bez zjišť.biomark.stat</t>
    </r>
    <r>
      <rPr>
        <sz val="7"/>
        <rFont val="Arial"/>
        <family val="2"/>
        <charset val="238"/>
      </rPr>
      <t xml:space="preserve">. v </t>
    </r>
    <r>
      <rPr>
        <u/>
        <sz val="7"/>
        <rFont val="Arial"/>
        <family val="2"/>
        <charset val="238"/>
      </rPr>
      <t xml:space="preserve">1.linii </t>
    </r>
    <r>
      <rPr>
        <sz val="7"/>
        <rFont val="Arial"/>
        <family val="2"/>
        <charset val="238"/>
      </rPr>
      <t>- viz pozn.(sl.Q)</t>
    </r>
  </si>
  <si>
    <r>
      <t>HR pro PFS</t>
    </r>
    <r>
      <rPr>
        <vertAlign val="superscript"/>
        <sz val="7"/>
        <rFont val="Arial"/>
        <family val="2"/>
        <charset val="238"/>
      </rPr>
      <t>18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BRCAwt s HRD</t>
    </r>
    <r>
      <rPr>
        <sz val="7"/>
        <rFont val="Arial"/>
        <family val="2"/>
        <charset val="238"/>
      </rPr>
      <t xml:space="preserve"> popul. v </t>
    </r>
    <r>
      <rPr>
        <u/>
        <sz val="7"/>
        <rFont val="Arial"/>
        <family val="2"/>
        <charset val="238"/>
      </rPr>
      <t>1.linii</t>
    </r>
    <r>
      <rPr>
        <sz val="7"/>
        <rFont val="Arial"/>
        <family val="2"/>
        <charset val="238"/>
      </rPr>
      <t xml:space="preserve"> - viz pozn.(sl.Q)</t>
    </r>
  </si>
  <si>
    <r>
      <t>HR pro PFS</t>
    </r>
    <r>
      <rPr>
        <vertAlign val="superscript"/>
        <sz val="7"/>
        <rFont val="Arial"/>
        <family val="2"/>
        <charset val="238"/>
      </rPr>
      <t>18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HR proficient</t>
    </r>
    <r>
      <rPr>
        <sz val="7"/>
        <rFont val="Arial"/>
        <family val="2"/>
        <charset val="238"/>
      </rPr>
      <t xml:space="preserve">. popul. v </t>
    </r>
    <r>
      <rPr>
        <u/>
        <sz val="7"/>
        <rFont val="Arial"/>
        <family val="2"/>
        <charset val="238"/>
      </rPr>
      <t xml:space="preserve">1.linii </t>
    </r>
    <r>
      <rPr>
        <sz val="7"/>
        <rFont val="Arial"/>
        <family val="2"/>
        <charset val="238"/>
      </rPr>
      <t>- viz pozn.(sl.Q)</t>
    </r>
  </si>
  <si>
    <r>
      <t xml:space="preserve">Avastin 25mg/ml inf 1x 16ml (400mg) </t>
    </r>
    <r>
      <rPr>
        <sz val="8"/>
        <color theme="1"/>
        <rFont val="Calibri"/>
        <family val="2"/>
        <charset val="238"/>
        <scheme val="minor"/>
      </rPr>
      <t xml:space="preserve">(dávka </t>
    </r>
    <r>
      <rPr>
        <u/>
        <sz val="8"/>
        <color theme="1"/>
        <rFont val="Calibri"/>
        <family val="2"/>
        <charset val="238"/>
        <scheme val="minor"/>
      </rPr>
      <t>7,5mg/kg</t>
    </r>
    <r>
      <rPr>
        <u/>
        <vertAlign val="superscript"/>
        <sz val="8"/>
        <color theme="1"/>
        <rFont val="Calibri"/>
        <family val="2"/>
        <charset val="238"/>
        <scheme val="minor"/>
      </rPr>
      <t>4</t>
    </r>
    <r>
      <rPr>
        <u/>
        <sz val="8"/>
        <color theme="1"/>
        <rFont val="Calibri"/>
        <family val="2"/>
        <charset val="238"/>
        <scheme val="minor"/>
      </rPr>
      <t xml:space="preserve"> každé 3 týdny</t>
    </r>
    <r>
      <rPr>
        <sz val="8"/>
        <color theme="1"/>
        <rFont val="Calibri"/>
        <family val="2"/>
        <charset val="238"/>
        <scheme val="minor"/>
      </rPr>
      <t xml:space="preserve"> je počítána pro 80kg, tj. 600 mg)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(v 1. linii)</t>
    </r>
  </si>
  <si>
    <r>
      <t xml:space="preserve">Oproti niraparibu by měl být </t>
    </r>
    <r>
      <rPr>
        <u/>
        <sz val="8"/>
        <color rgb="FF000000"/>
        <rFont val="Calibri"/>
        <family val="2"/>
        <charset val="238"/>
        <scheme val="minor"/>
      </rPr>
      <t>největší přínos</t>
    </r>
    <r>
      <rPr>
        <sz val="8"/>
        <color rgb="FF000000"/>
        <rFont val="Calibri"/>
        <family val="2"/>
        <charset val="238"/>
        <scheme val="minor"/>
      </rPr>
      <t xml:space="preserve"> bevaciz. (z hlediska celk.přežití)</t>
    </r>
    <r>
      <rPr>
        <u/>
        <sz val="8"/>
        <color rgb="FF000000"/>
        <rFont val="Calibri"/>
        <family val="2"/>
        <charset val="238"/>
        <scheme val="minor"/>
      </rPr>
      <t xml:space="preserve"> u pacientů s vyšším stadiem nádoru, s větší nádor. zátěží a ascitem</t>
    </r>
    <r>
      <rPr>
        <vertAlign val="superscript"/>
        <sz val="8"/>
        <color rgb="FF000000"/>
        <rFont val="Calibri"/>
        <family val="2"/>
        <charset val="238"/>
        <scheme val="minor"/>
      </rPr>
      <t>7</t>
    </r>
    <r>
      <rPr>
        <sz val="8"/>
        <color rgb="FF000000"/>
        <rFont val="Calibri"/>
        <family val="2"/>
        <charset val="238"/>
        <scheme val="minor"/>
      </rPr>
      <t xml:space="preserve">.  Ve </t>
    </r>
    <r>
      <rPr>
        <u/>
        <sz val="8"/>
        <color rgb="FF000000"/>
        <rFont val="Calibri"/>
        <family val="2"/>
        <charset val="238"/>
        <scheme val="minor"/>
      </rPr>
      <t>studiích s bevacizumabe</t>
    </r>
    <r>
      <rPr>
        <sz val="8"/>
        <color rgb="FF000000"/>
        <rFont val="Calibri"/>
        <family val="2"/>
        <charset val="238"/>
        <scheme val="minor"/>
      </rPr>
      <t>m</t>
    </r>
    <r>
      <rPr>
        <vertAlign val="superscript"/>
        <sz val="8"/>
        <color rgb="FF000000"/>
        <rFont val="Calibri"/>
        <family val="2"/>
        <charset val="238"/>
        <scheme val="minor"/>
      </rPr>
      <t>3,5</t>
    </r>
    <r>
      <rPr>
        <sz val="8"/>
        <color rgb="FF000000"/>
        <rFont val="Calibri"/>
        <family val="2"/>
        <charset val="238"/>
        <scheme val="minor"/>
      </rPr>
      <t xml:space="preserve"> </t>
    </r>
    <r>
      <rPr>
        <u/>
        <sz val="8"/>
        <color rgb="FF000000"/>
        <rFont val="Calibri"/>
        <family val="2"/>
        <charset val="238"/>
        <scheme val="minor"/>
      </rPr>
      <t>nebyl zjišťován status biomarkerů</t>
    </r>
    <r>
      <rPr>
        <sz val="8"/>
        <color rgb="FF000000"/>
        <rFont val="Calibri"/>
        <family val="2"/>
        <charset val="238"/>
        <scheme val="minor"/>
      </rPr>
      <t xml:space="preserve"> (např. BRCA, HRD)</t>
    </r>
  </si>
  <si>
    <r>
      <t>0,69</t>
    </r>
    <r>
      <rPr>
        <vertAlign val="superscript"/>
        <sz val="10"/>
        <color rgb="FF000000"/>
        <rFont val="Calibri"/>
        <family val="2"/>
        <charset val="238"/>
        <scheme val="minor"/>
      </rPr>
      <t>19</t>
    </r>
    <r>
      <rPr>
        <sz val="10"/>
        <color rgb="FF000000"/>
        <rFont val="Calibri"/>
        <family val="2"/>
        <charset val="238"/>
        <scheme val="minor"/>
      </rPr>
      <t xml:space="preserve">                       (0,52-0,93)       </t>
    </r>
  </si>
  <si>
    <r>
      <t>0,85</t>
    </r>
    <r>
      <rPr>
        <vertAlign val="superscript"/>
        <sz val="10"/>
        <color rgb="FF000000"/>
        <rFont val="Calibri"/>
        <family val="2"/>
        <charset val="238"/>
        <scheme val="minor"/>
      </rPr>
      <t>17</t>
    </r>
    <r>
      <rPr>
        <sz val="10"/>
        <color rgb="FF000000"/>
        <rFont val="Calibri"/>
        <family val="2"/>
        <charset val="238"/>
        <scheme val="minor"/>
      </rPr>
      <t xml:space="preserve">            (0,51-1,43 -</t>
    </r>
    <r>
      <rPr>
        <sz val="8"/>
        <color rgb="FF000000"/>
        <rFont val="Calibri"/>
        <family val="2"/>
        <charset val="238"/>
        <scheme val="minor"/>
      </rPr>
      <t xml:space="preserve"> tj. rozdíl není statist. významný od placeba !!</t>
    </r>
    <r>
      <rPr>
        <sz val="10"/>
        <color rgb="FF000000"/>
        <rFont val="Calibri"/>
        <family val="2"/>
        <charset val="238"/>
        <scheme val="minor"/>
      </rPr>
      <t>)</t>
    </r>
  </si>
  <si>
    <r>
      <t>0,50</t>
    </r>
    <r>
      <rPr>
        <vertAlign val="superscript"/>
        <sz val="10"/>
        <color rgb="FF000000"/>
        <rFont val="Calibri"/>
        <family val="2"/>
        <charset val="238"/>
        <scheme val="minor"/>
      </rPr>
      <t>17</t>
    </r>
    <r>
      <rPr>
        <sz val="10"/>
        <color rgb="FF000000"/>
        <rFont val="Calibri"/>
        <family val="2"/>
        <charset val="238"/>
        <scheme val="minor"/>
      </rPr>
      <t xml:space="preserve">                    (0,31-0,83)</t>
    </r>
  </si>
  <si>
    <r>
      <t>0,68</t>
    </r>
    <r>
      <rPr>
        <vertAlign val="superscript"/>
        <sz val="10"/>
        <color rgb="FF000000"/>
        <rFont val="Calibri"/>
        <family val="2"/>
        <charset val="238"/>
        <scheme val="minor"/>
      </rPr>
      <t>17</t>
    </r>
    <r>
      <rPr>
        <sz val="10"/>
        <color rgb="FF000000"/>
        <rFont val="Calibri"/>
        <family val="2"/>
        <charset val="238"/>
        <scheme val="minor"/>
      </rPr>
      <t xml:space="preserve">        (0,49-0,94)</t>
    </r>
  </si>
  <si>
    <r>
      <t>0,62</t>
    </r>
    <r>
      <rPr>
        <vertAlign val="superscript"/>
        <sz val="10"/>
        <color rgb="FF000000"/>
        <rFont val="Calibri"/>
        <family val="2"/>
        <charset val="238"/>
        <scheme val="minor"/>
      </rPr>
      <t>17</t>
    </r>
    <r>
      <rPr>
        <sz val="10"/>
        <color rgb="FF000000"/>
        <rFont val="Calibri"/>
        <family val="2"/>
        <charset val="238"/>
        <scheme val="minor"/>
      </rPr>
      <t xml:space="preserve">           (0.5-0,76)                 </t>
    </r>
    <r>
      <rPr>
        <sz val="8"/>
        <color rgb="FF000000"/>
        <rFont val="Calibri"/>
        <family val="2"/>
        <charset val="238"/>
        <scheme val="minor"/>
      </rPr>
      <t xml:space="preserve"> /30 - 20 - 35 - 15/</t>
    </r>
  </si>
  <si>
    <r>
      <rPr>
        <vertAlign val="superscript"/>
        <sz val="8"/>
        <color theme="1"/>
        <rFont val="Calibri"/>
        <family val="2"/>
        <charset val="238"/>
        <scheme val="minor"/>
      </rPr>
      <t>19</t>
    </r>
    <r>
      <rPr>
        <sz val="8"/>
        <color theme="1"/>
        <rFont val="Calibri"/>
        <family val="2"/>
        <charset val="238"/>
        <scheme val="minor"/>
      </rPr>
      <t xml:space="preserve"> Jedná se o aritmetický průměr z výsledků studií GOG-218</t>
    </r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 xml:space="preserve"> (jen pro subpopulaci pac.s radiolog.progresí (tj.dle RECIST kritérií) bez biochem.progrese jako u studiií s ostatními látkami)  a ICON-7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(jen pro subpopulaci s vysokým rizikem progrese (viz výše pozn. 18)  jako u studiií s ostatními látkami)</t>
    </r>
  </si>
  <si>
    <r>
      <rPr>
        <vertAlign val="superscript"/>
        <sz val="8"/>
        <color theme="1"/>
        <rFont val="Calibri"/>
        <family val="2"/>
        <charset val="238"/>
        <scheme val="minor"/>
      </rPr>
      <t>20</t>
    </r>
    <r>
      <rPr>
        <sz val="8"/>
        <color theme="1"/>
        <rFont val="Calibri"/>
        <family val="2"/>
        <charset val="238"/>
        <scheme val="minor"/>
      </rPr>
      <t xml:space="preserve"> Z výsledků studie</t>
    </r>
    <r>
      <rPr>
        <vertAlign val="superscript"/>
        <sz val="8"/>
        <color theme="1"/>
        <rFont val="Calibri"/>
        <family val="2"/>
        <charset val="238"/>
        <scheme val="minor"/>
      </rPr>
      <t>16</t>
    </r>
    <r>
      <rPr>
        <sz val="8"/>
        <color theme="1"/>
        <rFont val="Calibri"/>
        <family val="2"/>
        <charset val="238"/>
        <scheme val="minor"/>
      </rPr>
      <t xml:space="preserve"> jsem vybral jen subpopulaci s vysokým rizikem progrese (viz výše pozn. 18) </t>
    </r>
  </si>
  <si>
    <r>
      <t xml:space="preserve">U </t>
    </r>
    <r>
      <rPr>
        <u/>
        <sz val="8"/>
        <color rgb="FF000000"/>
        <rFont val="Calibri"/>
        <family val="2"/>
        <charset val="238"/>
        <scheme val="minor"/>
      </rPr>
      <t>BRCA mut. je účinnost</t>
    </r>
    <r>
      <rPr>
        <sz val="8"/>
        <color rgb="FF000000"/>
        <rFont val="Calibri"/>
        <family val="2"/>
        <charset val="238"/>
        <scheme val="minor"/>
      </rPr>
      <t xml:space="preserve"> (dle HR pro PFS)</t>
    </r>
    <r>
      <rPr>
        <u/>
        <sz val="8"/>
        <color rgb="FF000000"/>
        <rFont val="Calibri"/>
        <family val="2"/>
        <charset val="238"/>
        <scheme val="minor"/>
      </rPr>
      <t xml:space="preserve"> 3,2x vyšší (statist. význ. na hlad. 0,05) než u HR proficientního stavu</t>
    </r>
    <r>
      <rPr>
        <vertAlign val="superscript"/>
        <sz val="8"/>
        <color rgb="FF000000"/>
        <rFont val="Calibri"/>
        <family val="2"/>
        <charset val="238"/>
        <scheme val="minor"/>
      </rPr>
      <t>12</t>
    </r>
    <r>
      <rPr>
        <sz val="8"/>
        <color rgb="FF000000"/>
        <rFont val="Calibri"/>
        <family val="2"/>
        <charset val="238"/>
        <scheme val="minor"/>
      </rPr>
      <t xml:space="preserve"> a </t>
    </r>
    <r>
      <rPr>
        <u/>
        <sz val="8"/>
        <color rgb="FF000000"/>
        <rFont val="Calibri"/>
        <family val="2"/>
        <charset val="238"/>
        <scheme val="minor"/>
      </rPr>
      <t>u HR defic. stavu (bez BRCA mut.)</t>
    </r>
    <r>
      <rPr>
        <u/>
        <vertAlign val="superscript"/>
        <sz val="8"/>
        <color rgb="FF000000"/>
        <rFont val="Calibri"/>
        <family val="2"/>
        <charset val="238"/>
        <scheme val="minor"/>
      </rPr>
      <t>12</t>
    </r>
    <r>
      <rPr>
        <u/>
        <sz val="8"/>
        <color rgb="FF000000"/>
        <rFont val="Calibri"/>
        <family val="2"/>
        <charset val="238"/>
        <scheme val="minor"/>
      </rPr>
      <t xml:space="preserve"> je účinnost</t>
    </r>
    <r>
      <rPr>
        <sz val="8"/>
        <color rgb="FF000000"/>
        <rFont val="Calibri"/>
        <family val="2"/>
        <charset val="238"/>
        <scheme val="minor"/>
      </rPr>
      <t xml:space="preserve"> (dle HR pro PFS)  </t>
    </r>
    <r>
      <rPr>
        <u/>
        <sz val="8"/>
        <color rgb="FF000000"/>
        <rFont val="Calibri"/>
        <family val="2"/>
        <charset val="238"/>
        <scheme val="minor"/>
      </rPr>
      <t>2,3x vyšší (statist. význ. na hlad. 0,05) než u HR proficient.</t>
    </r>
    <r>
      <rPr>
        <u/>
        <vertAlign val="superscript"/>
        <sz val="8"/>
        <color rgb="FF000000"/>
        <rFont val="Calibri"/>
        <family val="2"/>
        <charset val="238"/>
        <scheme val="minor"/>
      </rPr>
      <t>12</t>
    </r>
    <r>
      <rPr>
        <u/>
        <sz val="8"/>
        <color rgb="FF000000"/>
        <rFont val="Calibri"/>
        <family val="2"/>
        <charset val="238"/>
        <scheme val="minor"/>
      </rPr>
      <t xml:space="preserve"> stavu</t>
    </r>
    <r>
      <rPr>
        <vertAlign val="superscript"/>
        <sz val="8"/>
        <color rgb="FF000000"/>
        <rFont val="Calibri"/>
        <family val="2"/>
        <charset val="238"/>
        <scheme val="minor"/>
      </rPr>
      <t xml:space="preserve">13                                     </t>
    </r>
    <r>
      <rPr>
        <u/>
        <sz val="8"/>
        <color rgb="FF000000"/>
        <rFont val="Calibri"/>
        <family val="2"/>
        <charset val="238"/>
        <scheme val="minor"/>
      </rPr>
      <t>Přibl.podíl pac.</t>
    </r>
    <r>
      <rPr>
        <sz val="8"/>
        <color rgb="FF000000"/>
        <rFont val="Calibri"/>
        <family val="2"/>
        <charset val="238"/>
        <scheme val="minor"/>
      </rPr>
      <t xml:space="preserve"> s BRCAmut. vs BRCAwt s HRD vs HRprofic. vs biomarker status nezjišť. dle studie PAOLA-1</t>
    </r>
    <r>
      <rPr>
        <vertAlign val="superscript"/>
        <sz val="8"/>
        <color rgb="FF000000"/>
        <rFont val="Calibri"/>
        <family val="2"/>
        <charset val="238"/>
        <scheme val="minor"/>
      </rPr>
      <t>16</t>
    </r>
    <r>
      <rPr>
        <sz val="8"/>
        <color rgb="FF000000"/>
        <rFont val="Calibri"/>
        <family val="2"/>
        <charset val="238"/>
        <scheme val="minor"/>
      </rPr>
      <t xml:space="preserve">: </t>
    </r>
    <r>
      <rPr>
        <u/>
        <sz val="8"/>
        <color rgb="FF000000"/>
        <rFont val="Calibri"/>
        <family val="2"/>
        <charset val="238"/>
        <scheme val="minor"/>
      </rPr>
      <t>30 - 18 - 34 - 18 CAVE! podíly pac. včetně pac. bez vysok. rizika progrese ve stupni III</t>
    </r>
    <r>
      <rPr>
        <u/>
        <vertAlign val="superscript"/>
        <sz val="8"/>
        <color rgb="FF000000"/>
        <rFont val="Calibri"/>
        <family val="2"/>
        <charset val="238"/>
        <scheme val="minor"/>
      </rPr>
      <t>18</t>
    </r>
  </si>
  <si>
    <r>
      <t>0,71</t>
    </r>
    <r>
      <rPr>
        <vertAlign val="superscript"/>
        <sz val="10"/>
        <color rgb="FF000000"/>
        <rFont val="Calibri"/>
        <family val="2"/>
        <charset val="238"/>
        <scheme val="minor"/>
      </rPr>
      <t>16</t>
    </r>
    <r>
      <rPr>
        <sz val="10"/>
        <color rgb="FF000000"/>
        <rFont val="Calibri"/>
        <family val="2"/>
        <charset val="238"/>
        <scheme val="minor"/>
      </rPr>
      <t xml:space="preserve">            (0,46-1,10 -</t>
    </r>
    <r>
      <rPr>
        <sz val="8"/>
        <color rgb="FF000000"/>
        <rFont val="Calibri"/>
        <family val="2"/>
        <charset val="238"/>
        <scheme val="minor"/>
      </rPr>
      <t xml:space="preserve"> tj. rozdíl není statist. významný od placeba !!</t>
    </r>
    <r>
      <rPr>
        <sz val="10"/>
        <color rgb="FF000000"/>
        <rFont val="Calibri"/>
        <family val="2"/>
        <charset val="238"/>
        <scheme val="minor"/>
      </rPr>
      <t xml:space="preserve">)   </t>
    </r>
    <r>
      <rPr>
        <u/>
        <sz val="8"/>
        <color rgb="FF000000"/>
        <rFont val="Calibri"/>
        <family val="2"/>
        <charset val="238"/>
        <scheme val="minor"/>
      </rPr>
      <t>CAVE! hodnota HR je včetně pac. bez vysok. rizika progr.ve st.III</t>
    </r>
    <r>
      <rPr>
        <u/>
        <vertAlign val="superscript"/>
        <sz val="8"/>
        <color rgb="FF000000"/>
        <rFont val="Calibri"/>
        <family val="2"/>
        <charset val="238"/>
        <scheme val="minor"/>
      </rPr>
      <t>1</t>
    </r>
    <r>
      <rPr>
        <vertAlign val="superscript"/>
        <sz val="8"/>
        <color rgb="FF000000"/>
        <rFont val="Calibri"/>
        <family val="2"/>
        <charset val="238"/>
        <scheme val="minor"/>
      </rPr>
      <t>8</t>
    </r>
  </si>
  <si>
    <r>
      <t>0,43</t>
    </r>
    <r>
      <rPr>
        <vertAlign val="superscript"/>
        <sz val="10"/>
        <color theme="1"/>
        <rFont val="Calibri"/>
        <family val="2"/>
        <charset val="238"/>
        <scheme val="minor"/>
      </rPr>
      <t>16</t>
    </r>
    <r>
      <rPr>
        <sz val="10"/>
        <color theme="1"/>
        <rFont val="Calibri"/>
        <family val="2"/>
        <charset val="238"/>
        <scheme val="minor"/>
      </rPr>
      <t xml:space="preserve">        (0,28-0,66)       </t>
    </r>
    <r>
      <rPr>
        <u/>
        <sz val="8"/>
        <color theme="1"/>
        <rFont val="Calibri"/>
        <family val="2"/>
        <charset val="238"/>
        <scheme val="minor"/>
      </rPr>
      <t>CAVE! hodnota HR je včetně pac. bez vysok. rizika progr.ve st.III</t>
    </r>
    <r>
      <rPr>
        <u/>
        <vertAlign val="superscript"/>
        <sz val="8"/>
        <color theme="1"/>
        <rFont val="Calibri"/>
        <family val="2"/>
        <charset val="238"/>
        <scheme val="minor"/>
      </rPr>
      <t>1</t>
    </r>
    <r>
      <rPr>
        <vertAlign val="superscript"/>
        <sz val="8"/>
        <color theme="1"/>
        <rFont val="Calibri"/>
        <family val="2"/>
        <charset val="238"/>
        <scheme val="minor"/>
      </rPr>
      <t>8</t>
    </r>
  </si>
  <si>
    <r>
      <t>1,00</t>
    </r>
    <r>
      <rPr>
        <vertAlign val="superscript"/>
        <sz val="10"/>
        <color theme="1"/>
        <rFont val="Calibri"/>
        <family val="2"/>
        <charset val="238"/>
        <scheme val="minor"/>
      </rPr>
      <t>16</t>
    </r>
    <r>
      <rPr>
        <sz val="10"/>
        <color theme="1"/>
        <rFont val="Calibri"/>
        <family val="2"/>
        <charset val="238"/>
        <scheme val="minor"/>
      </rPr>
      <t xml:space="preserve">         (0,75-1,35 </t>
    </r>
    <r>
      <rPr>
        <sz val="8"/>
        <color theme="1"/>
        <rFont val="Calibri"/>
        <family val="2"/>
        <charset val="238"/>
        <scheme val="minor"/>
      </rPr>
      <t>- tj. rozdíl není statist. významný od placeba !!</t>
    </r>
    <r>
      <rPr>
        <sz val="10"/>
        <color theme="1"/>
        <rFont val="Calibri"/>
        <family val="2"/>
        <charset val="238"/>
        <scheme val="minor"/>
      </rPr>
      <t xml:space="preserve">)    </t>
    </r>
    <r>
      <rPr>
        <u/>
        <sz val="8"/>
        <color theme="1"/>
        <rFont val="Calibri"/>
        <family val="2"/>
        <charset val="238"/>
        <scheme val="minor"/>
      </rPr>
      <t>CAVE! hodnota HR je včetně pac. bez vysok. rizika progr.ve st.III</t>
    </r>
    <r>
      <rPr>
        <u/>
        <vertAlign val="superscript"/>
        <sz val="8"/>
        <color theme="1"/>
        <rFont val="Calibri"/>
        <family val="2"/>
        <charset val="238"/>
        <scheme val="minor"/>
      </rPr>
      <t>1</t>
    </r>
    <r>
      <rPr>
        <vertAlign val="superscript"/>
        <sz val="8"/>
        <color theme="1"/>
        <rFont val="Calibri"/>
        <family val="2"/>
        <charset val="238"/>
        <scheme val="minor"/>
      </rPr>
      <t>8</t>
    </r>
  </si>
  <si>
    <r>
      <t>0,63</t>
    </r>
    <r>
      <rPr>
        <vertAlign val="superscript"/>
        <sz val="10"/>
        <color theme="1"/>
        <rFont val="Calibri"/>
        <family val="2"/>
        <charset val="238"/>
        <scheme val="minor"/>
      </rPr>
      <t>16,20</t>
    </r>
    <r>
      <rPr>
        <sz val="10"/>
        <color theme="1"/>
        <rFont val="Calibri"/>
        <family val="2"/>
        <charset val="238"/>
        <scheme val="minor"/>
      </rPr>
      <t xml:space="preserve">           (0,47-0,85)                       </t>
    </r>
    <r>
      <rPr>
        <sz val="8"/>
        <color theme="1"/>
        <rFont val="Calibri"/>
        <family val="2"/>
        <charset val="238"/>
        <scheme val="minor"/>
      </rPr>
      <t xml:space="preserve"> /30 - 18 - 34 - 18 CAVE! podíly pac. včetně pac. bez vysok. rizika progrese ve st.III</t>
    </r>
    <r>
      <rPr>
        <vertAlign val="superscript"/>
        <sz val="8"/>
        <color theme="1"/>
        <rFont val="Calibri"/>
        <family val="2"/>
        <charset val="238"/>
        <scheme val="minor"/>
      </rPr>
      <t>18</t>
    </r>
    <r>
      <rPr>
        <sz val="8"/>
        <color theme="1"/>
        <rFont val="Calibri"/>
        <family val="2"/>
        <charset val="238"/>
        <scheme val="minor"/>
      </rPr>
      <t xml:space="preserve">/, </t>
    </r>
    <r>
      <rPr>
        <u/>
        <sz val="8"/>
        <color theme="1"/>
        <rFont val="Calibri"/>
        <family val="2"/>
        <charset val="238"/>
        <scheme val="minor"/>
      </rPr>
      <t>hodnota HR je jen pro vysokorizik.pop</t>
    </r>
    <r>
      <rPr>
        <sz val="8"/>
        <color theme="1"/>
        <rFont val="Calibri"/>
        <family val="2"/>
        <charset val="238"/>
        <scheme val="minor"/>
      </rPr>
      <t>.</t>
    </r>
    <r>
      <rPr>
        <vertAlign val="superscript"/>
        <sz val="8"/>
        <color theme="1"/>
        <rFont val="Calibri"/>
        <family val="2"/>
        <charset val="238"/>
        <scheme val="minor"/>
      </rPr>
      <t>18</t>
    </r>
  </si>
  <si>
    <r>
      <rPr>
        <sz val="11"/>
        <color rgb="FF000000"/>
        <rFont val="Calibri"/>
        <family val="2"/>
        <charset val="238"/>
        <scheme val="minor"/>
      </rPr>
      <t>0,69</t>
    </r>
    <r>
      <rPr>
        <vertAlign val="superscript"/>
        <sz val="10"/>
        <color rgb="FF000000"/>
        <rFont val="Calibri"/>
        <family val="2"/>
        <charset val="238"/>
        <scheme val="minor"/>
      </rPr>
      <t>19</t>
    </r>
    <r>
      <rPr>
        <sz val="10"/>
        <color rgb="FF000000"/>
        <rFont val="Calibri"/>
        <family val="2"/>
        <charset val="238"/>
        <scheme val="minor"/>
      </rPr>
      <t xml:space="preserve">                       (0,52-0,93)       </t>
    </r>
    <r>
      <rPr>
        <sz val="8"/>
        <color rgb="FF000000"/>
        <rFont val="Calibri"/>
        <family val="2"/>
        <charset val="238"/>
        <scheme val="minor"/>
      </rPr>
      <t>/u pac.nebyl status biomarkerů zjišťován/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</si>
  <si>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21 </t>
    </r>
    <r>
      <rPr>
        <u/>
        <sz val="8"/>
        <color theme="1"/>
        <rFont val="Calibri"/>
        <family val="2"/>
        <charset val="238"/>
        <scheme val="minor"/>
      </rPr>
      <t>Poměr rizik pro přežití bez progrese onemocnění vůči placebu (v závorce je 95% konfideční interval) u platina senzitivního epiteliálního karcinomu vaječníků s rekurencí (tj. rekurence se objevila více než 6 měs. po dokončení předchozí CHT s platin.derivátem)</t>
    </r>
  </si>
  <si>
    <r>
      <t xml:space="preserve">     </t>
    </r>
    <r>
      <rPr>
        <u/>
        <sz val="8"/>
        <color theme="1"/>
        <rFont val="Calibri"/>
        <family val="2"/>
        <charset val="238"/>
        <scheme val="minor"/>
      </rPr>
      <t xml:space="preserve">CAVE ! studie s bevacizumabem měly jiný čas randomizace vůči CHT po rekurenci než studie s PPRi </t>
    </r>
    <r>
      <rPr>
        <sz val="8"/>
        <color theme="1"/>
        <rFont val="Calibri"/>
        <family val="2"/>
        <charset val="238"/>
        <scheme val="minor"/>
      </rPr>
      <t xml:space="preserve">(u bevaciz.randomizace proběhla v době rekurence před zahájením CHT+/- bevaciz., u PARPi (jako udržovací léčba) randomizace proběhla až po nejméně 4 cyklech CHT s platin.derivátem a </t>
    </r>
  </si>
  <si>
    <r>
      <rPr>
        <vertAlign val="superscript"/>
        <sz val="8"/>
        <color theme="1"/>
        <rFont val="Calibri"/>
        <family val="2"/>
        <charset val="238"/>
        <scheme val="minor"/>
      </rPr>
      <t>22</t>
    </r>
    <r>
      <rPr>
        <sz val="8"/>
        <color theme="1"/>
        <rFont val="Calibri"/>
        <family val="2"/>
        <charset val="238"/>
        <scheme val="minor"/>
      </rPr>
      <t xml:space="preserve"> Aghajanian C, et al. OCEANS: a randomized, double-blind, placebo-controlled phase III trial of chemotherapy with or without bevacizumab in patients with platinum-sensitive recurrent epithelial ovarian, primary peritoneal, or fallopian tube cancer. </t>
    </r>
    <r>
      <rPr>
        <i/>
        <sz val="8"/>
        <color theme="1"/>
        <rFont val="Calibri"/>
        <family val="2"/>
        <charset val="238"/>
        <scheme val="minor"/>
      </rPr>
      <t xml:space="preserve">J Clin Oncol. </t>
    </r>
    <r>
      <rPr>
        <sz val="8"/>
        <color theme="1"/>
        <rFont val="Calibri"/>
        <family val="2"/>
        <charset val="238"/>
        <scheme val="minor"/>
      </rPr>
      <t xml:space="preserve">2012 Jun 10;30(17):2039-45 </t>
    </r>
  </si>
  <si>
    <r>
      <t>předpoklad podobně jako v metaanalýze dle</t>
    </r>
    <r>
      <rPr>
        <vertAlign val="superscript"/>
        <sz val="8"/>
        <color rgb="FF000000"/>
        <rFont val="Calibri"/>
        <family val="2"/>
        <charset val="238"/>
        <scheme val="minor"/>
      </rPr>
      <t>23</t>
    </r>
    <r>
      <rPr>
        <sz val="8"/>
        <color rgb="FF000000"/>
        <rFont val="Calibri"/>
        <family val="2"/>
        <charset val="238"/>
        <scheme val="minor"/>
      </rPr>
      <t xml:space="preserve">:               </t>
    </r>
    <r>
      <rPr>
        <sz val="10"/>
        <color rgb="FF000000"/>
        <rFont val="Calibri"/>
        <family val="2"/>
        <charset val="238"/>
        <scheme val="minor"/>
      </rPr>
      <t xml:space="preserve"> 0,69                       (0,52-0,93)       </t>
    </r>
  </si>
  <si>
    <r>
      <rPr>
        <vertAlign val="superscript"/>
        <sz val="8"/>
        <color theme="1"/>
        <rFont val="Calibri"/>
        <family val="2"/>
        <charset val="238"/>
        <scheme val="minor"/>
      </rPr>
      <t>23</t>
    </r>
    <r>
      <rPr>
        <sz val="8"/>
        <color theme="1"/>
        <rFont val="Calibri"/>
        <family val="2"/>
        <charset val="238"/>
        <scheme val="minor"/>
      </rPr>
      <t xml:space="preserve"> Bartoletti M, et al. Bevacizumab or PARP-Inhibitors Maintenance Therapy for Platinum-Sensitive Recurrent Ovarian Cancer: A Network Meta-Analysis. </t>
    </r>
    <r>
      <rPr>
        <i/>
        <sz val="8"/>
        <color theme="1"/>
        <rFont val="Calibri"/>
        <family val="2"/>
        <charset val="238"/>
        <scheme val="minor"/>
      </rPr>
      <t>Int. J. Mol. Sci</t>
    </r>
    <r>
      <rPr>
        <sz val="8"/>
        <color theme="1"/>
        <rFont val="Calibri"/>
        <family val="2"/>
        <charset val="238"/>
        <scheme val="minor"/>
      </rPr>
      <t>. 2020, 21, 3805</t>
    </r>
  </si>
  <si>
    <r>
      <t>předpoklad dle metaanalýzy dle</t>
    </r>
    <r>
      <rPr>
        <vertAlign val="superscript"/>
        <sz val="8"/>
        <color rgb="FF000000"/>
        <rFont val="Calibri"/>
        <family val="2"/>
        <charset val="238"/>
        <scheme val="minor"/>
      </rPr>
      <t>23</t>
    </r>
    <r>
      <rPr>
        <sz val="8"/>
        <color rgb="FF000000"/>
        <rFont val="Calibri"/>
        <family val="2"/>
        <charset val="238"/>
        <scheme val="minor"/>
      </rPr>
      <t xml:space="preserve">:               </t>
    </r>
    <r>
      <rPr>
        <sz val="10"/>
        <color rgb="FF000000"/>
        <rFont val="Calibri"/>
        <family val="2"/>
        <charset val="238"/>
        <scheme val="minor"/>
      </rPr>
      <t xml:space="preserve"> 0,54                       (0,38-0,74)       </t>
    </r>
  </si>
  <si>
    <r>
      <t xml:space="preserve">ve Study 19 byl podíl pac. s neznámým BRCA stat. byl jen 4,2% - </t>
    </r>
    <r>
      <rPr>
        <u/>
        <sz val="8"/>
        <color theme="1"/>
        <rFont val="Calibri"/>
        <family val="2"/>
        <charset val="238"/>
        <scheme val="minor"/>
      </rPr>
      <t>hodnota HR není dostupná!</t>
    </r>
    <r>
      <rPr>
        <sz val="8"/>
        <color theme="1"/>
        <rFont val="Calibri"/>
        <family val="2"/>
        <charset val="238"/>
        <scheme val="minor"/>
      </rPr>
      <t>!</t>
    </r>
  </si>
  <si>
    <r>
      <rPr>
        <sz val="11"/>
        <color rgb="FF000000"/>
        <rFont val="Calibri"/>
        <family val="2"/>
        <charset val="238"/>
        <scheme val="minor"/>
      </rPr>
      <t>0,54</t>
    </r>
    <r>
      <rPr>
        <vertAlign val="superscript"/>
        <sz val="10"/>
        <color rgb="FF000000"/>
        <rFont val="Calibri"/>
        <family val="2"/>
        <charset val="238"/>
        <scheme val="minor"/>
      </rPr>
      <t>23,24</t>
    </r>
    <r>
      <rPr>
        <sz val="10"/>
        <color rgb="FF000000"/>
        <rFont val="Calibri"/>
        <family val="2"/>
        <charset val="238"/>
        <scheme val="minor"/>
      </rPr>
      <t xml:space="preserve">                       (0,38-0,74)       </t>
    </r>
    <r>
      <rPr>
        <sz val="8"/>
        <color rgb="FF000000"/>
        <rFont val="Calibri"/>
        <family val="2"/>
        <charset val="238"/>
        <scheme val="minor"/>
      </rPr>
      <t>/u pac.nebyl status biomarkerů zjišťován/</t>
    </r>
  </si>
  <si>
    <r>
      <rPr>
        <sz val="11"/>
        <color rgb="FF000000"/>
        <rFont val="Calibri"/>
        <family val="2"/>
        <charset val="238"/>
        <scheme val="minor"/>
      </rPr>
      <t>0,54</t>
    </r>
    <r>
      <rPr>
        <vertAlign val="superscript"/>
        <sz val="10"/>
        <color rgb="FF000000"/>
        <rFont val="Calibri"/>
        <family val="2"/>
        <charset val="238"/>
        <scheme val="minor"/>
      </rPr>
      <t>23,24</t>
    </r>
    <r>
      <rPr>
        <sz val="10"/>
        <color rgb="FF000000"/>
        <rFont val="Calibri"/>
        <family val="2"/>
        <charset val="238"/>
        <scheme val="minor"/>
      </rPr>
      <t xml:space="preserve">                       (0,38-0,74)       </t>
    </r>
  </si>
  <si>
    <r>
      <rPr>
        <vertAlign val="superscript"/>
        <sz val="8"/>
        <color theme="1"/>
        <rFont val="Calibri"/>
        <family val="2"/>
        <charset val="238"/>
        <scheme val="minor"/>
      </rPr>
      <t>24</t>
    </r>
    <r>
      <rPr>
        <sz val="8"/>
        <color theme="1"/>
        <rFont val="Calibri"/>
        <family val="2"/>
        <charset val="238"/>
        <scheme val="minor"/>
      </rPr>
      <t xml:space="preserve"> Jedná se o aritmetický průměr HR z výsledků 3 studií GOG-213, OCEANS, ASCO 2018+ MITO-16 dle NMA v poznámce 23.</t>
    </r>
  </si>
  <si>
    <t xml:space="preserve">   U platina senzitivního epiteliálního karcinomu vaječníků s rekurencí (viz níže pozn. 21) byly mPFS (pro celk.populaci, jak BRCAm, tak BRCA wt či u populace s nezjišť.BRCA statusem - viz sl.Q) kratší: bevaciz. cca 12-14 měsíců, olaparib cca 8 měsíců, rucaparib cca 11 měsíců, niraparib (pro BRCAwt bez HRD) cca 9 měsíců.</t>
  </si>
  <si>
    <r>
      <rPr>
        <vertAlign val="superscript"/>
        <sz val="8"/>
        <color theme="1"/>
        <rFont val="Calibri"/>
        <family val="2"/>
        <charset val="238"/>
        <scheme val="minor"/>
      </rPr>
      <t>25</t>
    </r>
    <r>
      <rPr>
        <sz val="8"/>
        <color theme="1"/>
        <rFont val="Calibri"/>
        <family val="2"/>
        <charset val="238"/>
        <scheme val="minor"/>
      </rPr>
      <t xml:space="preserve"> Mirza MR, et al. Niraparib Maintenance Therapy in Platinum-Sensitive, Recurrent Ovarian Cancer. </t>
    </r>
    <r>
      <rPr>
        <i/>
        <sz val="8"/>
        <color theme="1"/>
        <rFont val="Calibri"/>
        <family val="2"/>
        <charset val="238"/>
        <scheme val="minor"/>
      </rPr>
      <t>N Engl J Med</t>
    </r>
    <r>
      <rPr>
        <sz val="8"/>
        <color theme="1"/>
        <rFont val="Calibri"/>
        <family val="2"/>
        <charset val="238"/>
        <scheme val="minor"/>
      </rPr>
      <t xml:space="preserve"> 2016;375:2154-64.</t>
    </r>
  </si>
  <si>
    <r>
      <t>ve studii NOVA</t>
    </r>
    <r>
      <rPr>
        <vertAlign val="superscript"/>
        <sz val="8"/>
        <color theme="1"/>
        <rFont val="Calibri"/>
        <family val="2"/>
        <charset val="238"/>
        <scheme val="minor"/>
      </rPr>
      <t>25</t>
    </r>
    <r>
      <rPr>
        <sz val="8"/>
        <color theme="1"/>
        <rFont val="Calibri"/>
        <family val="2"/>
        <charset val="238"/>
        <scheme val="minor"/>
      </rPr>
      <t xml:space="preserve"> byli zastoupeni jen pacienti se známým BRCA stat. - tzn. </t>
    </r>
    <r>
      <rPr>
        <u/>
        <sz val="8"/>
        <color theme="1"/>
        <rFont val="Calibri"/>
        <family val="2"/>
        <charset val="238"/>
        <scheme val="minor"/>
      </rPr>
      <t>hodnota HR není dostupná!</t>
    </r>
    <r>
      <rPr>
        <sz val="8"/>
        <color theme="1"/>
        <rFont val="Calibri"/>
        <family val="2"/>
        <charset val="238"/>
        <scheme val="minor"/>
      </rPr>
      <t>!</t>
    </r>
  </si>
  <si>
    <r>
      <t>0,38</t>
    </r>
    <r>
      <rPr>
        <vertAlign val="superscript"/>
        <sz val="10"/>
        <color theme="1"/>
        <rFont val="Calibri"/>
        <family val="2"/>
        <charset val="238"/>
        <scheme val="minor"/>
      </rPr>
      <t>15</t>
    </r>
    <r>
      <rPr>
        <sz val="10"/>
        <color theme="1"/>
        <rFont val="Calibri"/>
        <family val="2"/>
        <charset val="238"/>
        <scheme val="minor"/>
      </rPr>
      <t xml:space="preserve">            (0,30-0,49)     </t>
    </r>
    <r>
      <rPr>
        <sz val="8"/>
        <color theme="1"/>
        <rFont val="Calibri"/>
        <family val="2"/>
        <charset val="238"/>
        <scheme val="minor"/>
      </rPr>
      <t xml:space="preserve"> /45 - 21 - 24 - 10/</t>
    </r>
  </si>
  <si>
    <r>
      <t>0,38</t>
    </r>
    <r>
      <rPr>
        <vertAlign val="superscript"/>
        <sz val="10"/>
        <color theme="1"/>
        <rFont val="Calibri"/>
        <family val="2"/>
        <charset val="238"/>
        <scheme val="minor"/>
      </rPr>
      <t>25</t>
    </r>
    <r>
      <rPr>
        <sz val="10"/>
        <color theme="1"/>
        <rFont val="Calibri"/>
        <family val="2"/>
        <charset val="238"/>
        <scheme val="minor"/>
      </rPr>
      <t xml:space="preserve">           (0,23-0,63)</t>
    </r>
  </si>
  <si>
    <r>
      <t>0,58</t>
    </r>
    <r>
      <rPr>
        <vertAlign val="superscript"/>
        <sz val="10"/>
        <color theme="1"/>
        <rFont val="Calibri"/>
        <family val="2"/>
        <charset val="238"/>
        <scheme val="minor"/>
      </rPr>
      <t>25</t>
    </r>
    <r>
      <rPr>
        <sz val="10"/>
        <color theme="1"/>
        <rFont val="Calibri"/>
        <family val="2"/>
        <charset val="238"/>
        <scheme val="minor"/>
      </rPr>
      <t xml:space="preserve">          (0,36-0,92)</t>
    </r>
  </si>
  <si>
    <r>
      <t>0,35</t>
    </r>
    <r>
      <rPr>
        <vertAlign val="superscript"/>
        <sz val="10"/>
        <color theme="1"/>
        <rFont val="Calibri"/>
        <family val="2"/>
        <charset val="238"/>
        <scheme val="minor"/>
      </rPr>
      <t>15(Study19)</t>
    </r>
    <r>
      <rPr>
        <sz val="10"/>
        <color theme="1"/>
        <rFont val="Calibri"/>
        <family val="2"/>
        <charset val="238"/>
        <scheme val="minor"/>
      </rPr>
      <t xml:space="preserve">       (0,25-0,49)                      </t>
    </r>
    <r>
      <rPr>
        <sz val="8"/>
        <color theme="1"/>
        <rFont val="Calibri"/>
        <family val="2"/>
        <charset val="238"/>
        <scheme val="minor"/>
      </rPr>
      <t>/51 - 45 - 4/</t>
    </r>
  </si>
  <si>
    <r>
      <rPr>
        <sz val="10"/>
        <color theme="1"/>
        <rFont val="Calibri"/>
        <family val="2"/>
        <charset val="238"/>
        <scheme val="minor"/>
      </rPr>
      <t>0,54</t>
    </r>
    <r>
      <rPr>
        <vertAlign val="superscript"/>
        <sz val="10"/>
        <color theme="1"/>
        <rFont val="Calibri"/>
        <family val="2"/>
        <charset val="238"/>
        <scheme val="minor"/>
      </rPr>
      <t>15(Study19)</t>
    </r>
    <r>
      <rPr>
        <sz val="10"/>
        <color theme="1"/>
        <rFont val="Calibri"/>
        <family val="2"/>
        <charset val="238"/>
        <scheme val="minor"/>
      </rPr>
      <t xml:space="preserve">         (0,34-0,85) </t>
    </r>
    <r>
      <rPr>
        <sz val="8"/>
        <color theme="1"/>
        <rFont val="Calibri"/>
        <family val="2"/>
        <charset val="238"/>
        <scheme val="minor"/>
      </rPr>
      <t xml:space="preserve">                  studie s olap.</t>
    </r>
    <r>
      <rPr>
        <vertAlign val="superscript"/>
        <sz val="8"/>
        <color theme="1"/>
        <rFont val="Calibri"/>
        <family val="2"/>
        <charset val="238"/>
        <scheme val="minor"/>
      </rPr>
      <t>14</t>
    </r>
    <r>
      <rPr>
        <sz val="8"/>
        <color theme="1"/>
        <rFont val="Calibri"/>
        <family val="2"/>
        <charset val="238"/>
        <scheme val="minor"/>
      </rPr>
      <t xml:space="preserve"> nezjišťovaly HRD status, takže </t>
    </r>
    <r>
      <rPr>
        <u/>
        <sz val="8"/>
        <color theme="1"/>
        <rFont val="Calibri"/>
        <family val="2"/>
        <charset val="238"/>
        <scheme val="minor"/>
      </rPr>
      <t>HR hodnota je jen pro BRCA wt !</t>
    </r>
    <r>
      <rPr>
        <sz val="8"/>
        <color theme="1"/>
        <rFont val="Calibri"/>
        <family val="2"/>
        <charset val="238"/>
        <scheme val="minor"/>
      </rPr>
      <t>!</t>
    </r>
  </si>
  <si>
    <r>
      <t>tbl byly použity jen ve studii SOLO2</t>
    </r>
    <r>
      <rPr>
        <vertAlign val="superscript"/>
        <sz val="8"/>
        <color theme="1"/>
        <rFont val="Calibri"/>
        <family val="2"/>
        <charset val="238"/>
        <scheme val="minor"/>
      </rPr>
      <t>15,26</t>
    </r>
    <r>
      <rPr>
        <sz val="8"/>
        <color theme="1"/>
        <rFont val="Calibri"/>
        <family val="2"/>
        <charset val="238"/>
        <scheme val="minor"/>
      </rPr>
      <t xml:space="preserve"> u pac. s jen BRCAmut.-  </t>
    </r>
    <r>
      <rPr>
        <u/>
        <sz val="8"/>
        <color theme="1"/>
        <rFont val="Calibri"/>
        <family val="2"/>
        <charset val="238"/>
        <scheme val="minor"/>
      </rPr>
      <t>hodnota HR není dostupná!</t>
    </r>
    <r>
      <rPr>
        <sz val="8"/>
        <color theme="1"/>
        <rFont val="Calibri"/>
        <family val="2"/>
        <charset val="238"/>
        <scheme val="minor"/>
      </rPr>
      <t>!</t>
    </r>
  </si>
  <si>
    <r>
      <rPr>
        <vertAlign val="superscript"/>
        <sz val="8"/>
        <color theme="1"/>
        <rFont val="Calibri"/>
        <family val="2"/>
        <charset val="238"/>
        <scheme val="minor"/>
      </rPr>
      <t>26</t>
    </r>
    <r>
      <rPr>
        <sz val="8"/>
        <color theme="1"/>
        <rFont val="Calibri"/>
        <family val="2"/>
        <charset val="238"/>
        <scheme val="minor"/>
      </rPr>
      <t xml:space="preserve"> Ve studii SOLO2</t>
    </r>
    <r>
      <rPr>
        <vertAlign val="superscript"/>
        <sz val="8"/>
        <color theme="1"/>
        <rFont val="Calibri"/>
        <family val="2"/>
        <charset val="238"/>
        <scheme val="minor"/>
      </rPr>
      <t>15</t>
    </r>
    <r>
      <rPr>
        <sz val="8"/>
        <color theme="1"/>
        <rFont val="Calibri"/>
        <family val="2"/>
        <charset val="238"/>
        <scheme val="minor"/>
      </rPr>
      <t xml:space="preserve"> s olaparibem tbl 2x300mg (jen u gBRCAmut.) byl HR vůči placebu 0,30, kdežto ve studii Study19</t>
    </r>
    <r>
      <rPr>
        <vertAlign val="superscript"/>
        <sz val="8"/>
        <color theme="1"/>
        <rFont val="Calibri"/>
        <family val="2"/>
        <charset val="238"/>
        <scheme val="minor"/>
      </rPr>
      <t>15</t>
    </r>
    <r>
      <rPr>
        <sz val="8"/>
        <color theme="1"/>
        <rFont val="Calibri"/>
        <family val="2"/>
        <charset val="238"/>
        <scheme val="minor"/>
      </rPr>
      <t xml:space="preserve"> s olaparibem cps 2x400mg (jen pro subpopul. s gBRCAmut.) byl HR vůči placebu 0,18 !!!  Dle práce</t>
    </r>
    <r>
      <rPr>
        <vertAlign val="superscript"/>
        <sz val="8"/>
        <color theme="1"/>
        <rFont val="Calibri"/>
        <family val="2"/>
        <charset val="238"/>
        <scheme val="minor"/>
      </rPr>
      <t>27</t>
    </r>
    <r>
      <rPr>
        <sz val="8"/>
        <color theme="1"/>
        <rFont val="Calibri"/>
        <family val="2"/>
        <charset val="238"/>
        <scheme val="minor"/>
      </rPr>
      <t xml:space="preserve"> je steady state expozice tbl 2x300mg 1,2-1,4x vyšší než u cps 2x400mg</t>
    </r>
  </si>
  <si>
    <r>
      <rPr>
        <vertAlign val="superscript"/>
        <sz val="8"/>
        <color theme="1"/>
        <rFont val="Calibri"/>
        <family val="2"/>
        <charset val="238"/>
        <scheme val="minor"/>
      </rPr>
      <t>27</t>
    </r>
    <r>
      <rPr>
        <sz val="8"/>
        <color theme="1"/>
        <rFont val="Calibri"/>
        <family val="2"/>
        <charset val="238"/>
        <scheme val="minor"/>
      </rPr>
      <t xml:space="preserve"> Friedlander M, et al. Practical considerations for clinicians for transitioning patients on maintenance therapy with olaparib capsules to the tablet formulation of olaparib. </t>
    </r>
    <r>
      <rPr>
        <i/>
        <sz val="8"/>
        <color theme="1"/>
        <rFont val="Calibri"/>
        <family val="2"/>
        <charset val="238"/>
        <scheme val="minor"/>
      </rPr>
      <t xml:space="preserve">Asia-Pac J Clin Oncol. </t>
    </r>
    <r>
      <rPr>
        <sz val="8"/>
        <color theme="1"/>
        <rFont val="Calibri"/>
        <family val="2"/>
        <charset val="238"/>
        <scheme val="minor"/>
      </rPr>
      <t>2018;14:459–464.</t>
    </r>
  </si>
  <si>
    <r>
      <rPr>
        <sz val="9"/>
        <color theme="1"/>
        <rFont val="Calibri"/>
        <family val="2"/>
        <charset val="238"/>
        <scheme val="minor"/>
      </rPr>
      <t>0,54</t>
    </r>
    <r>
      <rPr>
        <vertAlign val="superscript"/>
        <sz val="9"/>
        <color theme="1"/>
        <rFont val="Calibri"/>
        <family val="2"/>
        <charset val="238"/>
        <scheme val="minor"/>
      </rPr>
      <t>15(Study19)</t>
    </r>
    <r>
      <rPr>
        <sz val="9"/>
        <color theme="1"/>
        <rFont val="Calibri"/>
        <family val="2"/>
        <charset val="238"/>
        <scheme val="minor"/>
      </rPr>
      <t xml:space="preserve">         (0,34-0,85)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           za předpokladu stejné účinnosti přísluš.dávk.tbl a cps</t>
    </r>
    <r>
      <rPr>
        <vertAlign val="superscript"/>
        <sz val="8"/>
        <color theme="1"/>
        <rFont val="Calibri"/>
        <family val="2"/>
        <charset val="238"/>
        <scheme val="minor"/>
      </rPr>
      <t>26</t>
    </r>
    <r>
      <rPr>
        <sz val="8"/>
        <color theme="1"/>
        <rFont val="Calibri"/>
        <family val="2"/>
        <charset val="238"/>
        <scheme val="minor"/>
      </rPr>
      <t xml:space="preserve"> - </t>
    </r>
    <r>
      <rPr>
        <u/>
        <sz val="8"/>
        <color theme="1"/>
        <rFont val="Calibri"/>
        <family val="2"/>
        <charset val="238"/>
        <scheme val="minor"/>
      </rPr>
      <t>HR hodnota je jen pro BRCA wt !</t>
    </r>
    <r>
      <rPr>
        <sz val="8"/>
        <color theme="1"/>
        <rFont val="Calibri"/>
        <family val="2"/>
        <charset val="238"/>
        <scheme val="minor"/>
      </rPr>
      <t>!</t>
    </r>
  </si>
  <si>
    <r>
      <t>0,35</t>
    </r>
    <r>
      <rPr>
        <vertAlign val="superscript"/>
        <sz val="10"/>
        <color theme="1"/>
        <rFont val="Calibri"/>
        <family val="2"/>
        <charset val="238"/>
        <scheme val="minor"/>
      </rPr>
      <t>15(Study19)</t>
    </r>
    <r>
      <rPr>
        <sz val="10"/>
        <color theme="1"/>
        <rFont val="Calibri"/>
        <family val="2"/>
        <charset val="238"/>
        <scheme val="minor"/>
      </rPr>
      <t xml:space="preserve">       (0,25-0,49)                      </t>
    </r>
    <r>
      <rPr>
        <sz val="8"/>
        <color theme="1"/>
        <rFont val="Calibri"/>
        <family val="2"/>
        <charset val="238"/>
        <scheme val="minor"/>
      </rPr>
      <t>/51 - 45 - 4/                     za předpokladu stejné účinnosti přísluš.dávk.tbl a cps</t>
    </r>
    <r>
      <rPr>
        <vertAlign val="superscript"/>
        <sz val="8"/>
        <color theme="1"/>
        <rFont val="Calibri"/>
        <family val="2"/>
        <charset val="238"/>
        <scheme val="minor"/>
      </rPr>
      <t>26</t>
    </r>
    <r>
      <rPr>
        <sz val="8"/>
        <color theme="1"/>
        <rFont val="Calibri"/>
        <family val="2"/>
        <charset val="238"/>
        <scheme val="minor"/>
      </rPr>
      <t xml:space="preserve"> - viz pozn. (sl.Q)</t>
    </r>
  </si>
  <si>
    <r>
      <rPr>
        <vertAlign val="superscript"/>
        <sz val="8"/>
        <color theme="1"/>
        <rFont val="Calibri"/>
        <family val="2"/>
        <charset val="238"/>
        <scheme val="minor"/>
      </rPr>
      <t>29</t>
    </r>
    <r>
      <rPr>
        <sz val="8"/>
        <color theme="1"/>
        <rFont val="Calibri"/>
        <family val="2"/>
        <charset val="238"/>
        <scheme val="minor"/>
      </rPr>
      <t xml:space="preserve"> Coleman RL, et al. Rucaparib maintenance treatment for recurrent ovarian carcinoma after response to platinum therapy (ARIEL3): a randomised, double-blind, placebo-controlled, phase 3 trial. </t>
    </r>
    <r>
      <rPr>
        <i/>
        <sz val="8"/>
        <color theme="1"/>
        <rFont val="Calibri"/>
        <family val="2"/>
        <charset val="238"/>
        <scheme val="minor"/>
      </rPr>
      <t>The Lancet</t>
    </r>
    <r>
      <rPr>
        <sz val="8"/>
        <color theme="1"/>
        <rFont val="Calibri"/>
        <family val="2"/>
        <charset val="238"/>
        <scheme val="minor"/>
      </rPr>
      <t>; London Sv. 390, Čís. 10106,  (Oct 28, 2017): 1949-1961</t>
    </r>
  </si>
  <si>
    <r>
      <rPr>
        <vertAlign val="superscript"/>
        <sz val="8"/>
        <color theme="1"/>
        <rFont val="Calibri"/>
        <family val="2"/>
        <charset val="238"/>
        <scheme val="minor"/>
      </rPr>
      <t>28</t>
    </r>
    <r>
      <rPr>
        <sz val="8"/>
        <color theme="1"/>
        <rFont val="Calibri"/>
        <family val="2"/>
        <charset val="238"/>
        <scheme val="minor"/>
      </rPr>
      <t xml:space="preserve"> LOH (ztráta heterozygotnosti) - ve studii ARIEL3</t>
    </r>
    <r>
      <rPr>
        <vertAlign val="superscript"/>
        <sz val="8"/>
        <color theme="1"/>
        <rFont val="Calibri"/>
        <family val="2"/>
        <charset val="238"/>
        <scheme val="minor"/>
      </rPr>
      <t>29</t>
    </r>
    <r>
      <rPr>
        <sz val="8"/>
        <color theme="1"/>
        <rFont val="Calibri"/>
        <family val="2"/>
        <charset val="238"/>
        <scheme val="minor"/>
      </rPr>
      <t xml:space="preserve"> byl LOH použit jako potenciální marker HR deficitu - viz výše pozn.12</t>
    </r>
  </si>
  <si>
    <r>
      <t>0,36</t>
    </r>
    <r>
      <rPr>
        <vertAlign val="superscript"/>
        <sz val="10"/>
        <color theme="1"/>
        <rFont val="Calibri"/>
        <family val="2"/>
        <charset val="238"/>
        <scheme val="minor"/>
      </rPr>
      <t>15</t>
    </r>
    <r>
      <rPr>
        <sz val="10"/>
        <color theme="1"/>
        <rFont val="Calibri"/>
        <family val="2"/>
        <charset val="238"/>
        <scheme val="minor"/>
      </rPr>
      <t xml:space="preserve">       (0,29-0,44)                      </t>
    </r>
    <r>
      <rPr>
        <sz val="8"/>
        <color theme="1"/>
        <rFont val="Calibri"/>
        <family val="2"/>
        <charset val="238"/>
        <scheme val="minor"/>
      </rPr>
      <t>/35 - 28 - 29/</t>
    </r>
  </si>
  <si>
    <r>
      <t>ve studii ARIEL3</t>
    </r>
    <r>
      <rPr>
        <vertAlign val="superscript"/>
        <sz val="8"/>
        <color theme="1"/>
        <rFont val="Calibri"/>
        <family val="2"/>
        <charset val="238"/>
        <scheme val="minor"/>
      </rPr>
      <t>15,29</t>
    </r>
    <r>
      <rPr>
        <sz val="8"/>
        <color theme="1"/>
        <rFont val="Calibri"/>
        <family val="2"/>
        <charset val="238"/>
        <scheme val="minor"/>
      </rPr>
      <t xml:space="preserve"> byli jen pacienti se známým BRCA statusem - </t>
    </r>
    <r>
      <rPr>
        <u/>
        <sz val="8"/>
        <color theme="1"/>
        <rFont val="Calibri"/>
        <family val="2"/>
        <charset val="238"/>
        <scheme val="minor"/>
      </rPr>
      <t>hodnota HR není dostupná!</t>
    </r>
    <r>
      <rPr>
        <sz val="8"/>
        <color theme="1"/>
        <rFont val="Calibri"/>
        <family val="2"/>
        <charset val="238"/>
        <scheme val="minor"/>
      </rPr>
      <t>!</t>
    </r>
  </si>
  <si>
    <r>
      <t>0,44</t>
    </r>
    <r>
      <rPr>
        <vertAlign val="superscript"/>
        <sz val="10"/>
        <color theme="1"/>
        <rFont val="Calibri"/>
        <family val="2"/>
        <charset val="238"/>
        <scheme val="minor"/>
      </rPr>
      <t>15</t>
    </r>
    <r>
      <rPr>
        <sz val="10"/>
        <color theme="1"/>
        <rFont val="Calibri"/>
        <family val="2"/>
        <charset val="238"/>
        <scheme val="minor"/>
      </rPr>
      <t xml:space="preserve">           (0,29-0,66)         </t>
    </r>
    <r>
      <rPr>
        <sz val="8"/>
        <color theme="1"/>
        <rFont val="Calibri"/>
        <family val="2"/>
        <charset val="238"/>
        <scheme val="minor"/>
      </rPr>
      <t xml:space="preserve"> pro BRCAwt s high LOH</t>
    </r>
    <r>
      <rPr>
        <vertAlign val="superscript"/>
        <sz val="8"/>
        <color theme="1"/>
        <rFont val="Calibri"/>
        <family val="2"/>
        <charset val="238"/>
        <scheme val="minor"/>
      </rPr>
      <t>28</t>
    </r>
    <r>
      <rPr>
        <sz val="8"/>
        <color theme="1"/>
        <rFont val="Calibri"/>
        <family val="2"/>
        <charset val="238"/>
        <scheme val="minor"/>
      </rPr>
      <t xml:space="preserve"> - viz pozn. (sl.Q)</t>
    </r>
  </si>
  <si>
    <r>
      <t>0,58</t>
    </r>
    <r>
      <rPr>
        <vertAlign val="superscript"/>
        <sz val="10"/>
        <color theme="1"/>
        <rFont val="Calibri"/>
        <family val="2"/>
        <charset val="238"/>
        <scheme val="minor"/>
      </rPr>
      <t>15</t>
    </r>
    <r>
      <rPr>
        <sz val="10"/>
        <color theme="1"/>
        <rFont val="Calibri"/>
        <family val="2"/>
        <charset val="238"/>
        <scheme val="minor"/>
      </rPr>
      <t xml:space="preserve">           (0,40-0,85)         </t>
    </r>
    <r>
      <rPr>
        <sz val="8"/>
        <color theme="1"/>
        <rFont val="Calibri"/>
        <family val="2"/>
        <charset val="238"/>
        <scheme val="minor"/>
      </rPr>
      <t xml:space="preserve"> pro BRCAwt s low LOH</t>
    </r>
    <r>
      <rPr>
        <vertAlign val="superscript"/>
        <sz val="8"/>
        <color theme="1"/>
        <rFont val="Calibri"/>
        <family val="2"/>
        <charset val="238"/>
        <scheme val="minor"/>
      </rPr>
      <t>28</t>
    </r>
    <r>
      <rPr>
        <sz val="8"/>
        <color theme="1"/>
        <rFont val="Calibri"/>
        <family val="2"/>
        <charset val="238"/>
        <scheme val="minor"/>
      </rPr>
      <t xml:space="preserve"> - viz pozn. (sl.Q)</t>
    </r>
  </si>
  <si>
    <r>
      <rPr>
        <u/>
        <sz val="8"/>
        <color rgb="FF000000"/>
        <rFont val="Calibri"/>
        <family val="2"/>
        <charset val="238"/>
        <scheme val="minor"/>
      </rPr>
      <t>studie byly prováděny bez ohledu na BRCA či HR status !!</t>
    </r>
    <r>
      <rPr>
        <sz val="8"/>
        <color rgb="FF000000"/>
        <rFont val="Calibri"/>
        <family val="2"/>
        <charset val="238"/>
        <scheme val="minor"/>
      </rPr>
      <t>!, pro pochopení rozdílů mezi studiemi s bevacizum. vs PARPi viz níže pozn.21</t>
    </r>
  </si>
  <si>
    <r>
      <t xml:space="preserve">indikace </t>
    </r>
    <r>
      <rPr>
        <sz val="9"/>
        <rFont val="Arial"/>
        <family val="2"/>
        <charset val="238"/>
      </rPr>
      <t>dle SPC</t>
    </r>
    <r>
      <rPr>
        <vertAlign val="superscript"/>
        <sz val="9"/>
        <rFont val="Arial"/>
        <family val="2"/>
        <charset val="238"/>
      </rPr>
      <t>1,10</t>
    </r>
    <r>
      <rPr>
        <sz val="9"/>
        <rFont val="Arial"/>
        <family val="2"/>
        <charset val="238"/>
      </rPr>
      <t xml:space="preserve"> k 16.11.2020 (výběr jen pro epiteliální Ca ovaria, </t>
    </r>
    <r>
      <rPr>
        <u/>
        <sz val="9"/>
        <rFont val="Arial"/>
        <family val="2"/>
        <charset val="238"/>
      </rPr>
      <t>u rekurentního Ca ovaria jen pro epiteliální Ca platina senzitivní</t>
    </r>
    <r>
      <rPr>
        <u/>
        <vertAlign val="superscript"/>
        <sz val="9"/>
        <rFont val="Arial"/>
        <family val="2"/>
        <charset val="238"/>
      </rPr>
      <t>30</t>
    </r>
    <r>
      <rPr>
        <sz val="9"/>
        <rFont val="Arial"/>
        <family val="2"/>
        <charset val="238"/>
      </rPr>
      <t>)</t>
    </r>
  </si>
  <si>
    <r>
      <t>úhradové omezení</t>
    </r>
    <r>
      <rPr>
        <b/>
        <vertAlign val="superscript"/>
        <sz val="9"/>
        <rFont val="Arial"/>
        <family val="2"/>
        <charset val="238"/>
      </rPr>
      <t>1,10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v ČR k datu 12.11.2020 (výběr jen pro epiteliální Ca ovaria, </t>
    </r>
    <r>
      <rPr>
        <u/>
        <sz val="9"/>
        <rFont val="Arial"/>
        <family val="2"/>
        <charset val="238"/>
      </rPr>
      <t>u rekurentního Ca ovaria jen pro epiteliální Ca platina senzitivní</t>
    </r>
    <r>
      <rPr>
        <u/>
        <vertAlign val="superscript"/>
        <sz val="9"/>
        <rFont val="Arial"/>
        <family val="2"/>
        <charset val="238"/>
      </rPr>
      <t>30</t>
    </r>
    <r>
      <rPr>
        <sz val="9"/>
        <rFont val="Arial"/>
        <family val="2"/>
        <charset val="238"/>
      </rPr>
      <t>)</t>
    </r>
  </si>
  <si>
    <r>
      <t xml:space="preserve">dávkování </t>
    </r>
    <r>
      <rPr>
        <sz val="9"/>
        <rFont val="Arial"/>
        <family val="2"/>
        <charset val="238"/>
      </rPr>
      <t>dle SPC</t>
    </r>
    <r>
      <rPr>
        <vertAlign val="superscript"/>
        <sz val="9"/>
        <rFont val="Arial"/>
        <family val="2"/>
        <charset val="238"/>
      </rPr>
      <t xml:space="preserve">1,10 </t>
    </r>
    <r>
      <rPr>
        <sz val="9"/>
        <rFont val="Arial"/>
        <family val="2"/>
        <charset val="238"/>
      </rPr>
      <t xml:space="preserve">(výběr jen pro epiteliální Ca ovaria, </t>
    </r>
    <r>
      <rPr>
        <u/>
        <sz val="9"/>
        <rFont val="Arial"/>
        <family val="2"/>
        <charset val="238"/>
      </rPr>
      <t>u rekurentního Ca ovaria jen pro epiteliální Ca platina senzitivní</t>
    </r>
    <r>
      <rPr>
        <u/>
        <vertAlign val="superscript"/>
        <sz val="9"/>
        <rFont val="Arial"/>
        <family val="2"/>
        <charset val="238"/>
      </rPr>
      <t>30</t>
    </r>
    <r>
      <rPr>
        <sz val="9"/>
        <rFont val="Arial"/>
        <family val="2"/>
        <charset val="238"/>
      </rPr>
      <t>), případný další zdroj informací je uveden číslem poznámky</t>
    </r>
  </si>
  <si>
    <r>
      <t>HR pro PFS</t>
    </r>
    <r>
      <rPr>
        <vertAlign val="superscript"/>
        <sz val="7"/>
        <rFont val="Arial"/>
        <family val="2"/>
        <charset val="238"/>
      </rPr>
      <t>21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celk. popul.</t>
    </r>
    <r>
      <rPr>
        <sz val="7"/>
        <rFont val="Arial"/>
        <family val="2"/>
        <charset val="238"/>
      </rPr>
      <t xml:space="preserve"> ve studii v </t>
    </r>
    <r>
      <rPr>
        <u/>
        <sz val="7"/>
        <rFont val="Arial"/>
        <family val="2"/>
        <charset val="238"/>
      </rPr>
      <t>2.linii platin.sens.</t>
    </r>
    <r>
      <rPr>
        <u/>
        <vertAlign val="superscript"/>
        <sz val="7"/>
        <rFont val="Arial"/>
        <family val="2"/>
        <charset val="238"/>
      </rPr>
      <t>30</t>
    </r>
    <r>
      <rPr>
        <sz val="7"/>
        <rFont val="Arial"/>
        <family val="2"/>
        <charset val="238"/>
      </rPr>
      <t xml:space="preserve"> /podíly pac. - viz pozn.(sl.Q)/</t>
    </r>
  </si>
  <si>
    <r>
      <t>HR pro PFS</t>
    </r>
    <r>
      <rPr>
        <vertAlign val="superscript"/>
        <sz val="7"/>
        <rFont val="Arial"/>
        <family val="2"/>
        <charset val="238"/>
      </rPr>
      <t>21</t>
    </r>
    <r>
      <rPr>
        <sz val="7"/>
        <rFont val="Arial"/>
        <family val="2"/>
        <charset val="238"/>
      </rPr>
      <t xml:space="preserve">  (95% CI) pro popul. </t>
    </r>
    <r>
      <rPr>
        <u/>
        <sz val="7"/>
        <rFont val="Arial"/>
        <family val="2"/>
        <charset val="238"/>
      </rPr>
      <t>bez zjišť. biomark.stat</t>
    </r>
    <r>
      <rPr>
        <sz val="7"/>
        <rFont val="Arial"/>
        <family val="2"/>
        <charset val="238"/>
      </rPr>
      <t xml:space="preserve">. v </t>
    </r>
    <r>
      <rPr>
        <u/>
        <sz val="7"/>
        <rFont val="Arial"/>
        <family val="2"/>
        <charset val="238"/>
      </rPr>
      <t>2.linii platin.sens.</t>
    </r>
    <r>
      <rPr>
        <u/>
        <vertAlign val="superscript"/>
        <sz val="7"/>
        <rFont val="Arial"/>
        <family val="2"/>
        <charset val="238"/>
      </rPr>
      <t>30</t>
    </r>
    <r>
      <rPr>
        <sz val="7"/>
        <rFont val="Arial"/>
        <family val="2"/>
        <charset val="238"/>
      </rPr>
      <t xml:space="preserve"> - viz pozn.(sl.Q)</t>
    </r>
  </si>
  <si>
    <r>
      <t>HR pro PFS</t>
    </r>
    <r>
      <rPr>
        <vertAlign val="superscript"/>
        <sz val="7"/>
        <rFont val="Arial"/>
        <family val="2"/>
        <charset val="238"/>
      </rPr>
      <t>21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BRCAwt s HRD</t>
    </r>
    <r>
      <rPr>
        <sz val="7"/>
        <rFont val="Arial"/>
        <family val="2"/>
        <charset val="238"/>
      </rPr>
      <t xml:space="preserve"> popul. v </t>
    </r>
    <r>
      <rPr>
        <u/>
        <sz val="7"/>
        <rFont val="Arial"/>
        <family val="2"/>
        <charset val="238"/>
      </rPr>
      <t>2.linii platin.sens.</t>
    </r>
    <r>
      <rPr>
        <u/>
        <vertAlign val="superscript"/>
        <sz val="7"/>
        <rFont val="Arial"/>
        <family val="2"/>
        <charset val="238"/>
      </rPr>
      <t>30</t>
    </r>
    <r>
      <rPr>
        <sz val="7"/>
        <rFont val="Arial"/>
        <family val="2"/>
        <charset val="238"/>
      </rPr>
      <t xml:space="preserve"> - viz pozn.(sl.Q)</t>
    </r>
  </si>
  <si>
    <r>
      <t>HR pro PFS</t>
    </r>
    <r>
      <rPr>
        <vertAlign val="superscript"/>
        <sz val="7"/>
        <rFont val="Arial"/>
        <family val="2"/>
        <charset val="238"/>
      </rPr>
      <t>21</t>
    </r>
    <r>
      <rPr>
        <sz val="7"/>
        <rFont val="Arial"/>
        <family val="2"/>
        <charset val="238"/>
      </rPr>
      <t xml:space="preserve">  (95% CI) pro </t>
    </r>
    <r>
      <rPr>
        <u/>
        <sz val="7"/>
        <rFont val="Arial"/>
        <family val="2"/>
        <charset val="238"/>
      </rPr>
      <t>HR proficient</t>
    </r>
    <r>
      <rPr>
        <sz val="7"/>
        <rFont val="Arial"/>
        <family val="2"/>
        <charset val="238"/>
      </rPr>
      <t xml:space="preserve">. popul. v </t>
    </r>
    <r>
      <rPr>
        <u/>
        <sz val="7"/>
        <rFont val="Arial"/>
        <family val="2"/>
        <charset val="238"/>
      </rPr>
      <t>2.linii platin.sens.</t>
    </r>
    <r>
      <rPr>
        <u/>
        <vertAlign val="superscript"/>
        <sz val="7"/>
        <rFont val="Arial"/>
        <family val="2"/>
        <charset val="238"/>
      </rPr>
      <t>30</t>
    </r>
    <r>
      <rPr>
        <u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- viz pozn.(sl.Q)</t>
    </r>
  </si>
  <si>
    <r>
      <rPr>
        <b/>
        <sz val="8.5"/>
        <rFont val="Arial"/>
        <family val="2"/>
        <charset val="238"/>
      </rPr>
      <t>doporučení pro léčbu</t>
    </r>
    <r>
      <rPr>
        <sz val="8.5"/>
        <rFont val="Arial"/>
        <family val="2"/>
        <charset val="238"/>
      </rPr>
      <t xml:space="preserve"> dle ESMO</t>
    </r>
    <r>
      <rPr>
        <vertAlign val="superscript"/>
        <sz val="8.5"/>
        <rFont val="Arial"/>
        <family val="2"/>
        <charset val="238"/>
      </rPr>
      <t>8</t>
    </r>
    <r>
      <rPr>
        <sz val="8.5"/>
        <rFont val="Arial"/>
        <family val="2"/>
        <charset val="238"/>
      </rPr>
      <t xml:space="preserve"> a NCCN</t>
    </r>
    <r>
      <rPr>
        <vertAlign val="superscript"/>
        <sz val="8.5"/>
        <rFont val="Arial"/>
        <family val="2"/>
        <charset val="238"/>
      </rPr>
      <t xml:space="preserve">9 </t>
    </r>
    <r>
      <rPr>
        <sz val="8"/>
        <rFont val="Arial"/>
        <family val="2"/>
        <charset val="238"/>
      </rPr>
      <t>(výběr jen pro BRCAwt či BRCA nezjišť. epitel. Ca ovaria, u rekurent. Ca ovaria jen pro epitel. Ca platina senzitivní</t>
    </r>
    <r>
      <rPr>
        <vertAlign val="superscript"/>
        <sz val="8"/>
        <rFont val="Arial"/>
        <family val="2"/>
        <charset val="238"/>
      </rPr>
      <t>30</t>
    </r>
    <r>
      <rPr>
        <sz val="8"/>
        <rFont val="Arial"/>
        <family val="2"/>
        <charset val="238"/>
      </rPr>
      <t>)</t>
    </r>
  </si>
  <si>
    <r>
      <t xml:space="preserve">* hypersenzitivita na látky produkované ovariálními buňkami čínských křečíků nebo na jiné rekombinantní lidské nebo humanizované protilátky, * těhotenství.                                                                            * </t>
    </r>
    <r>
      <rPr>
        <u/>
        <sz val="8"/>
        <color theme="1"/>
        <rFont val="Calibri"/>
        <family val="2"/>
        <charset val="238"/>
        <scheme val="minor"/>
      </rPr>
      <t>dle NCCN</t>
    </r>
    <r>
      <rPr>
        <u/>
        <vertAlign val="superscript"/>
        <sz val="8"/>
        <color theme="1"/>
        <rFont val="Calibri"/>
        <family val="2"/>
        <charset val="238"/>
        <scheme val="minor"/>
      </rPr>
      <t>9</t>
    </r>
    <r>
      <rPr>
        <u/>
        <sz val="8"/>
        <color theme="1"/>
        <rFont val="Calibri"/>
        <family val="2"/>
        <charset val="238"/>
        <scheme val="minor"/>
      </rPr>
      <t xml:space="preserve"> je KI při zvýšeném riziku GI perforace </t>
    </r>
    <r>
      <rPr>
        <sz val="8"/>
        <color theme="1"/>
        <rFont val="Calibri"/>
        <family val="2"/>
        <charset val="238"/>
        <scheme val="minor"/>
      </rPr>
      <t>!</t>
    </r>
  </si>
  <si>
    <r>
      <rPr>
        <vertAlign val="superscript"/>
        <sz val="8"/>
        <color theme="1"/>
        <rFont val="Calibri"/>
        <family val="2"/>
        <charset val="238"/>
        <scheme val="minor"/>
      </rPr>
      <t>30</t>
    </r>
    <r>
      <rPr>
        <sz val="8"/>
        <color theme="1"/>
        <rFont val="Calibri"/>
        <family val="2"/>
        <charset val="238"/>
        <scheme val="minor"/>
      </rPr>
      <t xml:space="preserve"> Platina senzitivní karcinom vaječníků s rekurencí  znamená, že rekurence se objevila za více než 6 měs. po dokončení předchozí CHT s platinovým derivátem</t>
    </r>
  </si>
  <si>
    <r>
      <rPr>
        <b/>
        <sz val="8.5"/>
        <rFont val="Arial"/>
        <family val="2"/>
        <charset val="238"/>
      </rPr>
      <t>linie léčby</t>
    </r>
    <r>
      <rPr>
        <sz val="8.5"/>
        <rFont val="Arial"/>
        <family val="2"/>
        <charset val="238"/>
      </rPr>
      <t xml:space="preserve"> dle klin. doporučení, úhrad. podmínek v ČR (viz sl. G) a výsledků FE analýzy  </t>
    </r>
    <r>
      <rPr>
        <sz val="7.5"/>
        <rFont val="Arial"/>
        <family val="2"/>
        <charset val="238"/>
      </rPr>
      <t>(</t>
    </r>
    <r>
      <rPr>
        <u/>
        <sz val="7.5"/>
        <rFont val="Arial"/>
        <family val="2"/>
        <charset val="238"/>
      </rPr>
      <t>jen pro BRCAwt či BRCA nezjišť. epitel. Ca ovar., u rekurent. Ca ovar. jen pro epitel. Ca platin.senzit</t>
    </r>
    <r>
      <rPr>
        <sz val="7.5"/>
        <rFont val="Arial"/>
        <family val="2"/>
        <charset val="238"/>
      </rPr>
      <t>.</t>
    </r>
    <r>
      <rPr>
        <vertAlign val="superscript"/>
        <sz val="7.5"/>
        <rFont val="Arial"/>
        <family val="2"/>
        <charset val="238"/>
      </rPr>
      <t>30</t>
    </r>
    <r>
      <rPr>
        <sz val="7.5"/>
        <rFont val="Arial"/>
        <family val="2"/>
        <charset val="238"/>
      </rPr>
      <t>)</t>
    </r>
  </si>
  <si>
    <r>
      <rPr>
        <i/>
        <u/>
        <sz val="7.7"/>
        <color rgb="FF000000"/>
        <rFont val="Calibri"/>
        <family val="2"/>
        <charset val="238"/>
        <scheme val="minor"/>
      </rPr>
      <t>ESMO</t>
    </r>
    <r>
      <rPr>
        <sz val="7.7"/>
        <color rgb="FF000000"/>
        <rFont val="Calibri"/>
        <family val="2"/>
        <charset val="238"/>
        <scheme val="minor"/>
      </rPr>
      <t xml:space="preserve">: </t>
    </r>
    <r>
      <rPr>
        <u/>
        <sz val="7.7"/>
        <color rgb="FF000000"/>
        <rFont val="Calibri"/>
        <family val="2"/>
        <charset val="238"/>
        <scheme val="minor"/>
      </rPr>
      <t xml:space="preserve">udrž. monoterap. u rekurent. </t>
    </r>
    <r>
      <rPr>
        <u/>
        <sz val="7.7"/>
        <color rgb="FF0070C0"/>
        <rFont val="Calibri"/>
        <family val="2"/>
        <charset val="238"/>
        <scheme val="minor"/>
      </rPr>
      <t>high grade</t>
    </r>
    <r>
      <rPr>
        <u/>
        <sz val="7.7"/>
        <color rgb="FF000000"/>
        <rFont val="Calibri"/>
        <family val="2"/>
        <charset val="238"/>
        <scheme val="minor"/>
      </rPr>
      <t xml:space="preserve">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předpokl. úplné nebo částeč. klin. odpovědi po platin. obsah. CHT, </t>
    </r>
    <r>
      <rPr>
        <u/>
        <sz val="7.7"/>
        <color rgb="FF0070C0"/>
        <rFont val="Calibri"/>
        <family val="2"/>
        <charset val="238"/>
        <scheme val="minor"/>
      </rPr>
      <t>bez ohledu na BRCA stat.</t>
    </r>
    <r>
      <rPr>
        <sz val="7.7"/>
        <color rgb="FF000000"/>
        <rFont val="Calibri"/>
        <family val="2"/>
        <charset val="238"/>
        <scheme val="minor"/>
      </rPr>
      <t xml:space="preserve"> /síla dopor. IA/                                                                                       </t>
    </r>
    <r>
      <rPr>
        <i/>
        <u/>
        <sz val="7.7"/>
        <color rgb="FF000000"/>
        <rFont val="Calibri"/>
        <family val="2"/>
        <charset val="238"/>
        <scheme val="minor"/>
      </rPr>
      <t>NCCN</t>
    </r>
    <r>
      <rPr>
        <sz val="7.7"/>
        <color rgb="FF000000"/>
        <rFont val="Calibri"/>
        <family val="2"/>
        <charset val="238"/>
        <scheme val="minor"/>
      </rPr>
      <t xml:space="preserve">:   </t>
    </r>
    <r>
      <rPr>
        <u/>
        <sz val="7.7"/>
        <color rgb="FF000000"/>
        <rFont val="Calibri"/>
        <family val="2"/>
        <charset val="238"/>
        <scheme val="minor"/>
      </rPr>
      <t xml:space="preserve">udrž. monoterap. u rekurent. </t>
    </r>
    <r>
      <rPr>
        <u/>
        <sz val="7.7"/>
        <color rgb="FF0070C0"/>
        <rFont val="Calibri"/>
        <family val="2"/>
        <charset val="238"/>
        <scheme val="minor"/>
      </rPr>
      <t>pokroč.</t>
    </r>
    <r>
      <rPr>
        <u/>
        <sz val="7.7"/>
        <color rgb="FF000000"/>
        <rFont val="Calibri"/>
        <family val="2"/>
        <charset val="238"/>
        <scheme val="minor"/>
      </rPr>
      <t xml:space="preserve">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předpokl. úplné nebo částeč. klin. odpovědi po platin. obsah. CHT, </t>
    </r>
    <r>
      <rPr>
        <u/>
        <sz val="7.7"/>
        <color rgb="FF0070C0"/>
        <rFont val="Calibri"/>
        <family val="2"/>
        <charset val="238"/>
        <scheme val="minor"/>
      </rPr>
      <t>po 2 nebo více předch.CHT a Ca s BRCA germ. mut.</t>
    </r>
    <r>
      <rPr>
        <sz val="7.7"/>
        <color rgb="FF000000"/>
        <rFont val="Calibri"/>
        <family val="2"/>
        <charset val="238"/>
        <scheme val="minor"/>
      </rPr>
      <t xml:space="preserve"> /síla dopor. 2A/</t>
    </r>
  </si>
  <si>
    <r>
      <rPr>
        <u/>
        <vertAlign val="superscript"/>
        <sz val="8"/>
        <color theme="1"/>
        <rFont val="Calibri"/>
        <family val="2"/>
        <charset val="238"/>
        <scheme val="minor"/>
      </rPr>
      <t>31</t>
    </r>
    <r>
      <rPr>
        <u/>
        <sz val="8"/>
        <color theme="1"/>
        <rFont val="Calibri"/>
        <family val="2"/>
        <charset val="238"/>
        <scheme val="minor"/>
      </rPr>
      <t xml:space="preserve"> Dle ESMO</t>
    </r>
    <r>
      <rPr>
        <u/>
        <vertAlign val="superscript"/>
        <sz val="8"/>
        <color theme="1"/>
        <rFont val="Calibri"/>
        <family val="2"/>
        <charset val="238"/>
        <scheme val="minor"/>
      </rPr>
      <t>8</t>
    </r>
    <r>
      <rPr>
        <u/>
        <sz val="8"/>
        <color theme="1"/>
        <rFont val="Calibri"/>
        <family val="2"/>
        <charset val="238"/>
        <scheme val="minor"/>
      </rPr>
      <t xml:space="preserve"> je možno použít rucaparib u pacientů s rekurentním platina senzit.</t>
    </r>
    <r>
      <rPr>
        <u/>
        <vertAlign val="superscript"/>
        <sz val="8"/>
        <color theme="1"/>
        <rFont val="Calibri"/>
        <family val="2"/>
        <charset val="238"/>
        <scheme val="minor"/>
      </rPr>
      <t>30</t>
    </r>
    <r>
      <rPr>
        <u/>
        <sz val="8"/>
        <color theme="1"/>
        <rFont val="Calibri"/>
        <family val="2"/>
        <charset val="238"/>
        <scheme val="minor"/>
      </rPr>
      <t xml:space="preserve"> Ca ovaria a BRCA mutací jako monoterapii, v případě nemožnosti přijat CHT s obsahem platin.derivátu /síla doporučení III A/</t>
    </r>
  </si>
  <si>
    <r>
      <rPr>
        <i/>
        <u/>
        <sz val="8"/>
        <color rgb="FF000000"/>
        <rFont val="Calibri"/>
        <family val="2"/>
        <charset val="238"/>
        <scheme val="minor"/>
      </rPr>
      <t>ESMO</t>
    </r>
    <r>
      <rPr>
        <sz val="8"/>
        <color rgb="FF000000"/>
        <rFont val="Calibri"/>
        <family val="2"/>
        <charset val="238"/>
        <scheme val="minor"/>
      </rPr>
      <t xml:space="preserve">:  MCBS score: 3                                                        </t>
    </r>
    <r>
      <rPr>
        <i/>
        <u/>
        <sz val="8"/>
        <color rgb="FF000000"/>
        <rFont val="Calibri"/>
        <family val="2"/>
        <charset val="238"/>
        <scheme val="minor"/>
      </rPr>
      <t>NCCN</t>
    </r>
    <r>
      <rPr>
        <u/>
        <sz val="8"/>
        <color rgb="FF000000"/>
        <rFont val="Calibri"/>
        <family val="2"/>
        <charset val="238"/>
        <scheme val="minor"/>
      </rPr>
      <t>:</t>
    </r>
    <r>
      <rPr>
        <sz val="8"/>
        <color rgb="FF000000"/>
        <rFont val="Calibri"/>
        <family val="2"/>
        <charset val="238"/>
        <scheme val="minor"/>
      </rPr>
      <t xml:space="preserve"> nejdříve jako součást primární terapie, pak pokračování </t>
    </r>
    <r>
      <rPr>
        <u/>
        <sz val="8"/>
        <color rgb="FF000000"/>
        <rFont val="Calibri"/>
        <family val="2"/>
        <charset val="238"/>
        <scheme val="minor"/>
      </rPr>
      <t>jako udrž. terapie u nádorů s BRCA 1/2wt nebo s nezjištěným BRCA statusem u stadia II-IV za předpokladu úplné nebo částečné klinické remise po primární léčb</t>
    </r>
    <r>
      <rPr>
        <sz val="8"/>
        <color rgb="FF000000"/>
        <rFont val="Calibri"/>
        <family val="2"/>
        <charset val="238"/>
        <scheme val="minor"/>
      </rPr>
      <t>ě  /síla dopor. 2A/</t>
    </r>
  </si>
  <si>
    <r>
      <rPr>
        <i/>
        <u/>
        <sz val="8"/>
        <color rgb="FF000000"/>
        <rFont val="Calibri"/>
        <family val="2"/>
        <charset val="238"/>
        <scheme val="minor"/>
      </rPr>
      <t>ESMO</t>
    </r>
    <r>
      <rPr>
        <sz val="8"/>
        <color rgb="FF000000"/>
        <rFont val="Calibri"/>
        <family val="2"/>
        <charset val="238"/>
        <scheme val="minor"/>
      </rPr>
      <t xml:space="preserve">:  MCBS skore: 3                                                                     </t>
    </r>
    <r>
      <rPr>
        <i/>
        <u/>
        <sz val="8"/>
        <color rgb="FF000000"/>
        <rFont val="Calibri"/>
        <family val="2"/>
        <charset val="238"/>
        <scheme val="minor"/>
      </rPr>
      <t>NCCN</t>
    </r>
    <r>
      <rPr>
        <u/>
        <sz val="8"/>
        <color rgb="FF000000"/>
        <rFont val="Calibri"/>
        <family val="2"/>
        <charset val="238"/>
        <scheme val="minor"/>
      </rPr>
      <t>:</t>
    </r>
    <r>
      <rPr>
        <sz val="8"/>
        <color rgb="FF000000"/>
        <rFont val="Calibri"/>
        <family val="2"/>
        <charset val="238"/>
        <scheme val="minor"/>
      </rPr>
      <t xml:space="preserve"> nejdříve jako část kombin. CHT obsah. karbopl., pak </t>
    </r>
    <r>
      <rPr>
        <u/>
        <sz val="8"/>
        <color rgb="FF000000"/>
        <rFont val="Calibri"/>
        <family val="2"/>
        <charset val="238"/>
        <scheme val="minor"/>
      </rPr>
      <t>jako udrž. monoterap. u rekurent. epitel. Ca ovar. plat. senzit.</t>
    </r>
    <r>
      <rPr>
        <u/>
        <vertAlign val="superscript"/>
        <sz val="8"/>
        <color rgb="FF000000"/>
        <rFont val="Calibri"/>
        <family val="2"/>
        <charset val="238"/>
        <scheme val="minor"/>
      </rPr>
      <t>30</t>
    </r>
    <r>
      <rPr>
        <u/>
        <sz val="8"/>
        <color rgb="FF000000"/>
        <rFont val="Calibri"/>
        <family val="2"/>
        <charset val="238"/>
        <scheme val="minor"/>
      </rPr>
      <t xml:space="preserve"> za předpok. úplné nebo částeč. klin. odpovědi po platin. obsah. CHT</t>
    </r>
    <r>
      <rPr>
        <sz val="8"/>
        <color rgb="FF000000"/>
        <rFont val="Calibri"/>
        <family val="2"/>
        <charset val="238"/>
        <scheme val="minor"/>
      </rPr>
      <t xml:space="preserve">  /síla dopor. 2A/</t>
    </r>
  </si>
  <si>
    <r>
      <rPr>
        <i/>
        <u/>
        <sz val="8"/>
        <color rgb="FF000000"/>
        <rFont val="Calibri"/>
        <family val="2"/>
        <charset val="238"/>
        <scheme val="minor"/>
      </rPr>
      <t>ESMO</t>
    </r>
    <r>
      <rPr>
        <sz val="8"/>
        <color rgb="FF000000"/>
        <rFont val="Calibri"/>
        <family val="2"/>
        <charset val="238"/>
        <scheme val="minor"/>
      </rPr>
      <t xml:space="preserve">: FIGO </t>
    </r>
    <r>
      <rPr>
        <u/>
        <sz val="8"/>
        <color rgb="FF000000"/>
        <rFont val="Calibri"/>
        <family val="2"/>
        <charset val="238"/>
        <scheme val="minor"/>
      </rPr>
      <t>III a IV, high gr.</t>
    </r>
    <r>
      <rPr>
        <sz val="8"/>
        <color rgb="FF000000"/>
        <rFont val="Calibri"/>
        <family val="2"/>
        <charset val="238"/>
        <scheme val="minor"/>
      </rPr>
      <t xml:space="preserve"> - MCBS scor.: 3                                        </t>
    </r>
    <r>
      <rPr>
        <i/>
        <u/>
        <sz val="8"/>
        <color rgb="FF000000"/>
        <rFont val="Calibri"/>
        <family val="2"/>
        <charset val="238"/>
        <scheme val="minor"/>
      </rPr>
      <t>NCCN:</t>
    </r>
    <r>
      <rPr>
        <sz val="8"/>
        <color rgb="FF000000"/>
        <rFont val="Calibri"/>
        <family val="2"/>
        <charset val="238"/>
        <scheme val="minor"/>
      </rPr>
      <t xml:space="preserve"> jako</t>
    </r>
    <r>
      <rPr>
        <u/>
        <sz val="8"/>
        <color rgb="FF000000"/>
        <rFont val="Calibri"/>
        <family val="2"/>
        <charset val="238"/>
        <scheme val="minor"/>
      </rPr>
      <t xml:space="preserve"> udrž.terapie (po prim.terapii bez bevaciz.) u nádorů s BRCA 1/2wt nebo s nezjišt. BRCA stat. u stadia II-IV (pro st.II jsou ale jen omezená data!!) za předpok. úplné nebo část. klin. remise po prim. léčb</t>
    </r>
    <r>
      <rPr>
        <sz val="8"/>
        <color rgb="FF000000"/>
        <rFont val="Calibri"/>
        <family val="2"/>
        <charset val="238"/>
        <scheme val="minor"/>
      </rPr>
      <t>ě /síla dopor. 2A/ - dále viz pozn. (sl. Q) týkající se HR statusu</t>
    </r>
  </si>
  <si>
    <r>
      <rPr>
        <i/>
        <u/>
        <sz val="7.7"/>
        <color rgb="FF000000"/>
        <rFont val="Calibri"/>
        <family val="2"/>
        <charset val="238"/>
        <scheme val="minor"/>
      </rPr>
      <t>ESMO</t>
    </r>
    <r>
      <rPr>
        <sz val="7.7"/>
        <color rgb="FF000000"/>
        <rFont val="Calibri"/>
        <family val="2"/>
        <charset val="238"/>
        <scheme val="minor"/>
      </rPr>
      <t xml:space="preserve">: </t>
    </r>
    <r>
      <rPr>
        <u/>
        <sz val="7.7"/>
        <color rgb="FF000000"/>
        <rFont val="Calibri"/>
        <family val="2"/>
        <charset val="238"/>
        <scheme val="minor"/>
      </rPr>
      <t xml:space="preserve">udrž. monoterap. u rekurent. </t>
    </r>
    <r>
      <rPr>
        <u/>
        <sz val="7.7"/>
        <color rgb="FF0070C0"/>
        <rFont val="Calibri"/>
        <family val="2"/>
        <charset val="238"/>
        <scheme val="minor"/>
      </rPr>
      <t>high grade</t>
    </r>
    <r>
      <rPr>
        <u/>
        <sz val="7.7"/>
        <color rgb="FF000000"/>
        <rFont val="Calibri"/>
        <family val="2"/>
        <charset val="238"/>
        <scheme val="minor"/>
      </rPr>
      <t xml:space="preserve">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předpokl. úplné nebo částeč. klin. odpovědi po platin. obsah. CHT, </t>
    </r>
    <r>
      <rPr>
        <u/>
        <sz val="7.7"/>
        <color rgb="FF0070C0"/>
        <rFont val="Calibri"/>
        <family val="2"/>
        <charset val="238"/>
        <scheme val="minor"/>
      </rPr>
      <t>bez ohledu na BRCA stat.</t>
    </r>
    <r>
      <rPr>
        <sz val="7.7"/>
        <color rgb="FF000000"/>
        <rFont val="Calibri"/>
        <family val="2"/>
        <charset val="238"/>
        <scheme val="minor"/>
      </rPr>
      <t xml:space="preserve"> /síla dopor. IA, MCBS: 3/                                                                                       </t>
    </r>
    <r>
      <rPr>
        <i/>
        <u/>
        <sz val="7.7"/>
        <color rgb="FF000000"/>
        <rFont val="Calibri"/>
        <family val="2"/>
        <charset val="238"/>
        <scheme val="minor"/>
      </rPr>
      <t>NCCN</t>
    </r>
    <r>
      <rPr>
        <sz val="7.7"/>
        <color rgb="FF000000"/>
        <rFont val="Calibri"/>
        <family val="2"/>
        <charset val="238"/>
        <scheme val="minor"/>
      </rPr>
      <t xml:space="preserve">:   </t>
    </r>
    <r>
      <rPr>
        <u/>
        <sz val="7.7"/>
        <color rgb="FF000000"/>
        <rFont val="Calibri"/>
        <family val="2"/>
        <charset val="238"/>
        <scheme val="minor"/>
      </rPr>
      <t>udrž. monoterap. u rekurent.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předpokl. úplné nebo částeč. klin. odpovědi po platin. obsah. CHT, </t>
    </r>
    <r>
      <rPr>
        <u/>
        <sz val="7.7"/>
        <color rgb="FF0070C0"/>
        <rFont val="Calibri"/>
        <family val="2"/>
        <charset val="238"/>
        <scheme val="minor"/>
      </rPr>
      <t>po 3 nebo více předch.CHT a Ca s HRD</t>
    </r>
    <r>
      <rPr>
        <sz val="7.7"/>
        <color rgb="FF000000"/>
        <rFont val="Calibri"/>
        <family val="2"/>
        <charset val="238"/>
        <scheme val="minor"/>
      </rPr>
      <t xml:space="preserve">  /síla dopor. 2A/</t>
    </r>
  </si>
  <si>
    <r>
      <t>ESMO:</t>
    </r>
    <r>
      <rPr>
        <u/>
        <sz val="8"/>
        <color rgb="FF000000"/>
        <rFont val="Calibri"/>
        <family val="2"/>
        <charset val="238"/>
        <scheme val="minor"/>
      </rPr>
      <t xml:space="preserve"> FIGO III a IV, high gr., s HRD</t>
    </r>
    <r>
      <rPr>
        <sz val="8"/>
        <color rgb="FF000000"/>
        <rFont val="Calibri"/>
        <family val="2"/>
        <charset val="238"/>
        <scheme val="minor"/>
      </rPr>
      <t xml:space="preserve"> - MCBS skore: 3                                                                                               </t>
    </r>
    <r>
      <rPr>
        <i/>
        <u/>
        <sz val="8"/>
        <color rgb="FF000000"/>
        <rFont val="Calibri"/>
        <family val="2"/>
        <charset val="238"/>
        <scheme val="minor"/>
      </rPr>
      <t>NCCN</t>
    </r>
    <r>
      <rPr>
        <u/>
        <sz val="8"/>
        <color rgb="FF000000"/>
        <rFont val="Calibri"/>
        <family val="2"/>
        <charset val="238"/>
        <scheme val="minor"/>
      </rPr>
      <t>:</t>
    </r>
    <r>
      <rPr>
        <sz val="8"/>
        <color rgb="FF000000"/>
        <rFont val="Calibri"/>
        <family val="2"/>
        <charset val="238"/>
        <scheme val="minor"/>
      </rPr>
      <t xml:space="preserve"> jako</t>
    </r>
    <r>
      <rPr>
        <u/>
        <sz val="8"/>
        <color rgb="FF000000"/>
        <rFont val="Calibri"/>
        <family val="2"/>
        <charset val="238"/>
        <scheme val="minor"/>
      </rPr>
      <t xml:space="preserve"> udrž.terapie (po prim.terapii s bevaciz.) u nádorů s BRCA 1/2wt nebo s nezjištěným BRCA stat. u stadia II-IV (pro st.II jsou ale jen omezená data!!) za předpokladu úplné nebo částečné klin. remise po primární léčb</t>
    </r>
    <r>
      <rPr>
        <sz val="8"/>
        <color rgb="FF000000"/>
        <rFont val="Calibri"/>
        <family val="2"/>
        <charset val="238"/>
        <scheme val="minor"/>
      </rPr>
      <t>ě /síla doporuč. 2A/ - dále viz poznámka (sl. Q) týkající se HR statusu</t>
    </r>
  </si>
  <si>
    <r>
      <rPr>
        <i/>
        <u/>
        <sz val="7.7"/>
        <color rgb="FF000000"/>
        <rFont val="Calibri"/>
        <family val="2"/>
        <charset val="238"/>
        <scheme val="minor"/>
      </rPr>
      <t>ESMO</t>
    </r>
    <r>
      <rPr>
        <sz val="7.7"/>
        <color rgb="FF000000"/>
        <rFont val="Calibri"/>
        <family val="2"/>
        <charset val="238"/>
        <scheme val="minor"/>
      </rPr>
      <t xml:space="preserve">: </t>
    </r>
    <r>
      <rPr>
        <u/>
        <sz val="7.7"/>
        <color rgb="FF000000"/>
        <rFont val="Calibri"/>
        <family val="2"/>
        <charset val="238"/>
        <scheme val="minor"/>
      </rPr>
      <t xml:space="preserve">udrž. monoter. u rekur. </t>
    </r>
    <r>
      <rPr>
        <u/>
        <sz val="7.7"/>
        <color rgb="FF0070C0"/>
        <rFont val="Calibri"/>
        <family val="2"/>
        <charset val="238"/>
        <scheme val="minor"/>
      </rPr>
      <t>high gr.</t>
    </r>
    <r>
      <rPr>
        <u/>
        <sz val="7.7"/>
        <color rgb="FF000000"/>
        <rFont val="Calibri"/>
        <family val="2"/>
        <charset val="238"/>
        <scheme val="minor"/>
      </rPr>
      <t xml:space="preserve">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předp. úplné či částeč. klin. odp. po platin. obsah. CHT, </t>
    </r>
    <r>
      <rPr>
        <u/>
        <sz val="7.7"/>
        <color rgb="FF0070C0"/>
        <rFont val="Calibri"/>
        <family val="2"/>
        <charset val="238"/>
        <scheme val="minor"/>
      </rPr>
      <t>bez ohledu na BRCA stat.</t>
    </r>
    <r>
      <rPr>
        <sz val="7.7"/>
        <color rgb="FF000000"/>
        <rFont val="Calibri"/>
        <family val="2"/>
        <charset val="238"/>
        <scheme val="minor"/>
      </rPr>
      <t xml:space="preserve"> /síla dop.: IA, MCBS skore: 3/+ níže pozn.31                                                                                      </t>
    </r>
    <r>
      <rPr>
        <i/>
        <u/>
        <sz val="7.7"/>
        <color rgb="FF000000"/>
        <rFont val="Calibri"/>
        <family val="2"/>
        <charset val="238"/>
        <scheme val="minor"/>
      </rPr>
      <t>NCCN</t>
    </r>
    <r>
      <rPr>
        <sz val="7.7"/>
        <color rgb="FF000000"/>
        <rFont val="Calibri"/>
        <family val="2"/>
        <charset val="238"/>
        <scheme val="minor"/>
      </rPr>
      <t xml:space="preserve">:   </t>
    </r>
    <r>
      <rPr>
        <u/>
        <sz val="7.7"/>
        <color rgb="FF000000"/>
        <rFont val="Calibri"/>
        <family val="2"/>
        <charset val="238"/>
        <scheme val="minor"/>
      </rPr>
      <t xml:space="preserve">udrž. monoterap. u rekurent. </t>
    </r>
    <r>
      <rPr>
        <u/>
        <sz val="7.7"/>
        <color rgb="FF0070C0"/>
        <rFont val="Calibri"/>
        <family val="2"/>
        <charset val="238"/>
        <scheme val="minor"/>
      </rPr>
      <t>pokroč.</t>
    </r>
    <r>
      <rPr>
        <u/>
        <sz val="7.7"/>
        <color rgb="FF000000"/>
        <rFont val="Calibri"/>
        <family val="2"/>
        <charset val="238"/>
        <scheme val="minor"/>
      </rPr>
      <t xml:space="preserve"> epitel. Ca ovar. platin. senzit.</t>
    </r>
    <r>
      <rPr>
        <u/>
        <vertAlign val="superscript"/>
        <sz val="7.7"/>
        <color rgb="FF000000"/>
        <rFont val="Calibri"/>
        <family val="2"/>
        <charset val="238"/>
        <scheme val="minor"/>
      </rPr>
      <t>30</t>
    </r>
    <r>
      <rPr>
        <u/>
        <sz val="7.7"/>
        <color rgb="FF000000"/>
        <rFont val="Calibri"/>
        <family val="2"/>
        <charset val="238"/>
        <scheme val="minor"/>
      </rPr>
      <t xml:space="preserve"> za předpokl. úplné nebo částeč. klin. odpovědi po platin. obsah. CHT, </t>
    </r>
    <r>
      <rPr>
        <u/>
        <sz val="7.7"/>
        <color rgb="FF0070C0"/>
        <rFont val="Calibri"/>
        <family val="2"/>
        <charset val="238"/>
        <scheme val="minor"/>
      </rPr>
      <t>po 2 nebo více předch.CHT a Ca s BRCA germ. či som. mut.</t>
    </r>
    <r>
      <rPr>
        <sz val="7.7"/>
        <color rgb="FF000000"/>
        <rFont val="Calibri"/>
        <family val="2"/>
        <charset val="238"/>
        <scheme val="minor"/>
      </rPr>
      <t xml:space="preserve"> /síla dopor. 2A/</t>
    </r>
  </si>
  <si>
    <r>
      <t xml:space="preserve">U </t>
    </r>
    <r>
      <rPr>
        <u/>
        <sz val="7.5"/>
        <color rgb="FF000000"/>
        <rFont val="Calibri"/>
        <family val="2"/>
        <charset val="238"/>
        <scheme val="minor"/>
      </rPr>
      <t>BRCA mut.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 pravděp.</t>
    </r>
    <r>
      <rPr>
        <vertAlign val="superscript"/>
        <sz val="7.5"/>
        <color rgb="FF000000"/>
        <rFont val="Calibri"/>
        <family val="2"/>
        <charset val="238"/>
        <scheme val="minor"/>
      </rPr>
      <t>11</t>
    </r>
    <r>
      <rPr>
        <sz val="7.5"/>
        <color rgb="FF000000"/>
        <rFont val="Calibri"/>
        <family val="2"/>
        <charset val="238"/>
        <scheme val="minor"/>
      </rPr>
      <t xml:space="preserve"> </t>
    </r>
    <r>
      <rPr>
        <u/>
        <sz val="7.5"/>
        <color rgb="FF000000"/>
        <rFont val="Calibri"/>
        <family val="2"/>
        <charset val="238"/>
        <scheme val="minor"/>
      </rPr>
      <t>1,7x vyšší než u HR proficient. stavu</t>
    </r>
    <r>
      <rPr>
        <vertAlign val="superscript"/>
        <sz val="7.5"/>
        <color rgb="FF000000"/>
        <rFont val="Calibri"/>
        <family val="2"/>
        <charset val="238"/>
        <scheme val="minor"/>
      </rPr>
      <t>12</t>
    </r>
    <r>
      <rPr>
        <sz val="7.5"/>
        <color rgb="FF000000"/>
        <rFont val="Calibri"/>
        <family val="2"/>
        <charset val="238"/>
        <scheme val="minor"/>
      </rPr>
      <t xml:space="preserve"> a </t>
    </r>
    <r>
      <rPr>
        <u/>
        <sz val="7.5"/>
        <color rgb="FF000000"/>
        <rFont val="Calibri"/>
        <family val="2"/>
        <charset val="238"/>
        <scheme val="minor"/>
      </rPr>
      <t>u HR defic. stavu (bez BRCA mut.)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12</t>
    </r>
    <r>
      <rPr>
        <u/>
        <sz val="7.5"/>
        <color rgb="FF000000"/>
        <rFont val="Calibri"/>
        <family val="2"/>
        <charset val="238"/>
        <scheme val="minor"/>
      </rPr>
      <t xml:space="preserve">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 pravděpod.</t>
    </r>
    <r>
      <rPr>
        <vertAlign val="superscript"/>
        <sz val="7.5"/>
        <color rgb="FF000000"/>
        <rFont val="Calibri"/>
        <family val="2"/>
        <charset val="238"/>
        <scheme val="minor"/>
      </rPr>
      <t>11</t>
    </r>
    <r>
      <rPr>
        <sz val="7.5"/>
        <color rgb="FF000000"/>
        <rFont val="Calibri"/>
        <family val="2"/>
        <charset val="238"/>
        <scheme val="minor"/>
      </rPr>
      <t xml:space="preserve"> </t>
    </r>
    <r>
      <rPr>
        <u/>
        <sz val="7.5"/>
        <color rgb="FF000000"/>
        <rFont val="Calibri"/>
        <family val="2"/>
        <charset val="238"/>
        <scheme val="minor"/>
      </rPr>
      <t>1,4x vyšší než u HR proficient.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12</t>
    </r>
    <r>
      <rPr>
        <u/>
        <sz val="7.5"/>
        <color rgb="FF000000"/>
        <rFont val="Calibri"/>
        <family val="2"/>
        <charset val="238"/>
        <scheme val="minor"/>
      </rPr>
      <t xml:space="preserve"> stavu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13                                                      </t>
    </r>
    <r>
      <rPr>
        <u/>
        <sz val="7.5"/>
        <color rgb="FF000000"/>
        <rFont val="Calibri"/>
        <family val="2"/>
        <charset val="238"/>
        <scheme val="minor"/>
      </rPr>
      <t>Přibl.podíl pac.</t>
    </r>
    <r>
      <rPr>
        <sz val="7.5"/>
        <color rgb="FF000000"/>
        <rFont val="Calibri"/>
        <family val="2"/>
        <charset val="238"/>
        <scheme val="minor"/>
      </rPr>
      <t xml:space="preserve"> s BRCAmut. vs BRCAwt s HRD vs HRprofic. vs biomarker status nezjišť. dle studie PRIMA</t>
    </r>
    <r>
      <rPr>
        <vertAlign val="superscript"/>
        <sz val="7.5"/>
        <color rgb="FF000000"/>
        <rFont val="Calibri"/>
        <family val="2"/>
        <charset val="238"/>
        <scheme val="minor"/>
      </rPr>
      <t>17</t>
    </r>
    <r>
      <rPr>
        <sz val="7.5"/>
        <color rgb="FF000000"/>
        <rFont val="Calibri"/>
        <family val="2"/>
        <charset val="238"/>
        <scheme val="minor"/>
      </rPr>
      <t xml:space="preserve">: </t>
    </r>
    <r>
      <rPr>
        <u/>
        <sz val="7.5"/>
        <color rgb="FF000000"/>
        <rFont val="Calibri"/>
        <family val="2"/>
        <charset val="238"/>
        <scheme val="minor"/>
      </rPr>
      <t>30 - 20 - 35 - 15</t>
    </r>
  </si>
  <si>
    <r>
      <t xml:space="preserve">U </t>
    </r>
    <r>
      <rPr>
        <u/>
        <sz val="7.5"/>
        <color rgb="FF000000"/>
        <rFont val="Calibri"/>
        <family val="2"/>
        <charset val="238"/>
        <scheme val="minor"/>
      </rPr>
      <t>BRCA mut.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 pravděp.</t>
    </r>
    <r>
      <rPr>
        <vertAlign val="superscript"/>
        <sz val="7.5"/>
        <color rgb="FF000000"/>
        <rFont val="Calibri"/>
        <family val="2"/>
        <charset val="238"/>
        <scheme val="minor"/>
      </rPr>
      <t>11</t>
    </r>
    <r>
      <rPr>
        <sz val="7.5"/>
        <color rgb="FF000000"/>
        <rFont val="Calibri"/>
        <family val="2"/>
        <charset val="238"/>
        <scheme val="minor"/>
      </rPr>
      <t xml:space="preserve"> </t>
    </r>
    <r>
      <rPr>
        <u/>
        <sz val="7.5"/>
        <color rgb="FF000000"/>
        <rFont val="Calibri"/>
        <family val="2"/>
        <charset val="238"/>
        <scheme val="minor"/>
      </rPr>
      <t>2,1x vyšší než u BRCAwt s HRDnegat.</t>
    </r>
    <r>
      <rPr>
        <vertAlign val="superscript"/>
        <sz val="7.5"/>
        <color rgb="FF000000"/>
        <rFont val="Calibri"/>
        <family val="2"/>
        <charset val="238"/>
        <scheme val="minor"/>
      </rPr>
      <t>12</t>
    </r>
    <r>
      <rPr>
        <sz val="7.5"/>
        <color rgb="FF000000"/>
        <rFont val="Calibri"/>
        <family val="2"/>
        <charset val="238"/>
        <scheme val="minor"/>
      </rPr>
      <t xml:space="preserve"> a </t>
    </r>
    <r>
      <rPr>
        <u/>
        <sz val="7.5"/>
        <color rgb="FF000000"/>
        <rFont val="Calibri"/>
        <family val="2"/>
        <charset val="238"/>
        <scheme val="minor"/>
      </rPr>
      <t>u HR defic. stavu (bez BRCA mut.)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12</t>
    </r>
    <r>
      <rPr>
        <u/>
        <sz val="7.5"/>
        <color rgb="FF000000"/>
        <rFont val="Calibri"/>
        <family val="2"/>
        <charset val="238"/>
        <scheme val="minor"/>
      </rPr>
      <t xml:space="preserve"> je účinn.</t>
    </r>
    <r>
      <rPr>
        <sz val="7.5"/>
        <color rgb="FF000000"/>
        <rFont val="Calibri"/>
        <family val="2"/>
        <charset val="238"/>
        <scheme val="minor"/>
      </rPr>
      <t>(dle HR pro PFS) pravděp.</t>
    </r>
    <r>
      <rPr>
        <vertAlign val="superscript"/>
        <sz val="7.5"/>
        <color rgb="FF000000"/>
        <rFont val="Calibri"/>
        <family val="2"/>
        <charset val="238"/>
        <scheme val="minor"/>
      </rPr>
      <t>11</t>
    </r>
    <r>
      <rPr>
        <sz val="7.5"/>
        <color rgb="FF000000"/>
        <rFont val="Calibri"/>
        <family val="2"/>
        <charset val="238"/>
        <scheme val="minor"/>
      </rPr>
      <t xml:space="preserve"> </t>
    </r>
    <r>
      <rPr>
        <u/>
        <sz val="7.5"/>
        <color rgb="FF000000"/>
        <rFont val="Calibri"/>
        <family val="2"/>
        <charset val="238"/>
        <scheme val="minor"/>
      </rPr>
      <t>1,5x vyšší než u BRCAwt s HRDnegat.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12,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25                                                                 </t>
    </r>
    <r>
      <rPr>
        <u/>
        <sz val="7.5"/>
        <color rgb="FF000000"/>
        <rFont val="Calibri"/>
        <family val="2"/>
        <charset val="238"/>
        <scheme val="minor"/>
      </rPr>
      <t>Přibl.podíl pac.</t>
    </r>
    <r>
      <rPr>
        <sz val="7.5"/>
        <color rgb="FF000000"/>
        <rFont val="Calibri"/>
        <family val="2"/>
        <charset val="238"/>
        <scheme val="minor"/>
      </rPr>
      <t xml:space="preserve"> s BRCAmut. vs BRCAwt s HRD vs BRCAwt HRDnegat. vs BRCAwt bez HRD anal. dle studie NOVA</t>
    </r>
    <r>
      <rPr>
        <vertAlign val="superscript"/>
        <sz val="7.5"/>
        <color rgb="FF000000"/>
        <rFont val="Calibri"/>
        <family val="2"/>
        <charset val="238"/>
        <scheme val="minor"/>
      </rPr>
      <t>15,25</t>
    </r>
    <r>
      <rPr>
        <sz val="7.5"/>
        <color rgb="FF000000"/>
        <rFont val="Calibri"/>
        <family val="2"/>
        <charset val="238"/>
        <scheme val="minor"/>
      </rPr>
      <t xml:space="preserve">:  </t>
    </r>
    <r>
      <rPr>
        <u/>
        <sz val="7.5"/>
        <color rgb="FF000000"/>
        <rFont val="Calibri"/>
        <family val="2"/>
        <charset val="238"/>
        <scheme val="minor"/>
      </rPr>
      <t xml:space="preserve">45 - 21 - 24 - 10 </t>
    </r>
  </si>
  <si>
    <r>
      <t xml:space="preserve">U </t>
    </r>
    <r>
      <rPr>
        <u/>
        <sz val="7.5"/>
        <color rgb="FF000000"/>
        <rFont val="Calibri"/>
        <family val="2"/>
        <charset val="238"/>
        <scheme val="minor"/>
      </rPr>
      <t>BRCA mut.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</t>
    </r>
    <r>
      <rPr>
        <u/>
        <sz val="7.5"/>
        <color rgb="FF000000"/>
        <rFont val="Calibri"/>
        <family val="2"/>
        <charset val="238"/>
        <scheme val="minor"/>
      </rPr>
      <t xml:space="preserve"> 3x vyšší (statisticky význ.na hladině 0,05) než u BRCA wt stavu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14,15  </t>
    </r>
    <r>
      <rPr>
        <u/>
        <sz val="7.5"/>
        <color rgb="FF000000"/>
        <rFont val="Calibri"/>
        <family val="2"/>
        <charset val="238"/>
        <scheme val="minor"/>
      </rPr>
      <t>Ve studiích s olaparibem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14</t>
    </r>
    <r>
      <rPr>
        <u/>
        <sz val="7.5"/>
        <color rgb="FF000000"/>
        <rFont val="Calibri"/>
        <family val="2"/>
        <charset val="238"/>
        <scheme val="minor"/>
      </rPr>
      <t xml:space="preserve"> nebyl zjišťován HRD status !</t>
    </r>
    <r>
      <rPr>
        <sz val="7.5"/>
        <color rgb="FF000000"/>
        <rFont val="Calibri"/>
        <family val="2"/>
        <charset val="238"/>
        <scheme val="minor"/>
      </rPr>
      <t>!  Studie Study 19</t>
    </r>
    <r>
      <rPr>
        <vertAlign val="superscript"/>
        <sz val="7.5"/>
        <color rgb="FF000000"/>
        <rFont val="Calibri"/>
        <family val="2"/>
        <charset val="238"/>
        <scheme val="minor"/>
      </rPr>
      <t>14</t>
    </r>
    <r>
      <rPr>
        <sz val="7.5"/>
        <color rgb="FF000000"/>
        <rFont val="Calibri"/>
        <family val="2"/>
        <charset val="238"/>
        <scheme val="minor"/>
      </rPr>
      <t xml:space="preserve"> byla prováděna jen s kapslemi v dávkování 2x400mg.  </t>
    </r>
    <r>
      <rPr>
        <u/>
        <sz val="7.5"/>
        <color rgb="FF000000"/>
        <rFont val="Calibri"/>
        <family val="2"/>
        <charset val="238"/>
        <scheme val="minor"/>
      </rPr>
      <t>Tablety v dávkování 2x300mg byly použity jen ve studii SOLO2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15,26</t>
    </r>
    <r>
      <rPr>
        <u/>
        <sz val="7.5"/>
        <color rgb="FF000000"/>
        <rFont val="Calibri"/>
        <family val="2"/>
        <charset val="238"/>
        <scheme val="minor"/>
      </rPr>
      <t xml:space="preserve"> u pac.s jen BRCAmut.!</t>
    </r>
    <r>
      <rPr>
        <sz val="7.5"/>
        <color rgb="FF000000"/>
        <rFont val="Calibri"/>
        <family val="2"/>
        <charset val="238"/>
        <scheme val="minor"/>
      </rPr>
      <t>!</t>
    </r>
  </si>
  <si>
    <r>
      <t xml:space="preserve">U </t>
    </r>
    <r>
      <rPr>
        <u/>
        <sz val="7.5"/>
        <color rgb="FF000000"/>
        <rFont val="Calibri"/>
        <family val="2"/>
        <charset val="238"/>
        <scheme val="minor"/>
      </rPr>
      <t>BRCA mut.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</t>
    </r>
    <r>
      <rPr>
        <u/>
        <sz val="7.5"/>
        <color rgb="FF000000"/>
        <rFont val="Calibri"/>
        <family val="2"/>
        <charset val="238"/>
        <scheme val="minor"/>
      </rPr>
      <t xml:space="preserve"> cca 2x vyšší (stat. význ.na hladině 0,05) než u BRCA wt stavu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14,15 </t>
    </r>
    <r>
      <rPr>
        <sz val="7.5"/>
        <color rgb="FF000000"/>
        <rFont val="Calibri"/>
        <family val="2"/>
        <charset val="238"/>
        <scheme val="minor"/>
      </rPr>
      <t xml:space="preserve"> U BRCA2 mut. je účinnost (dle HR pro PFS) pravděp.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11 </t>
    </r>
    <r>
      <rPr>
        <sz val="7.5"/>
        <color rgb="FF000000"/>
        <rFont val="Calibri"/>
        <family val="2"/>
        <charset val="238"/>
        <scheme val="minor"/>
      </rPr>
      <t>cca 2,7x vyšší než u BRCA1 mut.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14  </t>
    </r>
    <r>
      <rPr>
        <u/>
        <vertAlign val="superscript"/>
        <sz val="7.5"/>
        <color rgb="FF000000"/>
        <rFont val="Calibri"/>
        <family val="2"/>
        <charset val="238"/>
        <scheme val="minor"/>
      </rPr>
      <t xml:space="preserve"> </t>
    </r>
    <r>
      <rPr>
        <u/>
        <sz val="7.5"/>
        <color rgb="FF000000"/>
        <rFont val="Calibri"/>
        <family val="2"/>
        <charset val="238"/>
        <scheme val="minor"/>
      </rPr>
      <t>Přibl.podíl pac.</t>
    </r>
    <r>
      <rPr>
        <sz val="7.5"/>
        <color rgb="FF000000"/>
        <rFont val="Calibri"/>
        <family val="2"/>
        <charset val="238"/>
        <scheme val="minor"/>
      </rPr>
      <t xml:space="preserve"> s BRCAmut. vs BRCAwt s high LOH</t>
    </r>
    <r>
      <rPr>
        <vertAlign val="superscript"/>
        <sz val="7.5"/>
        <color rgb="FF000000"/>
        <rFont val="Calibri"/>
        <family val="2"/>
        <charset val="238"/>
        <scheme val="minor"/>
      </rPr>
      <t>28</t>
    </r>
    <r>
      <rPr>
        <sz val="7.5"/>
        <color rgb="FF000000"/>
        <rFont val="Calibri"/>
        <family val="2"/>
        <charset val="238"/>
        <scheme val="minor"/>
      </rPr>
      <t xml:space="preserve"> (cca jako HRD) vs BRCAwt s low LOH</t>
    </r>
    <r>
      <rPr>
        <vertAlign val="superscript"/>
        <sz val="7.5"/>
        <color rgb="FF000000"/>
        <rFont val="Calibri"/>
        <family val="2"/>
        <charset val="238"/>
        <scheme val="minor"/>
      </rPr>
      <t>28</t>
    </r>
    <r>
      <rPr>
        <sz val="7.5"/>
        <color rgb="FF000000"/>
        <rFont val="Calibri"/>
        <family val="2"/>
        <charset val="238"/>
        <scheme val="minor"/>
      </rPr>
      <t xml:space="preserve"> (cca jako HRDnegat.) dle studie ARIEL3</t>
    </r>
    <r>
      <rPr>
        <vertAlign val="superscript"/>
        <sz val="7.5"/>
        <color rgb="FF000000"/>
        <rFont val="Calibri"/>
        <family val="2"/>
        <charset val="238"/>
        <scheme val="minor"/>
      </rPr>
      <t>15,29</t>
    </r>
    <r>
      <rPr>
        <sz val="7.5"/>
        <color rgb="FF000000"/>
        <rFont val="Calibri"/>
        <family val="2"/>
        <charset val="238"/>
        <scheme val="minor"/>
      </rPr>
      <t xml:space="preserve">: </t>
    </r>
    <r>
      <rPr>
        <u/>
        <sz val="7.5"/>
        <color rgb="FF000000"/>
        <rFont val="Calibri"/>
        <family val="2"/>
        <charset val="238"/>
        <scheme val="minor"/>
      </rPr>
      <t>35-28-29</t>
    </r>
    <r>
      <rPr>
        <u/>
        <vertAlign val="superscript"/>
        <sz val="7.5"/>
        <color rgb="FF000000"/>
        <rFont val="Calibri"/>
        <family val="2"/>
        <charset val="238"/>
        <scheme val="minor"/>
      </rPr>
      <t xml:space="preserve"> </t>
    </r>
  </si>
  <si>
    <r>
      <t>poměr ceny za první rok léčby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vůči nejlevnějšímu (CMA)</t>
    </r>
  </si>
  <si>
    <r>
      <t>poměr ceny za první 2 roky léčby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vůči nejlevnějšímu (CMA)</t>
    </r>
  </si>
  <si>
    <t>nejlevnější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</si>
  <si>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18 </t>
    </r>
    <r>
      <rPr>
        <u/>
        <sz val="8"/>
        <color theme="1"/>
        <rFont val="Calibri"/>
        <family val="2"/>
        <charset val="238"/>
        <scheme val="minor"/>
      </rPr>
      <t>Poměr rizik pro přežití bez progrese onemocnění vůči placebu (v závorce je 95% konfideční interval) u nově zjištěného epiteliálního karcinomu vaječníků u pacientů s vysokým rizikem progrese (st. III dle FIGO a &gt;1.0 cm of residual disease after debulking surgery,  st. IV dle FIGO)</t>
    </r>
  </si>
  <si>
    <r>
      <t>násobek poměru cena/účinnost</t>
    </r>
    <r>
      <rPr>
        <b/>
        <vertAlign val="superscript"/>
        <sz val="7.5"/>
        <rFont val="Arial"/>
        <family val="2"/>
        <charset val="238"/>
      </rPr>
      <t>98,21</t>
    </r>
    <r>
      <rPr>
        <b/>
        <sz val="7.5"/>
        <rFont val="Arial"/>
        <family val="2"/>
        <charset val="238"/>
      </rPr>
      <t xml:space="preserve"> vůči nákl. nejefekt. za 1.rok léčby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(CEA) u pac. s BRCAwt a s HRD</t>
    </r>
  </si>
  <si>
    <r>
      <t>násobek poměru cena/účinnost</t>
    </r>
    <r>
      <rPr>
        <b/>
        <vertAlign val="superscript"/>
        <sz val="7.5"/>
        <rFont val="Arial"/>
        <family val="2"/>
        <charset val="238"/>
      </rPr>
      <t>98,21</t>
    </r>
    <r>
      <rPr>
        <b/>
        <sz val="7.5"/>
        <rFont val="Arial"/>
        <family val="2"/>
        <charset val="238"/>
      </rPr>
      <t xml:space="preserve"> vůči nákl. nejefekt. za 1.rok léčby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(CEA) u pac. s BRCAwt bez HRD</t>
    </r>
  </si>
  <si>
    <r>
      <t>násobek poměru cena/účinnost</t>
    </r>
    <r>
      <rPr>
        <b/>
        <vertAlign val="superscript"/>
        <sz val="7.5"/>
        <rFont val="Arial"/>
        <family val="2"/>
        <charset val="238"/>
      </rPr>
      <t>98,21</t>
    </r>
    <r>
      <rPr>
        <b/>
        <sz val="7.5"/>
        <rFont val="Arial"/>
        <family val="2"/>
        <charset val="238"/>
      </rPr>
      <t xml:space="preserve"> vůči nákl. nejefekt. za první 2 roky léčby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(CEA) u pac. s BRCAwt a s HRD</t>
    </r>
  </si>
  <si>
    <r>
      <t>násobek poměru cena/účinnost</t>
    </r>
    <r>
      <rPr>
        <b/>
        <vertAlign val="superscript"/>
        <sz val="7.5"/>
        <rFont val="Arial"/>
        <family val="2"/>
        <charset val="238"/>
      </rPr>
      <t>98,21</t>
    </r>
    <r>
      <rPr>
        <b/>
        <sz val="7.5"/>
        <rFont val="Arial"/>
        <family val="2"/>
        <charset val="238"/>
      </rPr>
      <t xml:space="preserve"> vůči nákl. nejefekt. za první 2 roky léčby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(CEA) u pac. s BRCAwt bez HRD</t>
    </r>
  </si>
  <si>
    <t>nákladově nejefektivnější</t>
  </si>
  <si>
    <r>
      <t xml:space="preserve">U </t>
    </r>
    <r>
      <rPr>
        <u/>
        <sz val="7.5"/>
        <color rgb="FF000000"/>
        <rFont val="Calibri"/>
        <family val="2"/>
        <charset val="238"/>
        <scheme val="minor"/>
      </rPr>
      <t>BRCA mut. je účinnost</t>
    </r>
    <r>
      <rPr>
        <sz val="7.5"/>
        <color rgb="FF000000"/>
        <rFont val="Calibri"/>
        <family val="2"/>
        <charset val="238"/>
        <scheme val="minor"/>
      </rPr>
      <t xml:space="preserve"> (dle HR pro PFS)</t>
    </r>
    <r>
      <rPr>
        <u/>
        <sz val="7.5"/>
        <color rgb="FF000000"/>
        <rFont val="Calibri"/>
        <family val="2"/>
        <charset val="238"/>
        <scheme val="minor"/>
      </rPr>
      <t xml:space="preserve"> 3x vyšší (statisticky význ.na hladině 0,05) než u BRCA wt stavu</t>
    </r>
    <r>
      <rPr>
        <vertAlign val="superscript"/>
        <sz val="7.5"/>
        <color rgb="FF000000"/>
        <rFont val="Calibri"/>
        <family val="2"/>
        <charset val="238"/>
        <scheme val="minor"/>
      </rPr>
      <t xml:space="preserve">14,15  </t>
    </r>
    <r>
      <rPr>
        <u/>
        <sz val="7.5"/>
        <color rgb="FF000000"/>
        <rFont val="Calibri"/>
        <family val="2"/>
        <charset val="238"/>
        <scheme val="minor"/>
      </rPr>
      <t>Ve studiích s olaparibem</t>
    </r>
    <r>
      <rPr>
        <u/>
        <vertAlign val="superscript"/>
        <sz val="7.5"/>
        <color rgb="FF000000"/>
        <rFont val="Calibri"/>
        <family val="2"/>
        <charset val="238"/>
        <scheme val="minor"/>
      </rPr>
      <t>14</t>
    </r>
    <r>
      <rPr>
        <u/>
        <sz val="7.5"/>
        <color rgb="FF000000"/>
        <rFont val="Calibri"/>
        <family val="2"/>
        <charset val="238"/>
        <scheme val="minor"/>
      </rPr>
      <t xml:space="preserve"> nebyl zjišťován HRD status !</t>
    </r>
    <r>
      <rPr>
        <sz val="7.5"/>
        <color rgb="FF000000"/>
        <rFont val="Calibri"/>
        <family val="2"/>
        <charset val="238"/>
        <scheme val="minor"/>
      </rPr>
      <t>!  Studie Study 19</t>
    </r>
    <r>
      <rPr>
        <vertAlign val="superscript"/>
        <sz val="7.5"/>
        <color rgb="FF000000"/>
        <rFont val="Calibri"/>
        <family val="2"/>
        <charset val="238"/>
        <scheme val="minor"/>
      </rPr>
      <t>14</t>
    </r>
    <r>
      <rPr>
        <sz val="7.5"/>
        <color rgb="FF000000"/>
        <rFont val="Calibri"/>
        <family val="2"/>
        <charset val="238"/>
        <scheme val="minor"/>
      </rPr>
      <t xml:space="preserve"> byla prováděna jen s kapsl. v dávk. 2x400mg.  </t>
    </r>
    <r>
      <rPr>
        <u/>
        <sz val="7.5"/>
        <color rgb="FF000000"/>
        <rFont val="Calibri"/>
        <family val="2"/>
        <charset val="238"/>
        <scheme val="minor"/>
      </rPr>
      <t>Přibl.podíl pac.</t>
    </r>
    <r>
      <rPr>
        <sz val="7.5"/>
        <color rgb="FF000000"/>
        <rFont val="Calibri"/>
        <family val="2"/>
        <charset val="238"/>
        <scheme val="minor"/>
      </rPr>
      <t xml:space="preserve"> s BRCAmut. vs BRCAwt vs BRCA neznám.stat. dle studie Study19</t>
    </r>
    <r>
      <rPr>
        <vertAlign val="superscript"/>
        <sz val="7.5"/>
        <color rgb="FF000000"/>
        <rFont val="Calibri"/>
        <family val="2"/>
        <charset val="238"/>
        <scheme val="minor"/>
      </rPr>
      <t>14,15</t>
    </r>
    <r>
      <rPr>
        <sz val="7.5"/>
        <color rgb="FF000000"/>
        <rFont val="Calibri"/>
        <family val="2"/>
        <charset val="238"/>
        <scheme val="minor"/>
      </rPr>
      <t>:</t>
    </r>
    <r>
      <rPr>
        <u/>
        <sz val="7.5"/>
        <color rgb="FF000000"/>
        <rFont val="Calibri"/>
        <family val="2"/>
        <charset val="238"/>
        <scheme val="minor"/>
      </rPr>
      <t xml:space="preserve"> 51 - 45 - 4</t>
    </r>
  </si>
  <si>
    <r>
      <rPr>
        <b/>
        <u/>
        <sz val="10"/>
        <color theme="1"/>
        <rFont val="Calibri"/>
        <family val="2"/>
        <charset val="238"/>
        <scheme val="minor"/>
      </rPr>
      <t>1. volba při BRCAwt s HRD</t>
    </r>
    <r>
      <rPr>
        <sz val="10"/>
        <color theme="1"/>
        <rFont val="Calibri"/>
        <family val="2"/>
        <charset val="238"/>
        <scheme val="minor"/>
      </rPr>
      <t xml:space="preserve"> - dle SPC Zejuly jen pro high-grade serózní epitel. Ca vaječníků.       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NENÍ V ČR HRAZENO !</t>
    </r>
  </si>
  <si>
    <r>
      <rPr>
        <b/>
        <u/>
        <sz val="10"/>
        <color theme="1"/>
        <rFont val="Calibri"/>
        <family val="2"/>
        <charset val="238"/>
        <scheme val="minor"/>
      </rPr>
      <t>1. volba při BRCAwt bez HRD či nezjišťovaném HR statusu</t>
    </r>
    <r>
      <rPr>
        <sz val="10"/>
        <color theme="1"/>
        <rFont val="Calibri"/>
        <family val="2"/>
        <charset val="238"/>
        <scheme val="minor"/>
      </rPr>
      <t xml:space="preserve"> - dle SPC Lynparzy tbl jen pro high-grade epitel. Ca vaječníků.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NENÍ V ČR HRAZENO !   STUDIE S DATY PRO TUTO VOLBU BYLA S CPS!!</t>
    </r>
  </si>
  <si>
    <r>
      <t xml:space="preserve">dle SPC Rubraca jen pro high-grade epitel. Ca vaječníků.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NENÍ V ČR HRAZENO, NENÍ ZATÍM NA TRHU !</t>
    </r>
  </si>
  <si>
    <r>
      <rPr>
        <b/>
        <u/>
        <sz val="10"/>
        <color theme="1"/>
        <rFont val="Calibri"/>
        <family val="2"/>
        <charset val="238"/>
        <scheme val="minor"/>
      </rPr>
      <t>1. volba při BRCAwt bez HRD či nezjišťovaném HR statusu</t>
    </r>
    <r>
      <rPr>
        <sz val="8"/>
        <color theme="1"/>
        <rFont val="Calibri"/>
        <family val="2"/>
        <charset val="238"/>
        <scheme val="minor"/>
      </rPr>
      <t xml:space="preserve"> - dle SPC pro cps jen pro high-grade serózní epitel. Ca, v ČR hrazeno jen u pac. s BRCA 1/2 mutací, ECOG 0-1 a předléčeností min. 2 platin. režimy!!!  </t>
    </r>
    <r>
      <rPr>
        <b/>
        <u/>
        <sz val="8"/>
        <color theme="1"/>
        <rFont val="Calibri"/>
        <family val="2"/>
        <charset val="238"/>
        <scheme val="minor"/>
      </rPr>
      <t>NENÍ V ČR PRO TUTO VOLBU HRAZENO, PRO CPS DLE SPC OFF-LABEL !, ALE STUDIE S DATY PRO TUTO VOLBU BYLA S CPS!!</t>
    </r>
  </si>
  <si>
    <r>
      <rPr>
        <b/>
        <u/>
        <sz val="9.5"/>
        <color theme="1"/>
        <rFont val="Calibri"/>
        <family val="2"/>
        <charset val="238"/>
        <scheme val="minor"/>
      </rPr>
      <t>1. volba při BRCAwt či nezjišťovaném BRCA statusu, bez ohledu na HR status</t>
    </r>
    <r>
      <rPr>
        <sz val="9.5"/>
        <color theme="1"/>
        <rFont val="Calibri"/>
        <family val="2"/>
        <charset val="238"/>
        <scheme val="minor"/>
      </rPr>
      <t xml:space="preserve"> - dle SPC Avastinu jen pro pac., kteří nebyly dosud léčeni bevaciz. nebo jiným inhibitor. VEGF nebo recept.VEGF.                                      </t>
    </r>
    <r>
      <rPr>
        <b/>
        <u/>
        <sz val="9.5"/>
        <color theme="1"/>
        <rFont val="Calibri"/>
        <family val="2"/>
        <charset val="238"/>
        <scheme val="minor"/>
      </rPr>
      <t>NENÍ V ČR HRAZENO !</t>
    </r>
  </si>
  <si>
    <r>
      <rPr>
        <b/>
        <u/>
        <sz val="10"/>
        <color rgb="FF000000"/>
        <rFont val="Calibri"/>
        <family val="2"/>
        <charset val="238"/>
        <scheme val="minor"/>
      </rPr>
      <t>2. volba</t>
    </r>
    <r>
      <rPr>
        <sz val="10"/>
        <color rgb="FF000000"/>
        <rFont val="Calibri"/>
        <family val="2"/>
        <charset val="238"/>
        <scheme val="minor"/>
      </rPr>
      <t xml:space="preserve"> - dle SPC jen pro pac. s high-grade Ca (stadia FIGO III a IV), s úplnou nebo částečnou odpovědí po dokončení 1. linie CHT založené na platině.                          </t>
    </r>
    <r>
      <rPr>
        <b/>
        <u/>
        <sz val="10"/>
        <color rgb="FF000000"/>
        <rFont val="Calibri"/>
        <family val="2"/>
        <charset val="238"/>
        <scheme val="minor"/>
      </rPr>
      <t>NENÍ V ČR HRAZENO !</t>
    </r>
  </si>
  <si>
    <r>
      <rPr>
        <b/>
        <u/>
        <sz val="10"/>
        <color theme="1"/>
        <rFont val="Calibri"/>
        <family val="2"/>
        <charset val="238"/>
        <scheme val="minor"/>
      </rPr>
      <t>3. volba</t>
    </r>
    <r>
      <rPr>
        <sz val="9.5"/>
        <color theme="1"/>
        <rFont val="Calibri"/>
        <family val="2"/>
        <charset val="238"/>
        <scheme val="minor"/>
      </rPr>
      <t xml:space="preserve"> - dle SPC Lynparza jen u pac. s high-grade Ca (stadia FIGO III a IV), s kompl. nebo částečnou odpovědí na léčbu po ukončení 1. linie CHT na bázi platiny v komb. s bevaciz. s pozit. stavem poruchy homologní rekombinace (HRD) definovaným buďto mutací BRCA1/2 a/nebo genom. nestabilitou.  </t>
    </r>
    <r>
      <rPr>
        <b/>
        <u/>
        <sz val="9.5"/>
        <color theme="1"/>
        <rFont val="Calibri"/>
        <family val="2"/>
        <charset val="238"/>
        <scheme val="minor"/>
      </rPr>
      <t xml:space="preserve">                                                           LYNPARZA NENÍ V ČR HRAZENA !</t>
    </r>
  </si>
  <si>
    <r>
      <rPr>
        <b/>
        <u/>
        <sz val="10"/>
        <color rgb="FF000000"/>
        <rFont val="Calibri"/>
        <family val="2"/>
        <charset val="238"/>
        <scheme val="minor"/>
      </rPr>
      <t xml:space="preserve">1. volba při BRCAwt či nezjišťovaném BRCA statusu, bez ohledu na HR status </t>
    </r>
    <r>
      <rPr>
        <sz val="10"/>
        <color rgb="FF000000"/>
        <rFont val="Calibri"/>
        <family val="2"/>
        <charset val="238"/>
        <scheme val="minor"/>
      </rPr>
      <t>- v ČR úhrada jen pro st.IV dle FIGO nebo st. III u neoper. pac. nebo st. III s větším než 1,0 cm residuem po operaci.</t>
    </r>
  </si>
  <si>
    <r>
      <t xml:space="preserve">     jen u pac. s úplnou či částečnou odpovědí !!! - </t>
    </r>
    <r>
      <rPr>
        <u/>
        <sz val="8"/>
        <color theme="1"/>
        <rFont val="Calibri"/>
        <family val="2"/>
        <charset val="238"/>
        <scheme val="minor"/>
      </rPr>
      <t>to ztěžuje srovnání PARPi s bevaciz.</t>
    </r>
    <r>
      <rPr>
        <sz val="8"/>
        <color theme="1"/>
        <rFont val="Calibri"/>
        <family val="2"/>
        <charset val="238"/>
        <scheme val="minor"/>
      </rPr>
      <t xml:space="preserve"> (PFS se počítá od doby randomizace do progrese či smrti!!, pacienti ve studiích s PARPi,  kteří progredovali v průběhu 6 měs. od začátku CHT nebyli do studie zařazeni, což činí např. asi 20% pac. randomizovaných ve studii OCEANS</t>
    </r>
    <r>
      <rPr>
        <vertAlign val="superscript"/>
        <sz val="8"/>
        <color theme="1"/>
        <rFont val="Calibri"/>
        <family val="2"/>
        <charset val="238"/>
        <scheme val="minor"/>
      </rPr>
      <t>22</t>
    </r>
    <r>
      <rPr>
        <sz val="8"/>
        <color theme="1"/>
        <rFont val="Calibri"/>
        <family val="2"/>
        <charset val="238"/>
        <scheme val="minor"/>
      </rPr>
      <t xml:space="preserve"> s bevaciz.)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</si>
  <si>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Dobu 1. roku léčby jsem zvolil s ohledem na dobu podávání bevaciz. 12 měsíců ve studii ICON-7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. Dobu prvních 2 let léčby jsem zvolil dle mPFS</t>
    </r>
    <r>
      <rPr>
        <vertAlign val="superscript"/>
        <sz val="8"/>
        <color theme="1"/>
        <rFont val="Calibri"/>
        <family val="2"/>
        <charset val="238"/>
        <scheme val="minor"/>
      </rPr>
      <t>13</t>
    </r>
    <r>
      <rPr>
        <sz val="8"/>
        <color theme="1"/>
        <rFont val="Calibri"/>
        <family val="2"/>
        <charset val="238"/>
        <scheme val="minor"/>
      </rPr>
      <t xml:space="preserve"> pro 1. linie studovaných léčiv u BRCAwt s HRD (PARPi) či nezjišť.biomarker statusem (bevaciz.) : niraparib - 19,6 měsíce, bevaciz. - 18,2 měsíce, olaparib+bevaciz. - 28,1 měsíce. </t>
    </r>
  </si>
</sst>
</file>

<file path=xl/styles.xml><?xml version="1.0" encoding="utf-8"?>
<styleSheet xmlns="http://schemas.openxmlformats.org/spreadsheetml/2006/main">
  <numFmts count="4">
    <numFmt numFmtId="164" formatCode="#,##0.00\ &quot;Kč&quot;"/>
    <numFmt numFmtId="165" formatCode="#,##0\ &quot;Kč&quot;"/>
    <numFmt numFmtId="166" formatCode="_-* #,##0\ [$Kč-405]_-;\-* #,##0\ [$Kč-405]_-;_-* &quot;-&quot;??\ [$Kč-405]_-;_-@_-"/>
    <numFmt numFmtId="167" formatCode="0.0"/>
  </numFmts>
  <fonts count="62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  <font>
      <u/>
      <vertAlign val="superscript"/>
      <sz val="8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u/>
      <sz val="7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u/>
      <sz val="9"/>
      <name val="Arial"/>
      <family val="2"/>
      <charset val="238"/>
    </font>
    <font>
      <u/>
      <vertAlign val="superscript"/>
      <sz val="8"/>
      <color rgb="FF000000"/>
      <name val="Calibri"/>
      <family val="2"/>
      <charset val="238"/>
      <scheme val="minor"/>
    </font>
    <font>
      <i/>
      <u/>
      <sz val="8"/>
      <color rgb="FF00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vertAlign val="superscript"/>
      <sz val="9"/>
      <name val="Arial"/>
      <family val="2"/>
      <charset val="238"/>
    </font>
    <font>
      <u/>
      <vertAlign val="superscript"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vertAlign val="superscript"/>
      <sz val="8.5"/>
      <name val="Arial"/>
      <family val="2"/>
      <charset val="238"/>
    </font>
    <font>
      <sz val="7.5"/>
      <name val="Arial"/>
      <family val="2"/>
      <charset val="238"/>
    </font>
    <font>
      <vertAlign val="superscript"/>
      <sz val="7.5"/>
      <name val="Arial"/>
      <family val="2"/>
      <charset val="238"/>
    </font>
    <font>
      <u/>
      <sz val="7.5"/>
      <name val="Arial"/>
      <family val="2"/>
      <charset val="238"/>
    </font>
    <font>
      <sz val="7.7"/>
      <color rgb="FF000000"/>
      <name val="Calibri"/>
      <family val="2"/>
      <charset val="238"/>
      <scheme val="minor"/>
    </font>
    <font>
      <i/>
      <u/>
      <sz val="7.7"/>
      <color rgb="FF000000"/>
      <name val="Calibri"/>
      <family val="2"/>
      <charset val="238"/>
      <scheme val="minor"/>
    </font>
    <font>
      <u/>
      <sz val="7.7"/>
      <color rgb="FF000000"/>
      <name val="Calibri"/>
      <family val="2"/>
      <charset val="238"/>
      <scheme val="minor"/>
    </font>
    <font>
      <u/>
      <vertAlign val="superscript"/>
      <sz val="7.7"/>
      <color rgb="FF000000"/>
      <name val="Calibri"/>
      <family val="2"/>
      <charset val="238"/>
      <scheme val="minor"/>
    </font>
    <font>
      <u/>
      <sz val="7.7"/>
      <color rgb="FF0070C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.5"/>
      <color rgb="FF000000"/>
      <name val="Calibri"/>
      <family val="2"/>
      <charset val="238"/>
      <scheme val="minor"/>
    </font>
    <font>
      <u/>
      <sz val="7.5"/>
      <color rgb="FF000000"/>
      <name val="Calibri"/>
      <family val="2"/>
      <charset val="238"/>
      <scheme val="minor"/>
    </font>
    <font>
      <vertAlign val="superscript"/>
      <sz val="7.5"/>
      <color rgb="FF000000"/>
      <name val="Calibri"/>
      <family val="2"/>
      <charset val="238"/>
      <scheme val="minor"/>
    </font>
    <font>
      <u/>
      <vertAlign val="superscript"/>
      <sz val="7.5"/>
      <color rgb="FF000000"/>
      <name val="Calibri"/>
      <family val="2"/>
      <charset val="238"/>
      <scheme val="minor"/>
    </font>
    <font>
      <b/>
      <sz val="7.5"/>
      <name val="Arial"/>
      <family val="2"/>
      <charset val="238"/>
    </font>
    <font>
      <b/>
      <vertAlign val="superscript"/>
      <sz val="7.5"/>
      <name val="Arial"/>
      <family val="2"/>
      <charset val="238"/>
    </font>
    <font>
      <b/>
      <u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u/>
      <sz val="9.5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0" fillId="0" borderId="0" xfId="0" applyNumberFormat="1"/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1" xfId="0" applyFont="1" applyBorder="1" applyAlignment="1">
      <alignment horizontal="left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7" fontId="9" fillId="8" borderId="3" xfId="0" applyNumberFormat="1" applyFont="1" applyFill="1" applyBorder="1" applyAlignment="1">
      <alignment horizontal="center" vertical="center" wrapText="1"/>
    </xf>
    <xf numFmtId="10" fontId="0" fillId="0" borderId="4" xfId="0" applyNumberFormat="1" applyBorder="1"/>
    <xf numFmtId="9" fontId="0" fillId="0" borderId="4" xfId="0" applyNumberFormat="1" applyBorder="1"/>
    <xf numFmtId="0" fontId="7" fillId="7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167" fontId="9" fillId="13" borderId="5" xfId="0" applyNumberFormat="1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67" fontId="9" fillId="8" borderId="1" xfId="0" applyNumberFormat="1" applyFont="1" applyFill="1" applyBorder="1" applyAlignment="1">
      <alignment horizontal="center" vertical="center" wrapText="1"/>
    </xf>
    <xf numFmtId="167" fontId="9" fillId="1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12" fillId="3" borderId="0" xfId="0" applyFont="1" applyFill="1" applyAlignment="1"/>
    <xf numFmtId="0" fontId="13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12" fillId="7" borderId="0" xfId="0" applyFont="1" applyFill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left" vertical="center" wrapText="1"/>
    </xf>
    <xf numFmtId="0" fontId="20" fillId="7" borderId="0" xfId="0" applyFont="1" applyFill="1"/>
    <xf numFmtId="0" fontId="50" fillId="7" borderId="0" xfId="0" applyFont="1" applyFill="1"/>
    <xf numFmtId="0" fontId="51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10" fontId="0" fillId="0" borderId="17" xfId="0" applyNumberFormat="1" applyBorder="1"/>
    <xf numFmtId="0" fontId="12" fillId="7" borderId="11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67" fontId="9" fillId="8" borderId="9" xfId="0" applyNumberFormat="1" applyFont="1" applyFill="1" applyBorder="1" applyAlignment="1">
      <alignment horizontal="center" vertical="center" wrapText="1"/>
    </xf>
    <xf numFmtId="167" fontId="9" fillId="13" borderId="10" xfId="0" applyNumberFormat="1" applyFont="1" applyFill="1" applyBorder="1" applyAlignment="1">
      <alignment horizontal="center" vertical="center" wrapText="1"/>
    </xf>
    <xf numFmtId="167" fontId="9" fillId="8" borderId="11" xfId="0" applyNumberFormat="1" applyFont="1" applyFill="1" applyBorder="1" applyAlignment="1">
      <alignment horizontal="center" vertical="center" wrapText="1"/>
    </xf>
    <xf numFmtId="167" fontId="9" fillId="13" borderId="11" xfId="0" applyNumberFormat="1" applyFont="1" applyFill="1" applyBorder="1" applyAlignment="1">
      <alignment horizontal="center" vertical="center" wrapText="1"/>
    </xf>
    <xf numFmtId="10" fontId="0" fillId="0" borderId="12" xfId="0" applyNumberFormat="1" applyBorder="1"/>
    <xf numFmtId="165" fontId="5" fillId="0" borderId="19" xfId="0" applyNumberFormat="1" applyFont="1" applyBorder="1"/>
    <xf numFmtId="167" fontId="26" fillId="13" borderId="5" xfId="0" applyNumberFormat="1" applyFont="1" applyFill="1" applyBorder="1" applyAlignment="1">
      <alignment horizontal="center" vertical="center" wrapText="1"/>
    </xf>
    <xf numFmtId="167" fontId="9" fillId="14" borderId="3" xfId="0" applyNumberFormat="1" applyFont="1" applyFill="1" applyBorder="1" applyAlignment="1">
      <alignment horizontal="center" vertical="center" wrapText="1"/>
    </xf>
    <xf numFmtId="167" fontId="9" fillId="14" borderId="9" xfId="0" applyNumberFormat="1" applyFont="1" applyFill="1" applyBorder="1" applyAlignment="1">
      <alignment horizontal="center" vertical="center" wrapText="1"/>
    </xf>
    <xf numFmtId="167" fontId="9" fillId="15" borderId="5" xfId="0" applyNumberFormat="1" applyFont="1" applyFill="1" applyBorder="1" applyAlignment="1">
      <alignment horizontal="center" vertical="center" wrapText="1"/>
    </xf>
    <xf numFmtId="167" fontId="9" fillId="15" borderId="10" xfId="0" applyNumberFormat="1" applyFont="1" applyFill="1" applyBorder="1" applyAlignment="1">
      <alignment horizontal="center" vertical="center" wrapText="1"/>
    </xf>
    <xf numFmtId="167" fontId="26" fillId="14" borderId="3" xfId="0" applyNumberFormat="1" applyFont="1" applyFill="1" applyBorder="1" applyAlignment="1">
      <alignment horizontal="center" vertical="center" wrapText="1"/>
    </xf>
    <xf numFmtId="167" fontId="26" fillId="15" borderId="5" xfId="0" applyNumberFormat="1" applyFont="1" applyFill="1" applyBorder="1" applyAlignment="1">
      <alignment horizontal="center" vertical="center" wrapText="1"/>
    </xf>
    <xf numFmtId="0" fontId="55" fillId="8" borderId="8" xfId="0" applyFont="1" applyFill="1" applyBorder="1" applyAlignment="1">
      <alignment horizontal="center" vertical="center" wrapText="1"/>
    </xf>
    <xf numFmtId="0" fontId="55" fillId="8" borderId="7" xfId="0" applyFont="1" applyFill="1" applyBorder="1" applyAlignment="1">
      <alignment horizontal="center" vertical="center" wrapText="1"/>
    </xf>
    <xf numFmtId="0" fontId="55" fillId="13" borderId="8" xfId="0" applyFont="1" applyFill="1" applyBorder="1" applyAlignment="1">
      <alignment horizontal="center" vertical="center" wrapText="1"/>
    </xf>
    <xf numFmtId="0" fontId="55" fillId="13" borderId="7" xfId="0" applyFont="1" applyFill="1" applyBorder="1" applyAlignment="1">
      <alignment horizontal="center" vertical="center" wrapText="1"/>
    </xf>
    <xf numFmtId="167" fontId="9" fillId="16" borderId="1" xfId="0" applyNumberFormat="1" applyFont="1" applyFill="1" applyBorder="1" applyAlignment="1">
      <alignment horizontal="center" vertical="center" wrapText="1"/>
    </xf>
    <xf numFmtId="167" fontId="9" fillId="17" borderId="1" xfId="0" applyNumberFormat="1" applyFont="1" applyFill="1" applyBorder="1" applyAlignment="1">
      <alignment horizontal="center" vertical="center" wrapText="1"/>
    </xf>
    <xf numFmtId="167" fontId="26" fillId="8" borderId="3" xfId="0" applyNumberFormat="1" applyFont="1" applyFill="1" applyBorder="1" applyAlignment="1">
      <alignment horizontal="center" vertical="center" wrapText="1"/>
    </xf>
    <xf numFmtId="167" fontId="26" fillId="8" borderId="1" xfId="0" applyNumberFormat="1" applyFont="1" applyFill="1" applyBorder="1" applyAlignment="1">
      <alignment horizontal="center" vertical="center" wrapText="1"/>
    </xf>
    <xf numFmtId="167" fontId="26" fillId="13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167" fontId="26" fillId="16" borderId="15" xfId="0" applyNumberFormat="1" applyFont="1" applyFill="1" applyBorder="1" applyAlignment="1">
      <alignment horizontal="center" vertical="center" wrapText="1"/>
    </xf>
    <xf numFmtId="167" fontId="26" fillId="16" borderId="13" xfId="0" applyNumberFormat="1" applyFont="1" applyFill="1" applyBorder="1" applyAlignment="1">
      <alignment horizontal="center" vertical="center" wrapText="1"/>
    </xf>
    <xf numFmtId="167" fontId="26" fillId="17" borderId="16" xfId="0" applyNumberFormat="1" applyFont="1" applyFill="1" applyBorder="1" applyAlignment="1">
      <alignment horizontal="center" vertical="center" wrapText="1"/>
    </xf>
    <xf numFmtId="167" fontId="9" fillId="16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7" fontId="9" fillId="4" borderId="3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67" fontId="9" fillId="16" borderId="9" xfId="0" applyNumberFormat="1" applyFont="1" applyFill="1" applyBorder="1" applyAlignment="1">
      <alignment horizontal="center" vertical="center" wrapText="1"/>
    </xf>
    <xf numFmtId="167" fontId="9" fillId="16" borderId="11" xfId="0" applyNumberFormat="1" applyFont="1" applyFill="1" applyBorder="1" applyAlignment="1">
      <alignment horizontal="center" vertical="center" wrapText="1"/>
    </xf>
    <xf numFmtId="167" fontId="9" fillId="17" borderId="11" xfId="0" applyNumberFormat="1" applyFont="1" applyFill="1" applyBorder="1" applyAlignment="1">
      <alignment horizontal="center" vertical="center" wrapText="1"/>
    </xf>
    <xf numFmtId="49" fontId="59" fillId="7" borderId="13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0" fontId="12" fillId="7" borderId="1" xfId="0" applyNumberFormat="1" applyFont="1" applyFill="1" applyBorder="1" applyAlignment="1">
      <alignment horizontal="left" vertical="center" wrapText="1"/>
    </xf>
    <xf numFmtId="0" fontId="59" fillId="6" borderId="11" xfId="0" applyNumberFormat="1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NumberFormat="1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2" fontId="16" fillId="15" borderId="1" xfId="0" applyNumberFormat="1" applyFont="1" applyFill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49" fontId="16" fillId="15" borderId="1" xfId="0" applyNumberFormat="1" applyFont="1" applyFill="1" applyBorder="1" applyAlignment="1">
      <alignment horizontal="center" vertical="center" wrapText="1"/>
    </xf>
    <xf numFmtId="49" fontId="1" fillId="15" borderId="11" xfId="0" applyNumberFormat="1" applyFont="1" applyFill="1" applyBorder="1" applyAlignment="1">
      <alignment horizontal="center" vertical="center" wrapText="1"/>
    </xf>
    <xf numFmtId="49" fontId="16" fillId="15" borderId="11" xfId="0" applyNumberFormat="1" applyFont="1" applyFill="1" applyBorder="1" applyAlignment="1">
      <alignment horizontal="center" vertical="center" wrapText="1"/>
    </xf>
    <xf numFmtId="0" fontId="13" fillId="15" borderId="1" xfId="0" applyNumberFormat="1" applyFont="1" applyFill="1" applyBorder="1" applyAlignment="1">
      <alignment horizontal="left" vertical="center" wrapText="1"/>
    </xf>
    <xf numFmtId="0" fontId="51" fillId="15" borderId="1" xfId="0" applyNumberFormat="1" applyFont="1" applyFill="1" applyBorder="1" applyAlignment="1">
      <alignment horizontal="center" vertical="center" wrapText="1"/>
    </xf>
    <xf numFmtId="0" fontId="13" fillId="15" borderId="11" xfId="0" applyNumberFormat="1" applyFont="1" applyFill="1" applyBorder="1" applyAlignment="1">
      <alignment horizontal="center" vertical="center" wrapText="1"/>
    </xf>
    <xf numFmtId="0" fontId="13" fillId="15" borderId="11" xfId="0" applyNumberFormat="1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>
      <alignment horizontal="center" vertical="center" wrapText="1"/>
    </xf>
    <xf numFmtId="164" fontId="6" fillId="15" borderId="1" xfId="0" applyNumberFormat="1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vertical="center" wrapText="1"/>
    </xf>
    <xf numFmtId="49" fontId="6" fillId="15" borderId="11" xfId="0" applyNumberFormat="1" applyFont="1" applyFill="1" applyBorder="1" applyAlignment="1">
      <alignment horizontal="center" vertical="center" wrapText="1"/>
    </xf>
    <xf numFmtId="166" fontId="6" fillId="15" borderId="1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8"/>
  <sheetViews>
    <sheetView tabSelected="1" topLeftCell="A2" zoomScale="90" zoomScaleNormal="90" workbookViewId="0">
      <pane xSplit="5" ySplit="1" topLeftCell="R3" activePane="bottomRight" state="frozen"/>
      <selection activeCell="A2" sqref="A2"/>
      <selection pane="topRight" activeCell="D2" sqref="D2"/>
      <selection pane="bottomLeft" activeCell="A3" sqref="A3"/>
      <selection pane="bottomRight" activeCell="A3" sqref="A3"/>
    </sheetView>
  </sheetViews>
  <sheetFormatPr defaultRowHeight="15"/>
  <cols>
    <col min="1" max="1" width="24.140625" customWidth="1"/>
    <col min="2" max="2" width="9.140625" customWidth="1"/>
    <col min="3" max="3" width="9.5703125" customWidth="1"/>
    <col min="4" max="4" width="8.7109375" customWidth="1"/>
    <col min="5" max="5" width="12.28515625" customWidth="1"/>
    <col min="6" max="6" width="47.5703125" customWidth="1"/>
    <col min="7" max="7" width="46.140625" customWidth="1"/>
    <col min="8" max="8" width="47.7109375" customWidth="1"/>
    <col min="9" max="9" width="12.7109375" customWidth="1"/>
    <col min="10" max="10" width="11.5703125" customWidth="1"/>
    <col min="11" max="11" width="10.85546875" customWidth="1"/>
    <col min="12" max="12" width="11.140625" customWidth="1"/>
    <col min="13" max="13" width="12.42578125" customWidth="1"/>
    <col min="14" max="15" width="12.140625" customWidth="1"/>
    <col min="16" max="16" width="11.7109375" customWidth="1"/>
    <col min="17" max="17" width="26.140625" customWidth="1"/>
    <col min="18" max="18" width="31" customWidth="1"/>
    <col min="19" max="19" width="30.5703125" customWidth="1"/>
    <col min="20" max="20" width="26.140625" customWidth="1"/>
    <col min="21" max="21" width="50.7109375" customWidth="1"/>
    <col min="22" max="22" width="13.42578125" customWidth="1"/>
    <col min="23" max="23" width="13.85546875" customWidth="1"/>
    <col min="24" max="24" width="12.7109375" customWidth="1"/>
    <col min="25" max="25" width="13.42578125" customWidth="1"/>
    <col min="26" max="26" width="13.7109375" customWidth="1"/>
    <col min="27" max="27" width="13.28515625" customWidth="1"/>
    <col min="28" max="28" width="15.5703125" customWidth="1"/>
    <col min="29" max="29" width="15.42578125" customWidth="1"/>
    <col min="30" max="30" width="16.7109375" customWidth="1"/>
    <col min="31" max="31" width="16" customWidth="1"/>
    <col min="33" max="33" width="9.42578125" customWidth="1"/>
  </cols>
  <sheetData>
    <row r="1" spans="1:33" ht="15.75" thickBot="1"/>
    <row r="2" spans="1:33" ht="60.75" customHeight="1" thickTop="1" thickBot="1">
      <c r="A2" s="4" t="s">
        <v>7</v>
      </c>
      <c r="B2" s="4" t="s">
        <v>1</v>
      </c>
      <c r="C2" s="33" t="s">
        <v>8</v>
      </c>
      <c r="D2" s="4" t="s">
        <v>2</v>
      </c>
      <c r="E2" s="33" t="s">
        <v>6</v>
      </c>
      <c r="F2" s="12" t="s">
        <v>139</v>
      </c>
      <c r="G2" s="5" t="s">
        <v>140</v>
      </c>
      <c r="H2" s="13" t="s">
        <v>141</v>
      </c>
      <c r="I2" s="49" t="s">
        <v>90</v>
      </c>
      <c r="J2" s="49" t="s">
        <v>91</v>
      </c>
      <c r="K2" s="49" t="s">
        <v>92</v>
      </c>
      <c r="L2" s="49" t="s">
        <v>93</v>
      </c>
      <c r="M2" s="48" t="s">
        <v>142</v>
      </c>
      <c r="N2" s="48" t="s">
        <v>143</v>
      </c>
      <c r="O2" s="48" t="s">
        <v>144</v>
      </c>
      <c r="P2" s="48" t="s">
        <v>145</v>
      </c>
      <c r="Q2" s="32" t="s">
        <v>3</v>
      </c>
      <c r="R2" s="25" t="s">
        <v>146</v>
      </c>
      <c r="S2" s="53" t="s">
        <v>149</v>
      </c>
      <c r="T2" s="117" t="s">
        <v>34</v>
      </c>
      <c r="U2" s="117" t="s">
        <v>35</v>
      </c>
      <c r="V2" s="9" t="s">
        <v>73</v>
      </c>
      <c r="W2" s="10" t="s">
        <v>74</v>
      </c>
      <c r="X2" s="17" t="s">
        <v>9</v>
      </c>
      <c r="Y2" s="21" t="s">
        <v>86</v>
      </c>
      <c r="Z2" s="99" t="s">
        <v>162</v>
      </c>
      <c r="AA2" s="29" t="s">
        <v>163</v>
      </c>
      <c r="AB2" s="90" t="s">
        <v>166</v>
      </c>
      <c r="AC2" s="91" t="s">
        <v>167</v>
      </c>
      <c r="AD2" s="92" t="s">
        <v>168</v>
      </c>
      <c r="AE2" s="93" t="s">
        <v>169</v>
      </c>
      <c r="AF2" s="22" t="s">
        <v>0</v>
      </c>
      <c r="AG2" s="1"/>
    </row>
    <row r="3" spans="1:33" ht="84" customHeight="1" thickTop="1">
      <c r="A3" s="118" t="s">
        <v>94</v>
      </c>
      <c r="B3" s="119" t="s">
        <v>20</v>
      </c>
      <c r="C3" s="120" t="s">
        <v>11</v>
      </c>
      <c r="D3" s="120" t="s">
        <v>21</v>
      </c>
      <c r="E3" s="121" t="s">
        <v>12</v>
      </c>
      <c r="F3" s="24" t="s">
        <v>22</v>
      </c>
      <c r="G3" s="37" t="s">
        <v>33</v>
      </c>
      <c r="H3" s="36" t="s">
        <v>24</v>
      </c>
      <c r="I3" s="126" t="s">
        <v>108</v>
      </c>
      <c r="J3" s="126" t="s">
        <v>96</v>
      </c>
      <c r="K3" s="127" t="s">
        <v>112</v>
      </c>
      <c r="L3" s="127" t="s">
        <v>112</v>
      </c>
      <c r="M3" s="30"/>
      <c r="N3" s="30"/>
      <c r="O3" s="31"/>
      <c r="P3" s="31"/>
      <c r="Q3" s="127" t="s">
        <v>95</v>
      </c>
      <c r="R3" s="131" t="s">
        <v>152</v>
      </c>
      <c r="S3" s="116" t="s">
        <v>179</v>
      </c>
      <c r="T3" s="135" t="s">
        <v>31</v>
      </c>
      <c r="U3" s="135" t="s">
        <v>32</v>
      </c>
      <c r="V3" s="136" t="s">
        <v>79</v>
      </c>
      <c r="W3" s="136" t="s">
        <v>80</v>
      </c>
      <c r="X3" s="137">
        <f>PRODUCT(23670.78,18)+PRODUCT(5933.46,36)</f>
        <v>639678.6</v>
      </c>
      <c r="Y3" s="137">
        <f>PRODUCT(23670.78,18)+PRODUCT(5933.46,36)</f>
        <v>639678.6</v>
      </c>
      <c r="Z3" s="96" t="s">
        <v>164</v>
      </c>
      <c r="AA3" s="83" t="s">
        <v>164</v>
      </c>
      <c r="AB3" s="96" t="s">
        <v>170</v>
      </c>
      <c r="AC3" s="97" t="s">
        <v>170</v>
      </c>
      <c r="AD3" s="98" t="s">
        <v>170</v>
      </c>
      <c r="AE3" s="98" t="s">
        <v>170</v>
      </c>
      <c r="AF3" s="19">
        <v>0.08</v>
      </c>
      <c r="AG3" s="6" t="e">
        <f t="shared" ref="AG3:AG10" si="0">AF3*V3</f>
        <v>#VALUE!</v>
      </c>
    </row>
    <row r="4" spans="1:33" ht="105" customHeight="1">
      <c r="A4" s="118" t="s">
        <v>75</v>
      </c>
      <c r="B4" s="119" t="s">
        <v>18</v>
      </c>
      <c r="C4" s="120" t="s">
        <v>14</v>
      </c>
      <c r="D4" s="120" t="s">
        <v>5</v>
      </c>
      <c r="E4" s="121" t="s">
        <v>17</v>
      </c>
      <c r="F4" s="24" t="s">
        <v>37</v>
      </c>
      <c r="G4" s="42" t="s">
        <v>15</v>
      </c>
      <c r="H4" s="36" t="s">
        <v>41</v>
      </c>
      <c r="I4" s="126" t="s">
        <v>100</v>
      </c>
      <c r="J4" s="128" t="s">
        <v>97</v>
      </c>
      <c r="K4" s="128" t="s">
        <v>98</v>
      </c>
      <c r="L4" s="128" t="s">
        <v>99</v>
      </c>
      <c r="M4" s="30"/>
      <c r="N4" s="30"/>
      <c r="O4" s="31"/>
      <c r="P4" s="31"/>
      <c r="Q4" s="132" t="s">
        <v>158</v>
      </c>
      <c r="R4" s="131" t="s">
        <v>154</v>
      </c>
      <c r="S4" s="115" t="s">
        <v>177</v>
      </c>
      <c r="T4" s="135" t="s">
        <v>43</v>
      </c>
      <c r="U4" s="135" t="s">
        <v>44</v>
      </c>
      <c r="V4" s="138">
        <v>132000</v>
      </c>
      <c r="W4" s="138">
        <f>SUM(V4,-AG4)</f>
        <v>132000</v>
      </c>
      <c r="X4" s="137">
        <f>PRODUCT(W4,19.55)</f>
        <v>2580600</v>
      </c>
      <c r="Y4" s="137">
        <f>PRODUCT(W4,19.55,2)</f>
        <v>5161200</v>
      </c>
      <c r="Z4" s="18">
        <f xml:space="preserve"> X4/X3</f>
        <v>4.0342134315576601</v>
      </c>
      <c r="AA4" s="28">
        <f xml:space="preserve"> Y4/Y3</f>
        <v>8.0684268631153202</v>
      </c>
      <c r="AB4" s="18">
        <f>PRODUCT(Z4,0.5/0.69)</f>
        <v>2.9233430663461308</v>
      </c>
      <c r="AC4" s="38">
        <f>PRODUCT(Z4,0.68/0.69)</f>
        <v>3.9757465702307382</v>
      </c>
      <c r="AD4" s="39">
        <f>PRODUCT(AA4,0.5/0.69)</f>
        <v>5.8466861326922617</v>
      </c>
      <c r="AE4" s="39">
        <f>PRODUCT(AA4,0.68/0.69)</f>
        <v>7.9514931404614764</v>
      </c>
      <c r="AF4" s="20"/>
      <c r="AG4" s="6">
        <f t="shared" si="0"/>
        <v>0</v>
      </c>
    </row>
    <row r="5" spans="1:33" ht="132.75" customHeight="1" thickBot="1">
      <c r="A5" s="122" t="s">
        <v>76</v>
      </c>
      <c r="B5" s="123" t="s">
        <v>55</v>
      </c>
      <c r="C5" s="124" t="s">
        <v>49</v>
      </c>
      <c r="D5" s="124" t="s">
        <v>50</v>
      </c>
      <c r="E5" s="125" t="s">
        <v>51</v>
      </c>
      <c r="F5" s="73" t="s">
        <v>58</v>
      </c>
      <c r="G5" s="74" t="s">
        <v>48</v>
      </c>
      <c r="H5" s="75" t="s">
        <v>54</v>
      </c>
      <c r="I5" s="129" t="s">
        <v>107</v>
      </c>
      <c r="J5" s="130" t="s">
        <v>104</v>
      </c>
      <c r="K5" s="129" t="s">
        <v>105</v>
      </c>
      <c r="L5" s="129" t="s">
        <v>106</v>
      </c>
      <c r="M5" s="76"/>
      <c r="N5" s="76"/>
      <c r="O5" s="76"/>
      <c r="P5" s="76"/>
      <c r="Q5" s="133" t="s">
        <v>103</v>
      </c>
      <c r="R5" s="134" t="s">
        <v>156</v>
      </c>
      <c r="S5" s="114" t="s">
        <v>178</v>
      </c>
      <c r="T5" s="139" t="s">
        <v>69</v>
      </c>
      <c r="U5" s="139" t="s">
        <v>70</v>
      </c>
      <c r="V5" s="140" t="s">
        <v>77</v>
      </c>
      <c r="W5" s="140" t="s">
        <v>78</v>
      </c>
      <c r="X5" s="141">
        <f>PRODUCT(23670.78,54)+PRODUCT(56452.21,26.07)</f>
        <v>2749931.2346999999</v>
      </c>
      <c r="Y5" s="141">
        <f>PRODUCT(23670.78,12)+PRODUCT(56452.21,26.07)+PRODUCT(23670.78,54)+PRODUCT(56452.21,26.07)</f>
        <v>4505689.7094000001</v>
      </c>
      <c r="Z5" s="77">
        <f xml:space="preserve"> X5/X3</f>
        <v>4.2989264213309619</v>
      </c>
      <c r="AA5" s="78">
        <f xml:space="preserve"> Y5/Y3</f>
        <v>7.0436774176906969</v>
      </c>
      <c r="AB5" s="77">
        <f>PRODUCT(Z5,0.43/0.69)</f>
        <v>2.6790411031482804</v>
      </c>
      <c r="AC5" s="79">
        <f>PRODUCT(Z5,1/0.69)</f>
        <v>6.2303281468564675</v>
      </c>
      <c r="AD5" s="80">
        <f>PRODUCT(AA5,0.43/0.69)</f>
        <v>4.3895381008797099</v>
      </c>
      <c r="AE5" s="80">
        <f>PRODUCT(AA5,1/0.69)</f>
        <v>10.208228141580722</v>
      </c>
      <c r="AF5" s="81"/>
      <c r="AG5" s="82" t="e">
        <f t="shared" si="0"/>
        <v>#VALUE!</v>
      </c>
    </row>
    <row r="6" spans="1:33" ht="75.75" customHeight="1" thickTop="1">
      <c r="A6" s="58" t="s">
        <v>83</v>
      </c>
      <c r="B6" s="59" t="s">
        <v>20</v>
      </c>
      <c r="C6" s="60" t="s">
        <v>11</v>
      </c>
      <c r="D6" s="60" t="s">
        <v>21</v>
      </c>
      <c r="E6" s="61" t="s">
        <v>12</v>
      </c>
      <c r="F6" s="62" t="s">
        <v>23</v>
      </c>
      <c r="G6" s="63" t="s">
        <v>13</v>
      </c>
      <c r="H6" s="64" t="s">
        <v>27</v>
      </c>
      <c r="I6" s="65"/>
      <c r="J6" s="65"/>
      <c r="K6" s="65"/>
      <c r="L6" s="65"/>
      <c r="M6" s="66" t="s">
        <v>116</v>
      </c>
      <c r="N6" s="66" t="s">
        <v>117</v>
      </c>
      <c r="O6" s="67" t="s">
        <v>114</v>
      </c>
      <c r="P6" s="67" t="s">
        <v>114</v>
      </c>
      <c r="Q6" s="67" t="s">
        <v>138</v>
      </c>
      <c r="R6" s="68" t="s">
        <v>153</v>
      </c>
      <c r="S6" s="111" t="s">
        <v>176</v>
      </c>
      <c r="T6" s="69" t="s">
        <v>147</v>
      </c>
      <c r="U6" s="69" t="s">
        <v>32</v>
      </c>
      <c r="V6" s="70">
        <v>25729.11</v>
      </c>
      <c r="W6" s="70">
        <f>SUM(V6,-AG6)</f>
        <v>23670.781200000001</v>
      </c>
      <c r="X6" s="71">
        <f>PRODUCT(W6,54)</f>
        <v>1278222.1848000002</v>
      </c>
      <c r="Y6" s="71">
        <f>PRODUCT(W6,54,2)</f>
        <v>2556444.3696000003</v>
      </c>
      <c r="Z6" s="88" t="s">
        <v>164</v>
      </c>
      <c r="AA6" s="89" t="s">
        <v>164</v>
      </c>
      <c r="AB6" s="100" t="s">
        <v>170</v>
      </c>
      <c r="AC6" s="101" t="s">
        <v>170</v>
      </c>
      <c r="AD6" s="102" t="s">
        <v>170</v>
      </c>
      <c r="AE6" s="102" t="s">
        <v>170</v>
      </c>
      <c r="AF6" s="72">
        <v>0.08</v>
      </c>
      <c r="AG6" s="6">
        <f t="shared" si="0"/>
        <v>2058.3288000000002</v>
      </c>
    </row>
    <row r="7" spans="1:33" ht="104.25" customHeight="1">
      <c r="A7" s="15" t="s">
        <v>81</v>
      </c>
      <c r="B7" s="52" t="s">
        <v>18</v>
      </c>
      <c r="C7" s="3" t="s">
        <v>14</v>
      </c>
      <c r="D7" s="3" t="s">
        <v>5</v>
      </c>
      <c r="E7" s="34" t="s">
        <v>17</v>
      </c>
      <c r="F7" s="24" t="s">
        <v>19</v>
      </c>
      <c r="G7" s="41" t="s">
        <v>16</v>
      </c>
      <c r="H7" s="36" t="s">
        <v>42</v>
      </c>
      <c r="I7" s="31"/>
      <c r="J7" s="31"/>
      <c r="K7" s="31"/>
      <c r="L7" s="31"/>
      <c r="M7" s="31" t="s">
        <v>122</v>
      </c>
      <c r="N7" s="51" t="s">
        <v>121</v>
      </c>
      <c r="O7" s="104" t="s">
        <v>123</v>
      </c>
      <c r="P7" s="31" t="s">
        <v>124</v>
      </c>
      <c r="Q7" s="57" t="s">
        <v>159</v>
      </c>
      <c r="R7" s="54" t="s">
        <v>155</v>
      </c>
      <c r="S7" s="112" t="s">
        <v>172</v>
      </c>
      <c r="T7" s="23" t="s">
        <v>43</v>
      </c>
      <c r="U7" s="23" t="s">
        <v>44</v>
      </c>
      <c r="V7" s="47">
        <v>132000</v>
      </c>
      <c r="W7" s="47">
        <f>SUM(V7,-AG7)</f>
        <v>132000</v>
      </c>
      <c r="X7" s="16">
        <f>PRODUCT(W7,19.55)</f>
        <v>2580600</v>
      </c>
      <c r="Y7" s="16">
        <f>PRODUCT(W7,19.55,2)</f>
        <v>5161200</v>
      </c>
      <c r="Z7" s="84">
        <f t="shared" ref="Z7" si="1" xml:space="preserve"> X7/X6</f>
        <v>2.0188978337938792</v>
      </c>
      <c r="AA7" s="86">
        <f t="shared" ref="AA7" si="2" xml:space="preserve"> Y7/Y6</f>
        <v>2.0188978337938792</v>
      </c>
      <c r="AB7" s="105">
        <f>PRODUCT(Z7,0.38/0.54)</f>
        <v>1.4207058830401373</v>
      </c>
      <c r="AC7" s="94">
        <f>PRODUCT(Z7,0.58/0.54)</f>
        <v>2.1684458214823144</v>
      </c>
      <c r="AD7" s="106">
        <f>PRODUCT(AA7,0.38/0.54)</f>
        <v>1.4207058830401373</v>
      </c>
      <c r="AE7" s="95">
        <f>PRODUCT(AA7,0.58/0.54)</f>
        <v>2.1684458214823144</v>
      </c>
      <c r="AF7" s="19"/>
      <c r="AG7" s="6">
        <f t="shared" si="0"/>
        <v>0</v>
      </c>
    </row>
    <row r="8" spans="1:33" ht="96.75" customHeight="1">
      <c r="A8" s="15" t="s">
        <v>82</v>
      </c>
      <c r="B8" s="52" t="s">
        <v>56</v>
      </c>
      <c r="C8" s="3" t="s">
        <v>45</v>
      </c>
      <c r="D8" s="3" t="s">
        <v>5</v>
      </c>
      <c r="E8" s="34" t="s">
        <v>46</v>
      </c>
      <c r="F8" s="45" t="s">
        <v>57</v>
      </c>
      <c r="G8" s="46" t="s">
        <v>68</v>
      </c>
      <c r="H8" s="36" t="s">
        <v>47</v>
      </c>
      <c r="I8" s="31"/>
      <c r="J8" s="31"/>
      <c r="K8" s="31"/>
      <c r="L8" s="31"/>
      <c r="M8" s="31" t="s">
        <v>125</v>
      </c>
      <c r="N8" s="51" t="s">
        <v>115</v>
      </c>
      <c r="O8" s="51" t="s">
        <v>126</v>
      </c>
      <c r="P8" s="107" t="s">
        <v>126</v>
      </c>
      <c r="Q8" s="57" t="s">
        <v>171</v>
      </c>
      <c r="R8" s="54" t="s">
        <v>150</v>
      </c>
      <c r="S8" s="113" t="s">
        <v>175</v>
      </c>
      <c r="T8" s="23" t="s">
        <v>65</v>
      </c>
      <c r="U8" s="23" t="s">
        <v>66</v>
      </c>
      <c r="V8" s="47">
        <v>114597.99</v>
      </c>
      <c r="W8" s="47">
        <f>SUM(V8,-AG8)</f>
        <v>114597.99</v>
      </c>
      <c r="X8" s="16">
        <f>PRODUCT(W8,13.04)</f>
        <v>1494357.7896</v>
      </c>
      <c r="Y8" s="16">
        <f>PRODUCT(W8,13.04,2)</f>
        <v>2988715.5792</v>
      </c>
      <c r="Z8" s="84">
        <f xml:space="preserve"> X8/X6</f>
        <v>1.1690907945192783</v>
      </c>
      <c r="AA8" s="86">
        <f xml:space="preserve"> Y8/Y6</f>
        <v>1.1690907945192783</v>
      </c>
      <c r="AB8" s="103">
        <f>PRODUCT(Z8,0.54/0.54)</f>
        <v>1.1690907945192783</v>
      </c>
      <c r="AC8" s="106">
        <f>PRODUCT(Z8,0.54/0.54)</f>
        <v>1.1690907945192783</v>
      </c>
      <c r="AD8" s="95">
        <f>PRODUCT(AA8,0.54/0.54)</f>
        <v>1.1690907945192783</v>
      </c>
      <c r="AE8" s="106">
        <f>PRODUCT(AA8,0.54/0.54)</f>
        <v>1.1690907945192783</v>
      </c>
      <c r="AF8" s="19"/>
      <c r="AG8" s="6">
        <f t="shared" si="0"/>
        <v>0</v>
      </c>
    </row>
    <row r="9" spans="1:33" ht="97.5" customHeight="1">
      <c r="A9" s="15" t="s">
        <v>84</v>
      </c>
      <c r="B9" s="52" t="s">
        <v>56</v>
      </c>
      <c r="C9" s="3" t="s">
        <v>45</v>
      </c>
      <c r="D9" s="3" t="s">
        <v>5</v>
      </c>
      <c r="E9" s="34" t="s">
        <v>46</v>
      </c>
      <c r="F9" s="24" t="s">
        <v>63</v>
      </c>
      <c r="G9" s="41" t="s">
        <v>16</v>
      </c>
      <c r="H9" s="36" t="s">
        <v>64</v>
      </c>
      <c r="I9" s="31"/>
      <c r="J9" s="31"/>
      <c r="K9" s="31"/>
      <c r="L9" s="31"/>
      <c r="M9" s="31" t="s">
        <v>131</v>
      </c>
      <c r="N9" s="51" t="s">
        <v>127</v>
      </c>
      <c r="O9" s="51" t="s">
        <v>130</v>
      </c>
      <c r="P9" s="107" t="s">
        <v>130</v>
      </c>
      <c r="Q9" s="57" t="s">
        <v>160</v>
      </c>
      <c r="R9" s="54" t="s">
        <v>150</v>
      </c>
      <c r="S9" s="112" t="s">
        <v>173</v>
      </c>
      <c r="T9" s="23" t="s">
        <v>65</v>
      </c>
      <c r="U9" s="23" t="s">
        <v>66</v>
      </c>
      <c r="V9" s="47">
        <v>56452.21</v>
      </c>
      <c r="W9" s="47">
        <f>SUM(V9,-AG9)</f>
        <v>56452.21</v>
      </c>
      <c r="X9" s="16">
        <f>PRODUCT(W9,26.07)</f>
        <v>1471709.1147</v>
      </c>
      <c r="Y9" s="16">
        <f>PRODUCT(W9,26.07,2)</f>
        <v>2943418.2294000001</v>
      </c>
      <c r="Z9" s="84">
        <f xml:space="preserve"> X9/X6</f>
        <v>1.1513719071698589</v>
      </c>
      <c r="AA9" s="86">
        <f xml:space="preserve"> Y9/Y6</f>
        <v>1.1513719071698589</v>
      </c>
      <c r="AB9" s="103">
        <f>PRODUCT(Z9,0.54/0.54)</f>
        <v>1.1513719071698589</v>
      </c>
      <c r="AC9" s="106">
        <f>PRODUCT(Z9,0.54/0.54)</f>
        <v>1.1513719071698589</v>
      </c>
      <c r="AD9" s="95">
        <f>PRODUCT(AA9,0.54/0.54)</f>
        <v>1.1513719071698589</v>
      </c>
      <c r="AE9" s="106">
        <f>PRODUCT(AA9,0.54/0.54)</f>
        <v>1.1513719071698589</v>
      </c>
      <c r="AF9" s="19"/>
      <c r="AG9" s="6">
        <f t="shared" si="0"/>
        <v>0</v>
      </c>
    </row>
    <row r="10" spans="1:33" ht="100.5" customHeight="1" thickBot="1">
      <c r="A10" s="15" t="s">
        <v>85</v>
      </c>
      <c r="B10" s="52" t="s">
        <v>67</v>
      </c>
      <c r="C10" s="3" t="s">
        <v>59</v>
      </c>
      <c r="D10" s="3" t="s">
        <v>5</v>
      </c>
      <c r="E10" s="34" t="s">
        <v>60</v>
      </c>
      <c r="F10" s="24" t="s">
        <v>61</v>
      </c>
      <c r="G10" s="41" t="s">
        <v>16</v>
      </c>
      <c r="H10" s="36" t="s">
        <v>62</v>
      </c>
      <c r="I10" s="31"/>
      <c r="J10" s="31"/>
      <c r="K10" s="31"/>
      <c r="L10" s="30"/>
      <c r="M10" s="31" t="s">
        <v>134</v>
      </c>
      <c r="N10" s="51" t="s">
        <v>135</v>
      </c>
      <c r="O10" s="31" t="s">
        <v>136</v>
      </c>
      <c r="P10" s="31" t="s">
        <v>137</v>
      </c>
      <c r="Q10" s="57" t="s">
        <v>161</v>
      </c>
      <c r="R10" s="54" t="s">
        <v>157</v>
      </c>
      <c r="S10" s="112" t="s">
        <v>174</v>
      </c>
      <c r="T10" s="23" t="s">
        <v>43</v>
      </c>
      <c r="U10" s="23" t="s">
        <v>71</v>
      </c>
      <c r="V10" s="47"/>
      <c r="W10" s="47">
        <v>0</v>
      </c>
      <c r="X10" s="16">
        <f>PRODUCT(W10,24.33)</f>
        <v>0</v>
      </c>
      <c r="Y10" s="16">
        <f>PRODUCT(W10,24.33,2)</f>
        <v>0</v>
      </c>
      <c r="Z10" s="85">
        <f xml:space="preserve"> X10/X6</f>
        <v>0</v>
      </c>
      <c r="AA10" s="87">
        <f xml:space="preserve"> Y10/Y6</f>
        <v>0</v>
      </c>
      <c r="AB10" s="108">
        <f>PRODUCT(Z10,0.44/0.54)</f>
        <v>0</v>
      </c>
      <c r="AC10" s="109">
        <f>PRODUCT(Z10,0.58/0.54)</f>
        <v>0</v>
      </c>
      <c r="AD10" s="110">
        <f>PRODUCT(AA10,0.44/0.54)</f>
        <v>0</v>
      </c>
      <c r="AE10" s="110">
        <f>PRODUCT(AA10,0.58/0.54)</f>
        <v>0</v>
      </c>
      <c r="AF10" s="20"/>
      <c r="AG10" s="6">
        <f t="shared" si="0"/>
        <v>0</v>
      </c>
    </row>
    <row r="11" spans="1:33" ht="6" customHeight="1" thickTop="1">
      <c r="A11" s="2"/>
      <c r="B11" s="2"/>
      <c r="C11" s="2"/>
      <c r="D11" s="2"/>
      <c r="V11" s="8"/>
      <c r="W11" s="8"/>
      <c r="X11" s="8"/>
      <c r="Y11" s="8"/>
      <c r="Z11" s="8"/>
      <c r="AA11" s="8"/>
      <c r="AB11" s="8"/>
      <c r="AC11" s="8"/>
      <c r="AD11" s="8"/>
      <c r="AE11" s="8"/>
      <c r="AG11" s="7"/>
    </row>
    <row r="12" spans="1:33" ht="12" customHeight="1">
      <c r="A12" s="14" t="s">
        <v>4</v>
      </c>
    </row>
    <row r="13" spans="1:33" ht="11.25" customHeight="1">
      <c r="A13" s="14" t="s">
        <v>181</v>
      </c>
    </row>
    <row r="14" spans="1:33" ht="11.25" customHeight="1">
      <c r="A14" s="14" t="s">
        <v>119</v>
      </c>
    </row>
    <row r="15" spans="1:33" ht="12.75" customHeight="1">
      <c r="A15" s="40" t="s">
        <v>10</v>
      </c>
      <c r="G15" s="27"/>
    </row>
    <row r="16" spans="1:33" ht="11.25" customHeight="1">
      <c r="A16" s="43" t="s">
        <v>88</v>
      </c>
      <c r="B16" s="35"/>
      <c r="C16" s="35"/>
      <c r="D16" s="35"/>
      <c r="E16" s="35"/>
      <c r="F16" s="35"/>
      <c r="G16" s="35"/>
    </row>
    <row r="17" spans="1:7" ht="11.25" customHeight="1">
      <c r="A17" s="40" t="s">
        <v>25</v>
      </c>
    </row>
    <row r="18" spans="1:7" ht="11.25" customHeight="1">
      <c r="A18" s="40" t="s">
        <v>26</v>
      </c>
    </row>
    <row r="19" spans="1:7" ht="12.75" customHeight="1">
      <c r="A19" s="40" t="s">
        <v>28</v>
      </c>
    </row>
    <row r="20" spans="1:7" ht="12" customHeight="1">
      <c r="A20" s="40" t="s">
        <v>29</v>
      </c>
    </row>
    <row r="21" spans="1:7" ht="12" customHeight="1">
      <c r="A21" s="26" t="s">
        <v>30</v>
      </c>
      <c r="B21" s="27"/>
      <c r="C21" s="27"/>
      <c r="D21" s="27"/>
      <c r="E21" s="27"/>
      <c r="F21" s="27"/>
      <c r="G21" s="27"/>
    </row>
    <row r="22" spans="1:7" ht="12.75" customHeight="1">
      <c r="A22" s="14" t="s">
        <v>36</v>
      </c>
    </row>
    <row r="23" spans="1:7" ht="12.75" customHeight="1">
      <c r="A23" s="26" t="s">
        <v>38</v>
      </c>
    </row>
    <row r="24" spans="1:7" ht="12.75" customHeight="1">
      <c r="A24" s="26" t="s">
        <v>39</v>
      </c>
      <c r="B24" s="27"/>
      <c r="C24" s="27"/>
      <c r="D24" s="27"/>
      <c r="E24" s="27"/>
      <c r="F24" s="27"/>
      <c r="G24" s="27"/>
    </row>
    <row r="25" spans="1:7" ht="10.5" customHeight="1">
      <c r="A25" s="26" t="s">
        <v>40</v>
      </c>
      <c r="B25" s="27"/>
      <c r="C25" s="27"/>
      <c r="D25" s="27"/>
      <c r="E25" s="27"/>
      <c r="F25" s="27"/>
      <c r="G25" s="27"/>
    </row>
    <row r="26" spans="1:7" ht="12" customHeight="1">
      <c r="A26" s="44" t="s">
        <v>87</v>
      </c>
      <c r="B26" s="27"/>
      <c r="C26" s="27"/>
      <c r="D26" s="27"/>
      <c r="E26" s="27"/>
      <c r="F26" s="27"/>
      <c r="G26" s="27"/>
    </row>
    <row r="27" spans="1:7" ht="12" customHeight="1">
      <c r="A27" s="26" t="s">
        <v>72</v>
      </c>
      <c r="B27" s="27"/>
      <c r="C27" s="27"/>
      <c r="D27" s="27"/>
      <c r="E27" s="27"/>
      <c r="F27" s="27"/>
      <c r="G27" s="27"/>
    </row>
    <row r="28" spans="1:7" ht="12" customHeight="1">
      <c r="A28" s="26" t="s">
        <v>52</v>
      </c>
      <c r="B28" s="27"/>
      <c r="C28" s="27"/>
      <c r="D28" s="27"/>
      <c r="E28" s="27"/>
      <c r="F28" s="27"/>
      <c r="G28" s="27"/>
    </row>
    <row r="29" spans="1:7" ht="12" customHeight="1">
      <c r="A29" s="26" t="s">
        <v>53</v>
      </c>
      <c r="B29" s="27"/>
      <c r="C29" s="27"/>
      <c r="D29" s="27"/>
      <c r="E29" s="27"/>
      <c r="F29" s="27"/>
      <c r="G29" s="27"/>
    </row>
    <row r="30" spans="1:7" ht="12" customHeight="1">
      <c r="A30" s="26" t="s">
        <v>89</v>
      </c>
      <c r="B30" s="27"/>
      <c r="C30" s="27"/>
      <c r="D30" s="27"/>
      <c r="E30" s="27"/>
      <c r="F30" s="27"/>
      <c r="G30" s="27"/>
    </row>
    <row r="31" spans="1:7" ht="12" customHeight="1">
      <c r="A31" s="50" t="s">
        <v>165</v>
      </c>
      <c r="B31" s="35"/>
      <c r="C31" s="35"/>
      <c r="D31" s="35"/>
      <c r="E31" s="35"/>
      <c r="F31" s="35"/>
      <c r="G31" s="35"/>
    </row>
    <row r="32" spans="1:7" ht="12" customHeight="1">
      <c r="A32" s="14" t="s">
        <v>101</v>
      </c>
    </row>
    <row r="33" spans="1:22" ht="12" customHeight="1">
      <c r="A33" s="14" t="s">
        <v>102</v>
      </c>
    </row>
    <row r="34" spans="1:22" ht="12" customHeight="1">
      <c r="A34" s="50" t="s">
        <v>109</v>
      </c>
      <c r="B34" s="35"/>
      <c r="C34" s="35"/>
      <c r="D34" s="35"/>
      <c r="E34" s="35"/>
      <c r="F34" s="35"/>
      <c r="G34" s="35"/>
    </row>
    <row r="35" spans="1:22" ht="12" customHeight="1">
      <c r="A35" s="50" t="s">
        <v>110</v>
      </c>
      <c r="B35" s="35"/>
      <c r="C35" s="35"/>
      <c r="D35" s="35"/>
      <c r="E35" s="35"/>
      <c r="F35" s="35"/>
      <c r="G35" s="35"/>
      <c r="H35" s="35"/>
    </row>
    <row r="36" spans="1:22" ht="12" customHeight="1">
      <c r="A36" s="50" t="s">
        <v>180</v>
      </c>
      <c r="B36" s="35"/>
      <c r="C36" s="35"/>
      <c r="D36" s="35"/>
      <c r="E36" s="35"/>
      <c r="F36" s="35"/>
      <c r="G36" s="35"/>
      <c r="H36" s="35"/>
    </row>
    <row r="37" spans="1:22" ht="12" customHeight="1">
      <c r="A37" s="26" t="s">
        <v>111</v>
      </c>
    </row>
    <row r="38" spans="1:22" ht="12" customHeight="1">
      <c r="A38" s="14" t="s">
        <v>113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2" ht="12" customHeight="1">
      <c r="A39" s="14" t="s">
        <v>118</v>
      </c>
    </row>
    <row r="40" spans="1:22" ht="12" customHeight="1">
      <c r="A40" s="14" t="s">
        <v>120</v>
      </c>
    </row>
    <row r="41" spans="1:22" ht="12" customHeight="1">
      <c r="A41" s="50" t="s">
        <v>128</v>
      </c>
      <c r="B41" s="35"/>
      <c r="C41" s="35"/>
      <c r="D41" s="35"/>
      <c r="E41" s="35"/>
      <c r="F41" s="35"/>
      <c r="G41" s="35"/>
      <c r="H41" s="35"/>
    </row>
    <row r="42" spans="1:22" ht="11.25" customHeight="1">
      <c r="A42" s="14" t="s">
        <v>129</v>
      </c>
    </row>
    <row r="43" spans="1:22" ht="11.25" customHeight="1">
      <c r="A43" s="26" t="s">
        <v>133</v>
      </c>
      <c r="B43" s="27"/>
      <c r="C43" s="27"/>
      <c r="D43" s="27"/>
      <c r="E43" s="27"/>
      <c r="F43" s="27"/>
      <c r="G43" s="27"/>
      <c r="H43" s="27"/>
      <c r="I43" s="27"/>
    </row>
    <row r="44" spans="1:22" ht="11.25" customHeight="1">
      <c r="A44" s="26" t="s">
        <v>132</v>
      </c>
      <c r="B44" s="27"/>
      <c r="C44" s="27"/>
      <c r="D44" s="27"/>
      <c r="E44" s="27"/>
      <c r="F44" s="27"/>
      <c r="G44" s="27"/>
      <c r="H44" s="27"/>
      <c r="I44" s="27"/>
    </row>
    <row r="45" spans="1:22" ht="11.25" customHeight="1">
      <c r="A45" s="26" t="s">
        <v>148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1.25" customHeight="1">
      <c r="A46" s="55" t="s">
        <v>151</v>
      </c>
      <c r="B46" s="56"/>
      <c r="C46" s="56"/>
      <c r="D46" s="56"/>
      <c r="E46" s="56"/>
      <c r="F46" s="56"/>
      <c r="G46" s="5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11.2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11.25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1" ht="11.25" customHeight="1">
      <c r="A49" s="14"/>
    </row>
    <row r="50" spans="1:1">
      <c r="A50" s="14"/>
    </row>
    <row r="53" spans="1:1" ht="21.75" customHeight="1"/>
    <row r="65" spans="1:5" ht="2.25" customHeight="1"/>
    <row r="67" spans="1:5" ht="11.25" customHeight="1"/>
    <row r="68" spans="1:5" ht="9.75" customHeight="1">
      <c r="A68" s="11"/>
      <c r="B68" s="11"/>
      <c r="C68" s="11"/>
      <c r="D68" s="11"/>
      <c r="E68" s="1"/>
    </row>
  </sheetData>
  <autoFilter ref="A2:AF2">
    <sortState ref="A3:AI8">
      <sortCondition descending="1" ref="X2"/>
    </sortState>
  </autoFilter>
  <pageMargins left="0.70866141732283472" right="0.70866141732283472" top="0.78740157480314965" bottom="0.78740157480314965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2020-11-16T17:13:05Z</cp:lastPrinted>
  <dcterms:created xsi:type="dcterms:W3CDTF">2020-06-23T07:31:22Z</dcterms:created>
  <dcterms:modified xsi:type="dcterms:W3CDTF">2020-11-24T16:50:05Z</dcterms:modified>
</cp:coreProperties>
</file>