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/>
  <bookViews>
    <workbookView xWindow="0" yWindow="0" windowWidth="24240" windowHeight="11685" activeTab="1"/>
  </bookViews>
  <sheets>
    <sheet name="Seznam přípravků" sheetId="4" r:id="rId1"/>
    <sheet name="BIA" sheetId="10" r:id="rId2"/>
    <sheet name="CEA 1.linie eff.front." sheetId="18" r:id="rId3"/>
    <sheet name="ICER 1.linie" sheetId="19" r:id="rId4"/>
    <sheet name="CEA 2.linie eff.front. " sheetId="27" r:id="rId5"/>
    <sheet name="obrázky1" sheetId="12" r:id="rId6"/>
    <sheet name="obrázky2" sheetId="13" r:id="rId7"/>
    <sheet name="obrázky3" sheetId="14" r:id="rId8"/>
    <sheet name="obrázky4" sheetId="15" r:id="rId9"/>
    <sheet name="obrázky5" sheetId="16" r:id="rId10"/>
    <sheet name="obrázky6" sheetId="17" r:id="rId11"/>
    <sheet name="obrázky7" sheetId="20" r:id="rId12"/>
    <sheet name="obrázky8" sheetId="21" r:id="rId13"/>
    <sheet name="obrázky9" sheetId="22" r:id="rId14"/>
    <sheet name="obrázky10" sheetId="23" r:id="rId15"/>
    <sheet name="obrázky11" sheetId="24" r:id="rId16"/>
    <sheet name="obrázky12" sheetId="25" r:id="rId17"/>
    <sheet name="obrázky13" sheetId="26" r:id="rId18"/>
    <sheet name="obrázky14" sheetId="28" r:id="rId19"/>
    <sheet name="obrázky15" sheetId="29" r:id="rId20"/>
    <sheet name="obrázky16" sheetId="30" r:id="rId21"/>
  </sheets>
  <definedNames>
    <definedName name="_xlnm._FilterDatabase" localSheetId="1" hidden="1">BIA!$A$2:$E$2</definedName>
    <definedName name="_xlnm._FilterDatabase" localSheetId="0" hidden="1">'Seznam přípravků'!$A$2:$D$2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27" l="1"/>
  <c r="K3" i="27"/>
  <c r="F3" i="27"/>
  <c r="F3" i="18"/>
  <c r="D3" i="27"/>
  <c r="D3" i="18"/>
  <c r="L3" i="18"/>
  <c r="K3" i="18"/>
  <c r="G3" i="27"/>
  <c r="I3" i="27" s="1"/>
  <c r="J3" i="27" s="1"/>
  <c r="G3" i="10" l="1"/>
  <c r="I3" i="18" l="1"/>
  <c r="G3" i="18"/>
  <c r="J3" i="18" l="1"/>
  <c r="E13" i="19" s="1"/>
  <c r="G13" i="19"/>
  <c r="F13" i="19"/>
  <c r="F3" i="10"/>
  <c r="E4" i="10"/>
  <c r="E3" i="10"/>
  <c r="K8" i="10"/>
  <c r="E8" i="10" s="1"/>
  <c r="K7" i="10"/>
  <c r="E7" i="10" s="1"/>
  <c r="K6" i="10"/>
  <c r="K5" i="10"/>
  <c r="E5" i="10" s="1"/>
  <c r="K4" i="10"/>
  <c r="K3" i="10"/>
  <c r="F6" i="10" l="1"/>
  <c r="G6" i="10"/>
  <c r="G4" i="18"/>
  <c r="F9" i="10"/>
  <c r="K9" i="10"/>
  <c r="G5" i="27" l="1"/>
  <c r="G9" i="10"/>
  <c r="G5" i="18"/>
  <c r="I4" i="18"/>
  <c r="J4" i="18" s="1"/>
  <c r="E14" i="19" s="1"/>
  <c r="F4" i="18"/>
  <c r="L4" i="18" s="1"/>
  <c r="G14" i="19" s="1"/>
  <c r="D4" i="18"/>
  <c r="K4" i="18" s="1"/>
  <c r="F14" i="19" s="1"/>
  <c r="H3" i="10"/>
  <c r="H6" i="10"/>
  <c r="I5" i="4"/>
  <c r="H5" i="4"/>
  <c r="I4" i="4"/>
  <c r="H4" i="4"/>
  <c r="I5" i="18" l="1"/>
  <c r="J5" i="18" s="1"/>
  <c r="E15" i="19" s="1"/>
  <c r="D5" i="18"/>
  <c r="K5" i="18" s="1"/>
  <c r="F15" i="19" s="1"/>
  <c r="F5" i="18"/>
  <c r="L5" i="18" s="1"/>
  <c r="G15" i="19" s="1"/>
  <c r="L6" i="10"/>
  <c r="I6" i="10" s="1"/>
  <c r="L3" i="10"/>
  <c r="I3" i="10" s="1"/>
  <c r="H9" i="10"/>
  <c r="I5" i="27"/>
  <c r="J5" i="27" s="1"/>
  <c r="D5" i="27"/>
  <c r="K5" i="27" s="1"/>
  <c r="F5" i="27"/>
  <c r="L5" i="27" s="1"/>
</calcChain>
</file>

<file path=xl/sharedStrings.xml><?xml version="1.0" encoding="utf-8"?>
<sst xmlns="http://schemas.openxmlformats.org/spreadsheetml/2006/main" count="105" uniqueCount="81">
  <si>
    <t>účinná látka (výrobce)</t>
  </si>
  <si>
    <t>násobek vůči ceně nejlevnějšího za 1. 4 měsíce - CMA</t>
  </si>
  <si>
    <t>násobek poměru cena/účinnost vůči nákl. nejefekt. za 1. 4 měsíce - CEA</t>
  </si>
  <si>
    <t>nejlevnější</t>
  </si>
  <si>
    <t>nejnákladově  efektivnější</t>
  </si>
  <si>
    <t>název LP</t>
  </si>
  <si>
    <t xml:space="preserve"> </t>
  </si>
  <si>
    <t>Stádium III medulární rakovina štítné žlázy. Nádor je jakékoli velikosti a rakovina se mohla rozšířit ze štítné žlázy do blízkých svalů na krku. Rakovina se rozšířila do lymfatických uzlin na jedné nebo obou stranách průdušnice nebo hrtanu.</t>
  </si>
  <si>
    <t>COMETRIQ 20mg + 80mg cps 112 (84+28)</t>
  </si>
  <si>
    <r>
      <t xml:space="preserve">bezpečnost, monitorování                                                                                    </t>
    </r>
    <r>
      <rPr>
        <b/>
        <sz val="8"/>
        <rFont val="Arial"/>
        <family val="2"/>
        <charset val="238"/>
      </rPr>
      <t xml:space="preserve"> (</t>
    </r>
    <r>
      <rPr>
        <sz val="8"/>
        <rFont val="Arial"/>
        <family val="2"/>
        <charset val="238"/>
      </rPr>
      <t>dle SPC</t>
    </r>
    <r>
      <rPr>
        <vertAlign val="superscript"/>
        <sz val="8"/>
        <rFont val="Arial"/>
        <family val="2"/>
        <charset val="238"/>
      </rPr>
      <t>37</t>
    </r>
    <r>
      <rPr>
        <sz val="8"/>
        <rFont val="Arial"/>
        <family val="2"/>
        <charset val="238"/>
      </rPr>
      <t>)</t>
    </r>
  </si>
  <si>
    <r>
      <t xml:space="preserve">KI </t>
    </r>
    <r>
      <rPr>
        <sz val="9"/>
        <rFont val="Arial"/>
        <family val="2"/>
        <charset val="238"/>
      </rPr>
      <t>(kromě hypersenzitivity na úč.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37</t>
    </r>
  </si>
  <si>
    <r>
      <t xml:space="preserve">další informace                                          </t>
    </r>
    <r>
      <rPr>
        <sz val="8"/>
        <rFont val="Arial"/>
        <family val="2"/>
        <charset val="238"/>
      </rPr>
      <t xml:space="preserve"> (dle SPC</t>
    </r>
    <r>
      <rPr>
        <vertAlign val="superscript"/>
        <sz val="8"/>
        <rFont val="Arial"/>
        <family val="2"/>
        <charset val="238"/>
      </rPr>
      <t>37</t>
    </r>
    <r>
      <rPr>
        <sz val="8"/>
        <rFont val="Arial"/>
        <family val="2"/>
        <charset val="238"/>
      </rPr>
      <t xml:space="preserve"> zdroje uvedeného pod pozn. 25)</t>
    </r>
  </si>
  <si>
    <t>* konkomitantní LP, které jsou silnými inhibitory CYP3A4, mají být užívány s opatrností, * u pac. ve věku 75 let a starších byla pozorována tendence vyššího výskytu závažných NÚ, * u pac. s mírnou až středně závaž. poruchou fce ledvin používat s opatrností, * u pac. s lehkou až střed. těžkou poruchou fce jater je doporuč. dávka 60 mg 1x denně</t>
  </si>
  <si>
    <r>
      <rPr>
        <u/>
        <sz val="9"/>
        <rFont val="Calibri"/>
        <family val="2"/>
        <charset val="238"/>
        <scheme val="minor"/>
      </rPr>
      <t>Doporučená dávka je 140 mg 1x denně (tj. jedna 80 mg cps a tři 20 mg cps)</t>
    </r>
    <r>
      <rPr>
        <sz val="9"/>
        <rFont val="Calibri"/>
        <family val="2"/>
        <charset val="238"/>
        <scheme val="minor"/>
      </rPr>
      <t xml:space="preserve">. Léčba suspektních NÚ si může vyžádat dočasné přerušení léčby a/nebo snížení jeho dávky (pokud je nutno, doporučuje se ji nejdřív snížit na 100 mg denně, a potom na 60 mg denně - přerušení se doporučuje při léčbě toxicity 3. nebo vyššího stupně podle CTCAE nebo nezvladatelné toxicity 2. stupně).  </t>
    </r>
    <r>
      <rPr>
        <u/>
        <sz val="9"/>
        <rFont val="Calibri"/>
        <family val="2"/>
        <charset val="238"/>
        <scheme val="minor"/>
      </rPr>
      <t>Nic nejíst alespoň 2 hod před a 1 hod po užití LP!</t>
    </r>
  </si>
  <si>
    <t>CAPRELSA 300mg tbl 30</t>
  </si>
  <si>
    <r>
      <rPr>
        <u/>
        <sz val="9"/>
        <color theme="1"/>
        <rFont val="Calibri"/>
        <family val="2"/>
        <charset val="238"/>
        <scheme val="minor"/>
      </rPr>
      <t>registrován</t>
    </r>
    <r>
      <rPr>
        <u/>
        <vertAlign val="superscript"/>
        <sz val="9"/>
        <color theme="1"/>
        <rFont val="Calibri"/>
        <family val="2"/>
        <charset val="238"/>
        <scheme val="minor"/>
      </rPr>
      <t>38</t>
    </r>
    <r>
      <rPr>
        <u/>
        <sz val="9"/>
        <color theme="1"/>
        <rFont val="Calibri"/>
        <family val="2"/>
        <charset val="238"/>
        <scheme val="minor"/>
      </rPr>
      <t xml:space="preserve"> jako "orphan"</t>
    </r>
    <r>
      <rPr>
        <sz val="9"/>
        <color theme="1"/>
        <rFont val="Calibri"/>
        <family val="2"/>
        <charset val="238"/>
        <scheme val="minor"/>
      </rPr>
      <t xml:space="preserve">,                                        </t>
    </r>
    <r>
      <rPr>
        <b/>
        <sz val="9"/>
        <color theme="1"/>
        <rFont val="Calibri"/>
        <family val="2"/>
        <charset val="238"/>
        <scheme val="minor"/>
      </rPr>
      <t>k léčbě dosp. pac. s progres., inoperabilním lok. pokročilým nebo metastazujícím MTC</t>
    </r>
    <r>
      <rPr>
        <sz val="9"/>
        <color theme="1"/>
        <rFont val="Calibri"/>
        <family val="2"/>
        <charset val="238"/>
        <scheme val="minor"/>
      </rPr>
      <t xml:space="preserve"> (u pac., u kterých není znám stav mutace RET nebo je negativní, se před individuálním rozhodnutím o léčbě musí zohlednit možnost nižšího přínosu)</t>
    </r>
  </si>
  <si>
    <r>
      <t xml:space="preserve">NE                                                  </t>
    </r>
    <r>
      <rPr>
        <b/>
        <sz val="11"/>
        <color theme="1"/>
        <rFont val="Calibri"/>
        <family val="2"/>
        <charset val="238"/>
        <scheme val="minor"/>
      </rPr>
      <t>(dne 26.11.2023 bylo zahajéno SŘ jako VILP v indikacích NSCLC a MTC!)</t>
    </r>
  </si>
  <si>
    <t>NE                                                  (k datu 18.12.2023 nebylo SŘ ani zahájeno!)</t>
  </si>
  <si>
    <t>NE                                                  (k datu 18.12. 2023 nebylo SŘ ani zahájeno!)</t>
  </si>
  <si>
    <r>
      <rPr>
        <b/>
        <sz val="9"/>
        <rFont val="Arial"/>
        <family val="2"/>
        <charset val="238"/>
      </rPr>
      <t xml:space="preserve">účinná látka </t>
    </r>
    <r>
      <rPr>
        <sz val="9"/>
        <rFont val="Arial"/>
        <family val="2"/>
        <charset val="238"/>
      </rPr>
      <t>- viz podrobněji pozn. 9 (výrobce)</t>
    </r>
  </si>
  <si>
    <r>
      <rPr>
        <b/>
        <sz val="10"/>
        <color theme="1"/>
        <rFont val="Calibri"/>
        <family val="2"/>
        <charset val="238"/>
        <scheme val="minor"/>
      </rPr>
      <t>cabozatinib</t>
    </r>
    <r>
      <rPr>
        <sz val="10"/>
        <color theme="1"/>
        <rFont val="Calibri"/>
        <family val="2"/>
        <charset val="238"/>
        <scheme val="minor"/>
      </rPr>
      <t xml:space="preserve">             (Ipsen)                   </t>
    </r>
    <r>
      <rPr>
        <b/>
        <u/>
        <sz val="9"/>
        <color rgb="FFFF0000"/>
        <rFont val="Calibri"/>
        <family val="2"/>
        <charset val="238"/>
        <scheme val="minor"/>
      </rPr>
      <t>CAVE! nezamněňovat s LP CABOMETYX tbl, který má jiné indikace a dávkování</t>
    </r>
    <r>
      <rPr>
        <b/>
        <sz val="9"/>
        <color rgb="FFFF0000"/>
        <rFont val="Calibri"/>
        <family val="2"/>
        <charset val="238"/>
        <scheme val="minor"/>
      </rPr>
      <t>!</t>
    </r>
  </si>
  <si>
    <r>
      <t xml:space="preserve">vandetanib  </t>
    </r>
    <r>
      <rPr>
        <sz val="10"/>
        <color theme="1"/>
        <rFont val="Calibri"/>
        <family val="2"/>
        <charset val="238"/>
        <scheme val="minor"/>
      </rPr>
      <t xml:space="preserve"> (Sanofi)</t>
    </r>
  </si>
  <si>
    <r>
      <rPr>
        <b/>
        <sz val="10"/>
        <color theme="1"/>
        <rFont val="Calibri"/>
        <family val="2"/>
        <charset val="238"/>
        <scheme val="minor"/>
      </rPr>
      <t xml:space="preserve">cabozatinib   </t>
    </r>
    <r>
      <rPr>
        <sz val="10"/>
        <color theme="1"/>
        <rFont val="Calibri"/>
        <family val="2"/>
        <charset val="238"/>
        <scheme val="minor"/>
      </rPr>
      <t xml:space="preserve">          (Ipsen)                   </t>
    </r>
    <r>
      <rPr>
        <b/>
        <u/>
        <sz val="9"/>
        <color rgb="FFFF0000"/>
        <rFont val="Calibri"/>
        <family val="2"/>
        <charset val="238"/>
        <scheme val="minor"/>
      </rPr>
      <t>CAVE! nezamněňovat s LP CABOMETYX tbl, který má jiné indikace a dávkování</t>
    </r>
    <r>
      <rPr>
        <b/>
        <sz val="9"/>
        <color rgb="FFFF0000"/>
        <rFont val="Calibri"/>
        <family val="2"/>
        <charset val="238"/>
        <scheme val="minor"/>
      </rPr>
      <t>!</t>
    </r>
  </si>
  <si>
    <r>
      <rPr>
        <b/>
        <sz val="10"/>
        <color theme="1"/>
        <rFont val="Calibri"/>
        <family val="2"/>
        <charset val="238"/>
        <scheme val="minor"/>
      </rPr>
      <t xml:space="preserve">vandetanib </t>
    </r>
    <r>
      <rPr>
        <sz val="10"/>
        <color theme="1"/>
        <rFont val="Calibri"/>
        <family val="2"/>
        <charset val="238"/>
        <scheme val="minor"/>
      </rPr>
      <t xml:space="preserve">  (Sanofi)</t>
    </r>
  </si>
  <si>
    <r>
      <rPr>
        <u/>
        <sz val="9"/>
        <color theme="1"/>
        <rFont val="Calibri"/>
        <family val="2"/>
        <charset val="238"/>
        <scheme val="minor"/>
      </rPr>
      <t>registrován</t>
    </r>
    <r>
      <rPr>
        <u/>
        <vertAlign val="superscript"/>
        <sz val="9"/>
        <color theme="1"/>
        <rFont val="Calibri"/>
        <family val="2"/>
        <charset val="238"/>
        <scheme val="minor"/>
      </rPr>
      <t>38</t>
    </r>
    <r>
      <rPr>
        <u/>
        <sz val="9"/>
        <color theme="1"/>
        <rFont val="Calibri"/>
        <family val="2"/>
        <charset val="238"/>
        <scheme val="minor"/>
      </rPr>
      <t xml:space="preserve"> podmínečně jako "standardní" LP"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b/>
        <sz val="9"/>
        <color theme="1"/>
        <rFont val="Calibri"/>
        <family val="2"/>
        <charset val="238"/>
        <scheme val="minor"/>
      </rPr>
      <t xml:space="preserve">k léčbě dosp., dospívajících a dětí ve věku 5 let a starších </t>
    </r>
    <r>
      <rPr>
        <sz val="9"/>
        <color theme="1"/>
        <rFont val="Calibri"/>
        <family val="2"/>
        <charset val="238"/>
        <scheme val="minor"/>
      </rPr>
      <t>(pro ně je balení tbl 30x100mg!)</t>
    </r>
    <r>
      <rPr>
        <b/>
        <sz val="9"/>
        <color theme="1"/>
        <rFont val="Calibri"/>
        <family val="2"/>
        <charset val="238"/>
        <scheme val="minor"/>
      </rPr>
      <t xml:space="preserve"> u agresivního a symptom. MTC s mutací RET u pac. s neresek. lok. pokročilým nebo metastazujícím MTC</t>
    </r>
  </si>
  <si>
    <t>CAPRELSA 100mg tbl 30</t>
  </si>
  <si>
    <t>CAPRELSA 300mg nebo 100mg tbl 30</t>
  </si>
  <si>
    <r>
      <rPr>
        <u/>
        <sz val="9"/>
        <rFont val="Calibri"/>
        <family val="2"/>
        <charset val="238"/>
        <scheme val="minor"/>
      </rPr>
      <t>Doporučená dávka je 300 mg 1x denně</t>
    </r>
    <r>
      <rPr>
        <sz val="9"/>
        <rFont val="Calibri"/>
        <family val="2"/>
        <charset val="238"/>
        <scheme val="minor"/>
      </rPr>
      <t xml:space="preserve">. V případě toxicity stupně 3 nebo vyšší podle CTCAE či prodloužení intervalu QTc na EKG je třeba dávkování alespoň dočasně přerušit a znovu zahájit sníženou dávkou po odeznění toxických projevů nebo zlepšení toxicity na stupeň 1 podle CTCAE - denní dávku 300 mg lze snížit na 200 mg (dvě 100 mg tablety) a dále na 100 mg, pokud je třeba. </t>
    </r>
    <r>
      <rPr>
        <u/>
        <sz val="9"/>
        <rFont val="Calibri"/>
        <family val="2"/>
        <charset val="238"/>
        <scheme val="minor"/>
      </rPr>
      <t>Tablety se užívají s jídlem, nebo bez jídla v přibližně stejnou denní dobu</t>
    </r>
    <r>
      <rPr>
        <sz val="9"/>
        <rFont val="Calibri"/>
        <family val="2"/>
        <charset val="238"/>
        <scheme val="minor"/>
      </rPr>
      <t>.</t>
    </r>
  </si>
  <si>
    <t>● společné užívání silných induktorů CYP3A4,                                           ● u pac. se závažnou poruchou funkce ledvin a/nebo jater</t>
  </si>
  <si>
    <t xml:space="preserve">● vrozený sy. dlouhého QTc nebo, pac. s interv. QTc delším než 480 ms,                                           ● kombinace s LP  prodlužujícimi interval QTc a/nebo způsobujícími TdP,                                   ● kojení,                                            ● u pac. se závažnou poruchou funkce ledvin,                          ● porucha fce jater (netýká se Gilbert.sy a metast. onem. jater (viz SPC),                                ● společné užívání silných induktorů CYP3A4      </t>
  </si>
  <si>
    <t>* prospěch z léčby vandetanibem u pacientů s koncentrací kalcitoninu (dále jen "CTN") nižší než 500 pg/ml nebyl stanoven, a proto se doporučuje opatrnost u pacientů s hladinou CTN &lt; 500 pg/ml vzhledem k rizikům spojeným s léčbou vandetanibem</t>
  </si>
  <si>
    <t>RETSEVMO 80mg cps 112 nebo 40mg cps 56</t>
  </si>
  <si>
    <r>
      <rPr>
        <b/>
        <sz val="10"/>
        <color theme="1"/>
        <rFont val="Calibri"/>
        <family val="2"/>
        <charset val="238"/>
        <scheme val="minor"/>
      </rPr>
      <t>selperkatinib</t>
    </r>
    <r>
      <rPr>
        <sz val="10"/>
        <color theme="1"/>
        <rFont val="Calibri"/>
        <family val="2"/>
        <charset val="238"/>
        <scheme val="minor"/>
      </rPr>
      <t xml:space="preserve"> (Eli Lilly)</t>
    </r>
  </si>
  <si>
    <r>
      <t>indikace dle SPC</t>
    </r>
    <r>
      <rPr>
        <b/>
        <vertAlign val="superscript"/>
        <sz val="10"/>
        <rFont val="Arial"/>
        <family val="2"/>
        <charset val="238"/>
      </rPr>
      <t>37</t>
    </r>
    <r>
      <rPr>
        <b/>
        <sz val="10"/>
        <rFont val="Arial"/>
        <family val="2"/>
        <charset val="238"/>
      </rPr>
      <t xml:space="preserve">                         </t>
    </r>
    <r>
      <rPr>
        <sz val="8"/>
        <rFont val="Arial"/>
        <family val="2"/>
        <charset val="238"/>
      </rPr>
      <t xml:space="preserve">(MTC - </t>
    </r>
    <r>
      <rPr>
        <b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medulární karcinom štítné žlázy, NSCLC - nemalobuněčný karc. plic )</t>
    </r>
  </si>
  <si>
    <r>
      <rPr>
        <b/>
        <sz val="10"/>
        <rFont val="Arial"/>
        <family val="2"/>
        <charset val="238"/>
      </rPr>
      <t xml:space="preserve">úhrada k 18.12.23 </t>
    </r>
    <r>
      <rPr>
        <sz val="8"/>
        <rFont val="Arial"/>
        <family val="2"/>
        <charset val="238"/>
      </rPr>
      <t xml:space="preserve">                               (dle zdroje pod pozn. 5, </t>
    </r>
    <r>
      <rPr>
        <sz val="7.5"/>
        <rFont val="Arial"/>
        <family val="2"/>
        <charset val="238"/>
      </rPr>
      <t>MTC -  medulární karc. štítné žlázy, NSCLC - nemalobuněčný karc. plic)</t>
    </r>
  </si>
  <si>
    <t xml:space="preserve">RETSEVMO 80mg cps 112 </t>
  </si>
  <si>
    <t>RETSEVMO 40mg cps 56</t>
  </si>
  <si>
    <r>
      <rPr>
        <u/>
        <sz val="9"/>
        <color theme="1"/>
        <rFont val="Calibri"/>
        <family val="2"/>
        <charset val="238"/>
        <scheme val="minor"/>
      </rPr>
      <t>registrován</t>
    </r>
    <r>
      <rPr>
        <u/>
        <vertAlign val="superscript"/>
        <sz val="9"/>
        <color theme="1"/>
        <rFont val="Calibri"/>
        <family val="2"/>
        <charset val="238"/>
        <scheme val="minor"/>
      </rPr>
      <t>38</t>
    </r>
    <r>
      <rPr>
        <u/>
        <sz val="9"/>
        <color theme="1"/>
        <rFont val="Calibri"/>
        <family val="2"/>
        <charset val="238"/>
        <scheme val="minor"/>
      </rPr>
      <t xml:space="preserve"> podmínečně jako "standardní" LP"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b/>
        <sz val="9"/>
        <color theme="1"/>
        <rFont val="Calibri"/>
        <family val="2"/>
        <charset val="238"/>
        <scheme val="minor"/>
      </rPr>
      <t>k léčbě dosp. a dospívajících ve věku 12 let a starších s pokročilým MTC s mutací RET</t>
    </r>
    <r>
      <rPr>
        <sz val="9"/>
        <color theme="1"/>
        <rFont val="Calibri"/>
        <family val="2"/>
        <charset val="238"/>
        <scheme val="minor"/>
      </rPr>
      <t>, LP má u dosp. také indikace navíc na: pokročilý NSCLC s pozit. RET fúze a pokročilý karc. štítné žlázy s pozit. RET fúze - podrobněji viz SPC.</t>
    </r>
  </si>
  <si>
    <r>
      <rPr>
        <u/>
        <sz val="9"/>
        <color rgb="FF000000"/>
        <rFont val="Calibri"/>
        <family val="2"/>
        <charset val="238"/>
        <scheme val="minor"/>
      </rPr>
      <t>Příhody, které se obvykle projeví na začátku léčby (během prvních 8 týdnů - střední čas do 1. snížení dávky byl 43 dní a do 1. přerušení dávky 33 dní), zahrnují:</t>
    </r>
    <r>
      <rPr>
        <sz val="9"/>
        <color rgb="FF000000"/>
        <rFont val="Calibri"/>
        <family val="2"/>
        <charset val="238"/>
        <scheme val="minor"/>
      </rPr>
      <t xml:space="preserve"> hypokalcémii, hypokalémii, trombocytopenii, hypertenzi, sy. palmoplantární erytrodysestézie (PPES) a GI příhody (bolest břicha a ústní dutiny, zánět sliznic, zácpa, průjem, zvracení). Výskyt některých závažných NÚ (jako například GI fistuly) může záviset na kumulativní dávce a mohou se vyskytnout </t>
    </r>
    <r>
      <rPr>
        <u/>
        <sz val="9"/>
        <color rgb="FF000000"/>
        <rFont val="Calibri"/>
        <family val="2"/>
        <charset val="238"/>
        <scheme val="minor"/>
      </rPr>
      <t>v pozdější fázi léčby</t>
    </r>
    <r>
      <rPr>
        <sz val="9"/>
        <color rgb="FF000000"/>
        <rFont val="Calibri"/>
        <family val="2"/>
        <charset val="238"/>
        <scheme val="minor"/>
      </rPr>
      <t xml:space="preserve">. </t>
    </r>
    <r>
      <rPr>
        <b/>
        <u/>
        <sz val="9"/>
        <color rgb="FF000000"/>
        <rFont val="Calibri"/>
        <family val="2"/>
        <charset val="238"/>
        <scheme val="minor"/>
      </rPr>
      <t>Monitorace</t>
    </r>
    <r>
      <rPr>
        <sz val="9"/>
        <color rgb="FF000000"/>
        <rFont val="Calibri"/>
        <family val="2"/>
        <charset val="238"/>
        <scheme val="minor"/>
      </rPr>
      <t>: * jaterní testy, * příznaky perforací a fistul, * riziko venozního i arter. tromboembolismu, * riziko hemorhagií, tvorby aneuryzmat, * komplikace s hojením ran, * riziko hypertenze,  osteonekrózy čelisti, proteinurie, syndromu posteriorní reverzibilní encefalopatie, prodloužení QT intervalu, hypothyreózy.</t>
    </r>
  </si>
  <si>
    <r>
      <rPr>
        <u/>
        <sz val="9"/>
        <color theme="1"/>
        <rFont val="Calibri"/>
        <family val="2"/>
        <charset val="238"/>
        <scheme val="minor"/>
      </rPr>
      <t>Samotná symptom. MTC nebo progresivní MTC nejsou dostatečným důvodem pro potřebu zahájit léčbu vandet. - omezit jen na pac. s indikací (viz sloupec vlevo)</t>
    </r>
    <r>
      <rPr>
        <sz val="9"/>
        <color theme="1"/>
        <rFont val="Calibri"/>
        <family val="2"/>
        <charset val="238"/>
        <scheme val="minor"/>
      </rPr>
      <t xml:space="preserve">! K prvnímu prodl. intervalu QTc dochází nejčastěji v průběhu prvních 3 měs. léčby  (v průměru 28 ms, medián 35 ms), ale může se objevit i později - CAVE! dlouhý biol. poločas vandet. (19 dnů), prodl. int. QTc se zdá být závislé na dávce. </t>
    </r>
    <r>
      <rPr>
        <b/>
        <u/>
        <sz val="9"/>
        <color theme="1"/>
        <rFont val="Calibri"/>
        <family val="2"/>
        <charset val="238"/>
        <scheme val="minor"/>
      </rPr>
      <t>Monitorace:</t>
    </r>
    <r>
      <rPr>
        <sz val="9"/>
        <color theme="1"/>
        <rFont val="Calibri"/>
        <family val="2"/>
        <charset val="238"/>
        <scheme val="minor"/>
      </rPr>
      <t xml:space="preserve"> * před léčbou, 1, 3, 6 a 12 týdnů po zahájení léčby a každé 3 měs. nejméně po dobu 1 roku je třeba provádět vyšetření EKG a stanovení sérové konc. K, Ca a Mg a hormonu TSH, * riziko sy. posteriorní reverzibilní encefalopatie, závažných kožních NÚ (vč. TEN a SJS), fotosenzitivity (až 4 měs. i po vysazení!), * riziko těžkého průjmu (CAVE! na iont. dysbal. kvůli QTc!), nitrolebního krvácení u pac. s metast. v mozku, srdečního selhání, hypertenze, selhání ledvin, interst. plicní nemoci (dušnost, kašel,...), hypothyreózy, * komplikace s hojením ran, * riziko tvorby aneuryzmat.</t>
    </r>
  </si>
  <si>
    <r>
      <rPr>
        <u/>
        <sz val="9"/>
        <color theme="1"/>
        <rFont val="Calibri"/>
        <family val="2"/>
        <charset val="238"/>
        <scheme val="minor"/>
      </rPr>
      <t>Doporučená dávka je dle těl. hmotnosti: * u méně než 50 kg: 120 mg 2x denně, * 50 kg a více: 160 mg 2x denně</t>
    </r>
    <r>
      <rPr>
        <sz val="9"/>
        <color theme="1"/>
        <rFont val="Calibri"/>
        <family val="2"/>
        <charset val="238"/>
        <scheme val="minor"/>
      </rPr>
      <t>.  Zvládání některých NÚ může vyžadovat přerušení podávání LP a/nebo snížení dávky ve 3 úrovních - viz SPC. T</t>
    </r>
    <r>
      <rPr>
        <u/>
        <sz val="9"/>
        <color theme="1"/>
        <rFont val="Calibri"/>
        <family val="2"/>
        <charset val="238"/>
        <scheme val="minor"/>
      </rPr>
      <t>obolky mohou být užívány s jídlem nebo bez jídla, dávky se mají užívat každý den přibližně ve stejnou dobu. Pokud je LP RETSEVMO používán souběžně s IPP, musí se užívat s jídlem, RETSEVMO je třeba podávat 2 hod. před nebo 10 hod. po H2 antagon</t>
    </r>
    <r>
      <rPr>
        <sz val="9"/>
        <color theme="1"/>
        <rFont val="Calibri"/>
        <family val="2"/>
        <charset val="238"/>
        <scheme val="minor"/>
      </rPr>
      <t xml:space="preserve">. </t>
    </r>
  </si>
  <si>
    <t>● společné užívání silných induktorů CYP3A4</t>
  </si>
  <si>
    <t xml:space="preserve">* při komb.se silným inhibitorem CYP3A, je třeba snížit dávku RETSEVMA o 50 %, pokud se užívání inhibitoru CYP3A ukončí, je třeba dávku RETSEVMA zvýšit (po 3-5 poločasech inhibitoru) na původní dávku, * pac. s těžkou (Child-Pugh skóre třídy C) poruchu funkce jater, má být podávána dávka 80 mg 2x denně, * nejsou k dispozici žádné údaje od pac. s terminálním stadiem onem. ledvin nebo od pac. na dialýze! </t>
  </si>
  <si>
    <r>
      <t>Ženy ve fertilním věku musí v průběhu léčby a alespoň 1 týden po poslední dávce RETSEVMA používat vysoce spolehlivou metodu antikoncepce, muži s partnerkami ve fertilním věku musí v průběhu léčby a alespoň 1 týden po poslední dávce RETSEVMA používat spolehlivou metodu antikoncepce.</t>
    </r>
    <r>
      <rPr>
        <b/>
        <u/>
        <sz val="9"/>
        <color theme="1"/>
        <rFont val="Calibri"/>
        <family val="2"/>
        <charset val="238"/>
        <scheme val="minor"/>
      </rPr>
      <t xml:space="preserve"> Monitorace: </t>
    </r>
    <r>
      <rPr>
        <sz val="9"/>
        <color theme="1"/>
        <rFont val="Calibri"/>
        <family val="2"/>
        <charset val="238"/>
        <scheme val="minor"/>
      </rPr>
      <t>* možné riziko intersticiálního plicního onemocnění (ILD)/ pneumonitidy, zvýšení ALT/AST, hypertenze, prodloužení QT intervalu, hypothyreózy, závažného krvácení, syndromu nádorového rozpadu (tumor lysis syndrome, tzv. „TLS“ – u MTC byl pozorován vzácně</t>
    </r>
    <r>
      <rPr>
        <vertAlign val="superscript"/>
        <sz val="9"/>
        <color theme="1"/>
        <rFont val="Calibri"/>
        <family val="2"/>
        <charset val="238"/>
        <scheme val="minor"/>
      </rPr>
      <t>39</t>
    </r>
    <r>
      <rPr>
        <sz val="9"/>
        <color theme="1"/>
        <rFont val="Calibri"/>
        <family val="2"/>
        <charset val="238"/>
        <scheme val="minor"/>
      </rPr>
      <t>)</t>
    </r>
  </si>
  <si>
    <r>
      <t>jednotková cena (NCSD) k 19.12.23 - detaily viz odstavec "</t>
    </r>
    <r>
      <rPr>
        <i/>
        <sz val="8"/>
        <rFont val="Arial"/>
        <family val="2"/>
        <charset val="238"/>
      </rPr>
      <t>Specifikace FEA analýzy</t>
    </r>
    <r>
      <rPr>
        <sz val="8"/>
        <rFont val="Arial"/>
        <family val="2"/>
        <charset val="238"/>
      </rPr>
      <t>"</t>
    </r>
  </si>
  <si>
    <t>jednotková cena (NCSD) k 19.12.23 vč. bonusů</t>
  </si>
  <si>
    <t>obrat. bonus k 19.12.23</t>
  </si>
  <si>
    <t>mPFS               (bodová hodnota - měsíce)</t>
  </si>
  <si>
    <t>mPFS               (horní mez - měsíce)</t>
  </si>
  <si>
    <t>cena vynaložené do doby progrese (dolní mez)</t>
  </si>
  <si>
    <t>mPFS               (dolní mez - měsíce)</t>
  </si>
  <si>
    <t>pořadí na ose</t>
  </si>
  <si>
    <r>
      <t xml:space="preserve">cena za LP za 1 měsíc léčby 1 pac. při daném mRDI                           </t>
    </r>
    <r>
      <rPr>
        <sz val="9"/>
        <rFont val="Arial"/>
        <family val="2"/>
        <charset val="238"/>
      </rPr>
      <t>(1 měs. = 30,42 dne)</t>
    </r>
  </si>
  <si>
    <r>
      <t xml:space="preserve">název LP </t>
    </r>
    <r>
      <rPr>
        <sz val="10"/>
        <rFont val="Arial"/>
        <family val="2"/>
        <charset val="238"/>
      </rPr>
      <t xml:space="preserve">                        </t>
    </r>
    <r>
      <rPr>
        <sz val="9"/>
        <rFont val="Arial"/>
        <family val="2"/>
        <charset val="238"/>
      </rPr>
      <t>(medián relativní dávk. intenzity - "</t>
    </r>
    <r>
      <rPr>
        <u/>
        <sz val="9"/>
        <rFont val="Arial"/>
        <family val="2"/>
        <charset val="238"/>
      </rPr>
      <t>mRDI</t>
    </r>
    <r>
      <rPr>
        <sz val="9"/>
        <rFont val="Arial"/>
        <family val="2"/>
        <charset val="238"/>
      </rPr>
      <t>" - dle zdroje</t>
    </r>
    <r>
      <rPr>
        <vertAlign val="superscript"/>
        <sz val="9"/>
        <rFont val="Arial"/>
        <family val="2"/>
        <charset val="238"/>
      </rPr>
      <t>42</t>
    </r>
    <r>
      <rPr>
        <sz val="9"/>
        <rFont val="Arial"/>
        <family val="2"/>
        <charset val="238"/>
      </rPr>
      <t xml:space="preserve">, </t>
    </r>
    <r>
      <rPr>
        <u/>
        <sz val="9"/>
        <rFont val="Arial"/>
        <family val="2"/>
        <charset val="238"/>
      </rPr>
      <t>viz pozn. 44)</t>
    </r>
  </si>
  <si>
    <r>
      <t xml:space="preserve">RETSEVMO 40/80mg cps     </t>
    </r>
    <r>
      <rPr>
        <sz val="11"/>
        <color theme="1"/>
        <rFont val="Calibri"/>
        <family val="2"/>
        <charset val="238"/>
        <scheme val="minor"/>
      </rPr>
      <t>(mRDI cca 95%, pro těl.hm. 50kg a více)</t>
    </r>
  </si>
  <si>
    <r>
      <t xml:space="preserve">CAPRELSA 100/300mg tbl 30   </t>
    </r>
    <r>
      <rPr>
        <sz val="12"/>
        <color theme="1"/>
        <rFont val="Calibri"/>
        <family val="2"/>
        <charset val="238"/>
        <scheme val="minor"/>
      </rPr>
      <t xml:space="preserve"> (mRDI cca 80%)</t>
    </r>
  </si>
  <si>
    <r>
      <t xml:space="preserve">COMETRIQ 20mg + 80mg cps 112 (84+28)                        </t>
    </r>
    <r>
      <rPr>
        <sz val="12"/>
        <color theme="1"/>
        <rFont val="Calibri"/>
        <family val="2"/>
        <charset val="238"/>
        <scheme val="minor"/>
      </rPr>
      <t>(mRDI cca  69%)</t>
    </r>
  </si>
  <si>
    <r>
      <rPr>
        <b/>
        <sz val="10"/>
        <color theme="1"/>
        <rFont val="Calibri"/>
        <family val="2"/>
        <charset val="238"/>
        <scheme val="minor"/>
      </rPr>
      <t xml:space="preserve">cabozatinib   </t>
    </r>
    <r>
      <rPr>
        <sz val="10"/>
        <color theme="1"/>
        <rFont val="Calibri"/>
        <family val="2"/>
        <charset val="238"/>
        <scheme val="minor"/>
      </rPr>
      <t xml:space="preserve">          (Ipsen)                  </t>
    </r>
  </si>
  <si>
    <r>
      <t>cena (jen za LP) za 1 měsíc léčby</t>
    </r>
    <r>
      <rPr>
        <sz val="9"/>
        <rFont val="Arial"/>
        <family val="2"/>
        <charset val="238"/>
      </rPr>
      <t xml:space="preserve">  </t>
    </r>
    <r>
      <rPr>
        <b/>
        <sz val="9"/>
        <rFont val="Arial"/>
        <family val="2"/>
        <charset val="238"/>
      </rPr>
      <t xml:space="preserve">při daném RDI </t>
    </r>
    <r>
      <rPr>
        <sz val="9"/>
        <rFont val="Arial"/>
        <family val="2"/>
        <charset val="238"/>
      </rPr>
      <t xml:space="preserve">               </t>
    </r>
  </si>
  <si>
    <r>
      <rPr>
        <b/>
        <sz val="10"/>
        <color theme="1"/>
        <rFont val="Calibri"/>
        <family val="2"/>
        <charset val="238"/>
        <scheme val="minor"/>
      </rPr>
      <t>selperkatinib</t>
    </r>
    <r>
      <rPr>
        <sz val="10"/>
        <color theme="1"/>
        <rFont val="Calibri"/>
        <family val="2"/>
        <charset val="238"/>
        <scheme val="minor"/>
      </rPr>
      <t xml:space="preserve">               (Eli Lilly)</t>
    </r>
  </si>
  <si>
    <r>
      <t xml:space="preserve">COMETRIQ 20mg + 80mg cps 112 (84+28)                        </t>
    </r>
    <r>
      <rPr>
        <sz val="11"/>
        <color theme="1"/>
        <rFont val="Calibri"/>
        <family val="2"/>
        <charset val="238"/>
        <scheme val="minor"/>
      </rPr>
      <t>(1.linie - mRDI cca  69%)</t>
    </r>
  </si>
  <si>
    <r>
      <t xml:space="preserve">CAPRELSA 100/300mg tbl 30   </t>
    </r>
    <r>
      <rPr>
        <sz val="11"/>
        <color theme="1"/>
        <rFont val="Calibri"/>
        <family val="2"/>
        <charset val="238"/>
        <scheme val="minor"/>
      </rPr>
      <t xml:space="preserve"> (1.linie - mRDI cca 80%)</t>
    </r>
  </si>
  <si>
    <r>
      <t xml:space="preserve">RETSEVMO 40/80mg cps     </t>
    </r>
    <r>
      <rPr>
        <sz val="11"/>
        <color theme="1"/>
        <rFont val="Calibri"/>
        <family val="2"/>
        <charset val="238"/>
        <scheme val="minor"/>
      </rPr>
      <t>(1.linie - mRDI cca 95%, pro těl.hm. 50kg a více)</t>
    </r>
  </si>
  <si>
    <r>
      <t xml:space="preserve">cena (jen za LP) vynaložené do doby progrese                 </t>
    </r>
    <r>
      <rPr>
        <sz val="10"/>
        <rFont val="Arial"/>
        <family val="2"/>
        <charset val="238"/>
      </rPr>
      <t xml:space="preserve">  (bod. hodnota, bez diskontace!)     </t>
    </r>
  </si>
  <si>
    <t>placebo</t>
  </si>
  <si>
    <t>ICER vůči placebu (bod.hodnota)</t>
  </si>
  <si>
    <t>ICER vůči placebu    (dolní mez)</t>
  </si>
  <si>
    <t>ICER vůči placebu    (horní mez)</t>
  </si>
  <si>
    <r>
      <t xml:space="preserve">COMETRIQ 20mg + 80mg cps 112 (84+28)                        </t>
    </r>
    <r>
      <rPr>
        <sz val="9"/>
        <color theme="1"/>
        <rFont val="Calibri"/>
        <family val="2"/>
        <charset val="238"/>
        <scheme val="minor"/>
      </rPr>
      <t>(mRDI cca  69%)</t>
    </r>
  </si>
  <si>
    <r>
      <t xml:space="preserve">CAPRELSA 100/300mg tbl 30                        </t>
    </r>
    <r>
      <rPr>
        <sz val="9"/>
        <color theme="1"/>
        <rFont val="Calibri"/>
        <family val="2"/>
        <charset val="238"/>
        <scheme val="minor"/>
      </rPr>
      <t xml:space="preserve"> (mRDI cca 80%)</t>
    </r>
  </si>
  <si>
    <r>
      <t xml:space="preserve">RETSEVMO 40/80mg cps                             </t>
    </r>
    <r>
      <rPr>
        <sz val="9"/>
        <color theme="1"/>
        <rFont val="Calibri"/>
        <family val="2"/>
        <charset val="238"/>
        <scheme val="minor"/>
      </rPr>
      <t>(mRDI cca 95%, pro těl.hm. 50kg a více)</t>
    </r>
  </si>
  <si>
    <r>
      <t xml:space="preserve">dávkování </t>
    </r>
    <r>
      <rPr>
        <b/>
        <u/>
        <sz val="9"/>
        <rFont val="Arial"/>
        <family val="2"/>
        <charset val="238"/>
      </rPr>
      <t>u MTC pro dospěl</t>
    </r>
    <r>
      <rPr>
        <b/>
        <sz val="9"/>
        <rFont val="Arial"/>
        <family val="2"/>
        <charset val="238"/>
      </rPr>
      <t xml:space="preserve">é </t>
    </r>
    <r>
      <rPr>
        <b/>
        <sz val="9"/>
        <rFont val="Arial"/>
        <family val="2"/>
        <charset val="238"/>
      </rPr>
      <t>dle SPC</t>
    </r>
    <r>
      <rPr>
        <b/>
        <vertAlign val="superscript"/>
        <sz val="9"/>
        <rFont val="Arial"/>
        <family val="2"/>
        <charset val="238"/>
      </rPr>
      <t>37</t>
    </r>
    <r>
      <rPr>
        <b/>
        <sz val="9"/>
        <rFont val="Arial"/>
        <family val="2"/>
        <charset val="238"/>
      </rPr>
      <t xml:space="preserve"> </t>
    </r>
  </si>
  <si>
    <r>
      <rPr>
        <b/>
        <sz val="9"/>
        <rFont val="Arial"/>
        <family val="2"/>
        <charset val="238"/>
      </rPr>
      <t xml:space="preserve">dopad do rozpočtu za 1 pacienta za 1 rok léčby </t>
    </r>
    <r>
      <rPr>
        <b/>
        <u/>
        <sz val="9"/>
        <rFont val="Arial"/>
        <family val="2"/>
        <charset val="238"/>
      </rPr>
      <t>(kladná hodnota = náklady navíc)</t>
    </r>
  </si>
  <si>
    <t>cena LP za léčbu trvající 1 rok u 1 pacienta</t>
  </si>
  <si>
    <t>poměr za roční léčbu vůči nejlevnějšímu</t>
  </si>
  <si>
    <r>
      <t xml:space="preserve">COMETRIQ 20mg + 80mg cps 112 (84+28)                        </t>
    </r>
    <r>
      <rPr>
        <sz val="11"/>
        <color theme="1"/>
        <rFont val="Calibri"/>
        <family val="2"/>
        <charset val="238"/>
        <scheme val="minor"/>
      </rPr>
      <t>(2.linie - mRDI cca  69%)</t>
    </r>
  </si>
  <si>
    <r>
      <t xml:space="preserve">RETSEVMO 40/80mg cps     </t>
    </r>
    <r>
      <rPr>
        <sz val="11"/>
        <color theme="1"/>
        <rFont val="Calibri"/>
        <family val="2"/>
        <charset val="238"/>
        <scheme val="minor"/>
      </rPr>
      <t>(2.linie - mRDI cca 95%, pro těl.hm. 50kg a více)</t>
    </r>
  </si>
  <si>
    <t>CER  (bod.hodnota)</t>
  </si>
  <si>
    <t>CER    (horní mez)</t>
  </si>
  <si>
    <t>CER             (dolní mez)</t>
  </si>
  <si>
    <t>cena vynaložené do doby progrese (horní mez)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</si>
</sst>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Kč&quot;;[Red]\-#,##0\ &quot;Kč&quot;"/>
    <numFmt numFmtId="164" formatCode="_-* #,##0\ [$Kč-405]_-;\-* #,##0\ [$Kč-405]_-;_-* &quot;-&quot;??\ [$Kč-405]_-;_-@_-"/>
    <numFmt numFmtId="165" formatCode="#,##0.00\ &quot;Kč&quot;"/>
    <numFmt numFmtId="166" formatCode="#,##0\ &quot;Kč&quot;"/>
    <numFmt numFmtId="167" formatCode="0.0"/>
  </numFmts>
  <fonts count="58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8"/>
      <name val="Arial"/>
      <family val="2"/>
      <charset val="238"/>
    </font>
    <font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charset val="238"/>
    </font>
    <font>
      <b/>
      <u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10.5"/>
      <color theme="1"/>
      <name val="Calibri"/>
      <family val="2"/>
      <charset val="238"/>
      <scheme val="minor"/>
    </font>
    <font>
      <vertAlign val="superscript"/>
      <sz val="8"/>
      <name val="Arial"/>
      <family val="2"/>
      <charset val="238"/>
    </font>
    <font>
      <sz val="9"/>
      <name val="Calibri"/>
      <family val="2"/>
      <charset val="238"/>
      <scheme val="minor"/>
    </font>
    <font>
      <u/>
      <sz val="9"/>
      <name val="Calibri"/>
      <family val="2"/>
      <charset val="238"/>
      <scheme val="minor"/>
    </font>
    <font>
      <b/>
      <u/>
      <sz val="9"/>
      <color rgb="FF00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u/>
      <vertAlign val="superscript"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sz val="7.5"/>
      <name val="Arial"/>
      <family val="2"/>
      <charset val="238"/>
    </font>
    <font>
      <vertAlign val="superscript"/>
      <sz val="9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9"/>
      <color rgb="FF000000"/>
      <name val="Calibri"/>
      <family val="2"/>
      <charset val="238"/>
    </font>
    <font>
      <vertAlign val="superscript"/>
      <sz val="9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u/>
      <sz val="9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u/>
      <sz val="14"/>
      <color theme="1"/>
      <name val="Calibri"/>
      <family val="2"/>
      <charset val="238"/>
      <scheme val="minor"/>
    </font>
    <font>
      <b/>
      <i/>
      <sz val="9"/>
      <name val="Arial"/>
      <family val="2"/>
      <charset val="238"/>
    </font>
    <font>
      <b/>
      <i/>
      <sz val="18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46"/>
      </patternFill>
    </fill>
    <fill>
      <patternFill patternType="solid">
        <fgColor rgb="FF00B0F0"/>
        <bgColor indexed="46"/>
      </patternFill>
    </fill>
    <fill>
      <patternFill patternType="solid">
        <fgColor indexed="29"/>
        <bgColor indexed="46"/>
      </patternFill>
    </fill>
    <fill>
      <patternFill patternType="solid">
        <fgColor theme="0" tint="-0.499984740745262"/>
        <bgColor indexed="46"/>
      </patternFill>
    </fill>
  </fills>
  <borders count="34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</borders>
  <cellStyleXfs count="5">
    <xf numFmtId="0" fontId="0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43" fillId="0" borderId="0"/>
  </cellStyleXfs>
  <cellXfs count="15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ont="1" applyFill="1"/>
    <xf numFmtId="2" fontId="0" fillId="5" borderId="0" xfId="0" applyNumberFormat="1" applyFont="1" applyFill="1"/>
    <xf numFmtId="0" fontId="11" fillId="5" borderId="0" xfId="0" applyFont="1" applyFill="1" applyAlignment="1">
      <alignment vertical="center"/>
    </xf>
    <xf numFmtId="0" fontId="11" fillId="5" borderId="0" xfId="0" applyFont="1" applyFill="1" applyBorder="1" applyAlignment="1">
      <alignment vertical="center"/>
    </xf>
    <xf numFmtId="0" fontId="11" fillId="5" borderId="0" xfId="0" applyFont="1" applyFill="1" applyBorder="1"/>
    <xf numFmtId="0" fontId="4" fillId="4" borderId="14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6" borderId="11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 wrapText="1"/>
    </xf>
    <xf numFmtId="165" fontId="0" fillId="0" borderId="0" xfId="0" applyNumberFormat="1"/>
    <xf numFmtId="9" fontId="9" fillId="0" borderId="17" xfId="0" applyNumberFormat="1" applyFont="1" applyBorder="1" applyAlignment="1">
      <alignment horizontal="center" vertical="center" wrapText="1"/>
    </xf>
    <xf numFmtId="9" fontId="10" fillId="0" borderId="9" xfId="0" applyNumberFormat="1" applyFont="1" applyBorder="1" applyAlignment="1">
      <alignment horizontal="center" vertical="center" wrapText="1"/>
    </xf>
    <xf numFmtId="166" fontId="7" fillId="0" borderId="16" xfId="0" applyNumberFormat="1" applyFont="1" applyBorder="1" applyAlignment="1">
      <alignment horizontal="center" vertical="center" wrapText="1"/>
    </xf>
    <xf numFmtId="166" fontId="7" fillId="6" borderId="18" xfId="0" applyNumberFormat="1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6" fontId="0" fillId="0" borderId="0" xfId="0" applyNumberFormat="1"/>
    <xf numFmtId="166" fontId="20" fillId="0" borderId="16" xfId="0" applyNumberFormat="1" applyFont="1" applyBorder="1" applyAlignment="1">
      <alignment horizontal="center" vertical="center" wrapText="1"/>
    </xf>
    <xf numFmtId="9" fontId="9" fillId="0" borderId="7" xfId="0" applyNumberFormat="1" applyFont="1" applyBorder="1" applyAlignment="1">
      <alignment horizontal="center" vertical="center" wrapText="1"/>
    </xf>
    <xf numFmtId="165" fontId="0" fillId="6" borderId="11" xfId="0" applyNumberFormat="1" applyFill="1" applyBorder="1" applyAlignment="1">
      <alignment horizontal="center" vertical="center" wrapText="1"/>
    </xf>
    <xf numFmtId="166" fontId="7" fillId="6" borderId="20" xfId="0" applyNumberFormat="1" applyFont="1" applyFill="1" applyBorder="1" applyAlignment="1">
      <alignment horizontal="center" vertical="center" wrapText="1"/>
    </xf>
    <xf numFmtId="9" fontId="10" fillId="6" borderId="12" xfId="0" applyNumberFormat="1" applyFont="1" applyFill="1" applyBorder="1" applyAlignment="1">
      <alignment horizontal="center" vertical="center" wrapText="1"/>
    </xf>
    <xf numFmtId="165" fontId="8" fillId="5" borderId="6" xfId="0" applyNumberFormat="1" applyFont="1" applyFill="1" applyBorder="1" applyAlignment="1">
      <alignment horizontal="center" vertical="center" wrapText="1"/>
    </xf>
    <xf numFmtId="166" fontId="7" fillId="5" borderId="15" xfId="0" applyNumberFormat="1" applyFont="1" applyFill="1" applyBorder="1" applyAlignment="1">
      <alignment horizontal="center" vertical="center" wrapText="1"/>
    </xf>
    <xf numFmtId="165" fontId="8" fillId="5" borderId="13" xfId="0" applyNumberFormat="1" applyFont="1" applyFill="1" applyBorder="1" applyAlignment="1">
      <alignment horizontal="center" vertical="center" wrapText="1"/>
    </xf>
    <xf numFmtId="166" fontId="21" fillId="5" borderId="19" xfId="0" applyNumberFormat="1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165" fontId="8" fillId="6" borderId="22" xfId="0" applyNumberFormat="1" applyFont="1" applyFill="1" applyBorder="1" applyAlignment="1">
      <alignment horizontal="center" vertical="center" wrapText="1"/>
    </xf>
    <xf numFmtId="0" fontId="5" fillId="10" borderId="14" xfId="0" applyFont="1" applyFill="1" applyBorder="1" applyAlignment="1">
      <alignment horizontal="center" vertical="center" wrapText="1"/>
    </xf>
    <xf numFmtId="0" fontId="25" fillId="0" borderId="0" xfId="0" applyFont="1"/>
    <xf numFmtId="0" fontId="1" fillId="2" borderId="2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left" vertical="center" wrapText="1"/>
    </xf>
    <xf numFmtId="0" fontId="27" fillId="0" borderId="0" xfId="0" applyFont="1"/>
    <xf numFmtId="0" fontId="0" fillId="9" borderId="13" xfId="0" applyFill="1" applyBorder="1" applyAlignment="1">
      <alignment horizontal="center" vertical="center" wrapText="1"/>
    </xf>
    <xf numFmtId="0" fontId="29" fillId="5" borderId="6" xfId="0" applyFont="1" applyFill="1" applyBorder="1" applyAlignment="1">
      <alignment horizontal="center" vertical="center" wrapText="1"/>
    </xf>
    <xf numFmtId="0" fontId="0" fillId="9" borderId="11" xfId="0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left" vertical="center" wrapText="1"/>
    </xf>
    <xf numFmtId="0" fontId="8" fillId="6" borderId="5" xfId="0" applyFont="1" applyFill="1" applyBorder="1" applyAlignment="1">
      <alignment horizontal="center" vertical="center" wrapText="1"/>
    </xf>
    <xf numFmtId="165" fontId="8" fillId="6" borderId="5" xfId="0" applyNumberFormat="1" applyFont="1" applyFill="1" applyBorder="1" applyAlignment="1">
      <alignment horizontal="center" vertical="center" wrapText="1"/>
    </xf>
    <xf numFmtId="166" fontId="7" fillId="6" borderId="16" xfId="0" applyNumberFormat="1" applyFont="1" applyFill="1" applyBorder="1" applyAlignment="1">
      <alignment horizontal="center" vertical="center" wrapText="1"/>
    </xf>
    <xf numFmtId="9" fontId="10" fillId="6" borderId="9" xfId="0" applyNumberFormat="1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2" fillId="6" borderId="12" xfId="0" applyFont="1" applyFill="1" applyBorder="1" applyAlignment="1">
      <alignment horizontal="left" vertical="center" wrapText="1"/>
    </xf>
    <xf numFmtId="165" fontId="0" fillId="5" borderId="24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6" borderId="5" xfId="0" applyNumberFormat="1" applyFill="1" applyBorder="1" applyAlignment="1">
      <alignment horizontal="center" vertical="center" wrapText="1"/>
    </xf>
    <xf numFmtId="0" fontId="18" fillId="0" borderId="0" xfId="1"/>
    <xf numFmtId="166" fontId="1" fillId="11" borderId="25" xfId="1" applyNumberFormat="1" applyFont="1" applyFill="1" applyBorder="1" applyAlignment="1">
      <alignment horizontal="center" vertical="center"/>
    </xf>
    <xf numFmtId="166" fontId="1" fillId="11" borderId="26" xfId="1" applyNumberFormat="1" applyFont="1" applyFill="1" applyBorder="1" applyAlignment="1">
      <alignment horizontal="center" vertical="center"/>
    </xf>
    <xf numFmtId="167" fontId="41" fillId="11" borderId="26" xfId="1" applyNumberFormat="1" applyFont="1" applyFill="1" applyBorder="1" applyAlignment="1">
      <alignment horizontal="center" vertical="center"/>
    </xf>
    <xf numFmtId="166" fontId="42" fillId="11" borderId="26" xfId="1" applyNumberFormat="1" applyFont="1" applyFill="1" applyBorder="1" applyAlignment="1">
      <alignment horizontal="center" vertical="center"/>
    </xf>
    <xf numFmtId="166" fontId="44" fillId="11" borderId="26" xfId="4" applyNumberFormat="1" applyFont="1" applyFill="1" applyBorder="1" applyAlignment="1">
      <alignment horizontal="center" vertical="center" wrapText="1"/>
    </xf>
    <xf numFmtId="0" fontId="44" fillId="11" borderId="26" xfId="4" applyFont="1" applyFill="1" applyBorder="1" applyAlignment="1">
      <alignment horizontal="center" vertical="center" wrapText="1"/>
    </xf>
    <xf numFmtId="0" fontId="45" fillId="11" borderId="27" xfId="4" applyFont="1" applyFill="1" applyBorder="1" applyAlignment="1">
      <alignment horizontal="left" vertical="center" wrapText="1"/>
    </xf>
    <xf numFmtId="0" fontId="46" fillId="0" borderId="0" xfId="1" applyFont="1"/>
    <xf numFmtId="166" fontId="1" fillId="0" borderId="28" xfId="1" applyNumberFormat="1" applyFont="1" applyFill="1" applyBorder="1" applyAlignment="1">
      <alignment horizontal="center" vertical="center"/>
    </xf>
    <xf numFmtId="166" fontId="1" fillId="0" borderId="29" xfId="1" applyNumberFormat="1" applyFont="1" applyFill="1" applyBorder="1" applyAlignment="1">
      <alignment horizontal="center" vertical="center"/>
    </xf>
    <xf numFmtId="167" fontId="41" fillId="0" borderId="29" xfId="1" applyNumberFormat="1" applyFont="1" applyFill="1" applyBorder="1" applyAlignment="1">
      <alignment horizontal="center" vertical="center"/>
    </xf>
    <xf numFmtId="166" fontId="42" fillId="0" borderId="29" xfId="1" applyNumberFormat="1" applyFont="1" applyFill="1" applyBorder="1" applyAlignment="1">
      <alignment horizontal="center" vertical="center"/>
    </xf>
    <xf numFmtId="166" fontId="44" fillId="0" borderId="29" xfId="4" applyNumberFormat="1" applyFont="1" applyFill="1" applyBorder="1" applyAlignment="1">
      <alignment horizontal="center" vertical="center" wrapText="1"/>
    </xf>
    <xf numFmtId="0" fontId="44" fillId="0" borderId="29" xfId="4" applyFont="1" applyFill="1" applyBorder="1" applyAlignment="1">
      <alignment horizontal="center" vertical="center" wrapText="1"/>
    </xf>
    <xf numFmtId="0" fontId="45" fillId="0" borderId="30" xfId="4" applyFont="1" applyFill="1" applyBorder="1" applyAlignment="1">
      <alignment horizontal="left" vertical="center" wrapText="1"/>
    </xf>
    <xf numFmtId="0" fontId="47" fillId="11" borderId="27" xfId="4" applyFont="1" applyFill="1" applyBorder="1" applyAlignment="1">
      <alignment horizontal="left" vertical="center" wrapText="1"/>
    </xf>
    <xf numFmtId="0" fontId="47" fillId="0" borderId="30" xfId="4" applyFont="1" applyFill="1" applyBorder="1" applyAlignment="1">
      <alignment horizontal="left" vertical="center" wrapText="1"/>
    </xf>
    <xf numFmtId="166" fontId="1" fillId="5" borderId="28" xfId="1" applyNumberFormat="1" applyFont="1" applyFill="1" applyBorder="1" applyAlignment="1">
      <alignment horizontal="center" vertical="center"/>
    </xf>
    <xf numFmtId="166" fontId="1" fillId="5" borderId="29" xfId="1" applyNumberFormat="1" applyFont="1" applyFill="1" applyBorder="1" applyAlignment="1">
      <alignment horizontal="center" vertical="center"/>
    </xf>
    <xf numFmtId="166" fontId="1" fillId="0" borderId="29" xfId="1" applyNumberFormat="1" applyFont="1" applyBorder="1" applyAlignment="1">
      <alignment horizontal="center" vertical="center"/>
    </xf>
    <xf numFmtId="167" fontId="41" fillId="0" borderId="29" xfId="1" applyNumberFormat="1" applyFont="1" applyBorder="1" applyAlignment="1">
      <alignment horizontal="center" vertical="center"/>
    </xf>
    <xf numFmtId="166" fontId="42" fillId="0" borderId="29" xfId="1" applyNumberFormat="1" applyFont="1" applyBorder="1" applyAlignment="1">
      <alignment horizontal="center" vertical="center"/>
    </xf>
    <xf numFmtId="0" fontId="47" fillId="11" borderId="27" xfId="4" applyFont="1" applyFill="1" applyBorder="1" applyAlignment="1">
      <alignment horizontal="left" vertical="top" wrapText="1"/>
    </xf>
    <xf numFmtId="0" fontId="47" fillId="0" borderId="30" xfId="4" applyFont="1" applyFill="1" applyBorder="1" applyAlignment="1">
      <alignment horizontal="left" vertical="top" wrapText="1"/>
    </xf>
    <xf numFmtId="166" fontId="1" fillId="0" borderId="31" xfId="1" applyNumberFormat="1" applyFont="1" applyBorder="1" applyAlignment="1">
      <alignment horizontal="center" vertical="center"/>
    </xf>
    <xf numFmtId="167" fontId="41" fillId="0" borderId="31" xfId="1" applyNumberFormat="1" applyFont="1" applyBorder="1" applyAlignment="1">
      <alignment horizontal="center" vertical="center"/>
    </xf>
    <xf numFmtId="166" fontId="42" fillId="0" borderId="31" xfId="1" applyNumberFormat="1" applyFont="1" applyBorder="1" applyAlignment="1">
      <alignment horizontal="center" vertical="center"/>
    </xf>
    <xf numFmtId="166" fontId="1" fillId="0" borderId="32" xfId="1" applyNumberFormat="1" applyFont="1" applyBorder="1" applyAlignment="1">
      <alignment horizontal="center" vertical="center"/>
    </xf>
    <xf numFmtId="167" fontId="41" fillId="0" borderId="32" xfId="1" applyNumberFormat="1" applyFont="1" applyBorder="1" applyAlignment="1">
      <alignment horizontal="center" vertical="center"/>
    </xf>
    <xf numFmtId="166" fontId="42" fillId="0" borderId="32" xfId="1" applyNumberFormat="1" applyFont="1" applyBorder="1" applyAlignment="1">
      <alignment horizontal="center" vertical="center"/>
    </xf>
    <xf numFmtId="0" fontId="1" fillId="12" borderId="32" xfId="4" applyFont="1" applyFill="1" applyBorder="1" applyAlignment="1">
      <alignment horizontal="center" vertical="center" wrapText="1"/>
    </xf>
    <xf numFmtId="0" fontId="1" fillId="13" borderId="32" xfId="4" applyFont="1" applyFill="1" applyBorder="1" applyAlignment="1">
      <alignment horizontal="center" vertical="center" wrapText="1"/>
    </xf>
    <xf numFmtId="0" fontId="4" fillId="14" borderId="32" xfId="4" applyFont="1" applyFill="1" applyBorder="1" applyAlignment="1">
      <alignment horizontal="center" vertical="center" wrapText="1"/>
    </xf>
    <xf numFmtId="0" fontId="4" fillId="15" borderId="32" xfId="4" applyFont="1" applyFill="1" applyBorder="1" applyAlignment="1">
      <alignment horizontal="center" vertical="center" wrapText="1"/>
    </xf>
    <xf numFmtId="0" fontId="4" fillId="13" borderId="32" xfId="4" applyFont="1" applyFill="1" applyBorder="1" applyAlignment="1">
      <alignment horizontal="center" vertical="center" wrapText="1"/>
    </xf>
    <xf numFmtId="0" fontId="48" fillId="14" borderId="32" xfId="4" applyFont="1" applyFill="1" applyBorder="1" applyAlignment="1">
      <alignment horizontal="center" vertical="center" wrapText="1"/>
    </xf>
    <xf numFmtId="1" fontId="18" fillId="0" borderId="0" xfId="1" applyNumberFormat="1" applyAlignment="1">
      <alignment horizontal="center" vertical="center"/>
    </xf>
    <xf numFmtId="0" fontId="49" fillId="0" borderId="32" xfId="4" applyFont="1" applyFill="1" applyBorder="1" applyAlignment="1">
      <alignment horizontal="left" vertical="center" wrapText="1"/>
    </xf>
    <xf numFmtId="166" fontId="3" fillId="0" borderId="32" xfId="1" applyNumberFormat="1" applyFont="1" applyFill="1" applyBorder="1" applyAlignment="1">
      <alignment horizontal="center" vertical="center"/>
    </xf>
    <xf numFmtId="166" fontId="3" fillId="0" borderId="32" xfId="1" applyNumberFormat="1" applyFont="1" applyBorder="1" applyAlignment="1">
      <alignment horizontal="center" vertical="center"/>
    </xf>
    <xf numFmtId="0" fontId="49" fillId="0" borderId="32" xfId="4" applyFont="1" applyFill="1" applyBorder="1" applyAlignment="1">
      <alignment horizontal="left" vertical="top" wrapText="1"/>
    </xf>
    <xf numFmtId="166" fontId="3" fillId="5" borderId="32" xfId="1" applyNumberFormat="1" applyFont="1" applyFill="1" applyBorder="1" applyAlignment="1">
      <alignment horizontal="center" vertical="center"/>
    </xf>
    <xf numFmtId="0" fontId="45" fillId="0" borderId="32" xfId="4" applyFont="1" applyFill="1" applyBorder="1" applyAlignment="1">
      <alignment horizontal="left" vertical="center" wrapText="1"/>
    </xf>
    <xf numFmtId="0" fontId="50" fillId="0" borderId="0" xfId="1" applyFont="1"/>
    <xf numFmtId="6" fontId="50" fillId="0" borderId="0" xfId="1" applyNumberFormat="1" applyFont="1" applyAlignment="1">
      <alignment horizontal="left" vertical="center"/>
    </xf>
    <xf numFmtId="0" fontId="17" fillId="0" borderId="8" xfId="0" applyFont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43" fillId="0" borderId="32" xfId="4" applyFont="1" applyBorder="1" applyAlignment="1">
      <alignment horizontal="center" vertical="center" wrapText="1"/>
    </xf>
    <xf numFmtId="0" fontId="43" fillId="0" borderId="31" xfId="4" applyFont="1" applyFill="1" applyBorder="1" applyAlignment="1">
      <alignment horizontal="center" vertical="center" wrapText="1"/>
    </xf>
    <xf numFmtId="0" fontId="47" fillId="0" borderId="30" xfId="4" applyFont="1" applyFill="1" applyBorder="1" applyAlignment="1">
      <alignment horizontal="center" vertical="center" wrapText="1"/>
    </xf>
    <xf numFmtId="0" fontId="4" fillId="12" borderId="32" xfId="4" applyFont="1" applyFill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6" borderId="10" xfId="0" applyFont="1" applyFill="1" applyBorder="1" applyAlignment="1">
      <alignment horizontal="center" vertical="center" wrapText="1"/>
    </xf>
    <xf numFmtId="166" fontId="54" fillId="5" borderId="15" xfId="0" applyNumberFormat="1" applyFont="1" applyFill="1" applyBorder="1" applyAlignment="1">
      <alignment horizontal="center" vertical="center" wrapText="1"/>
    </xf>
    <xf numFmtId="166" fontId="54" fillId="6" borderId="11" xfId="0" applyNumberFormat="1" applyFont="1" applyFill="1" applyBorder="1" applyAlignment="1">
      <alignment horizontal="center" vertical="center" wrapText="1"/>
    </xf>
    <xf numFmtId="166" fontId="7" fillId="0" borderId="18" xfId="0" applyNumberFormat="1" applyFont="1" applyBorder="1" applyAlignment="1">
      <alignment horizontal="center" vertical="center" wrapText="1"/>
    </xf>
    <xf numFmtId="166" fontId="54" fillId="5" borderId="5" xfId="0" applyNumberFormat="1" applyFont="1" applyFill="1" applyBorder="1" applyAlignment="1">
      <alignment horizontal="center" vertical="center" wrapText="1"/>
    </xf>
    <xf numFmtId="0" fontId="29" fillId="5" borderId="22" xfId="0" applyFont="1" applyFill="1" applyBorder="1" applyAlignment="1">
      <alignment vertical="center" wrapText="1"/>
    </xf>
    <xf numFmtId="0" fontId="29" fillId="5" borderId="13" xfId="0" applyFont="1" applyFill="1" applyBorder="1" applyAlignment="1">
      <alignment vertical="center" wrapText="1"/>
    </xf>
    <xf numFmtId="0" fontId="11" fillId="6" borderId="22" xfId="0" applyFont="1" applyFill="1" applyBorder="1" applyAlignment="1">
      <alignment vertical="center" wrapText="1"/>
    </xf>
    <xf numFmtId="0" fontId="11" fillId="6" borderId="13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166" fontId="11" fillId="0" borderId="0" xfId="0" applyNumberFormat="1" applyFont="1" applyAlignment="1">
      <alignment horizontal="center" vertical="center" wrapText="1"/>
    </xf>
    <xf numFmtId="166" fontId="55" fillId="5" borderId="15" xfId="0" applyNumberFormat="1" applyFont="1" applyFill="1" applyBorder="1" applyAlignment="1">
      <alignment horizontal="center" vertical="center" wrapText="1"/>
    </xf>
    <xf numFmtId="166" fontId="55" fillId="5" borderId="19" xfId="0" applyNumberFormat="1" applyFont="1" applyFill="1" applyBorder="1" applyAlignment="1">
      <alignment horizontal="center" vertical="center" wrapText="1"/>
    </xf>
    <xf numFmtId="166" fontId="7" fillId="0" borderId="5" xfId="0" applyNumberFormat="1" applyFont="1" applyBorder="1" applyAlignment="1">
      <alignment horizontal="center" vertical="center" wrapText="1"/>
    </xf>
    <xf numFmtId="0" fontId="56" fillId="9" borderId="14" xfId="0" applyFont="1" applyFill="1" applyBorder="1" applyAlignment="1">
      <alignment horizontal="center" vertical="center" wrapText="1"/>
    </xf>
    <xf numFmtId="167" fontId="57" fillId="5" borderId="15" xfId="0" applyNumberFormat="1" applyFont="1" applyFill="1" applyBorder="1" applyAlignment="1">
      <alignment horizontal="center" vertical="center" wrapText="1"/>
    </xf>
    <xf numFmtId="167" fontId="57" fillId="5" borderId="5" xfId="0" applyNumberFormat="1" applyFont="1" applyFill="1" applyBorder="1" applyAlignment="1">
      <alignment horizontal="center" vertical="center" wrapText="1"/>
    </xf>
    <xf numFmtId="166" fontId="7" fillId="6" borderId="5" xfId="0" applyNumberFormat="1" applyFont="1" applyFill="1" applyBorder="1" applyAlignment="1">
      <alignment horizontal="center" vertical="center" wrapText="1"/>
    </xf>
    <xf numFmtId="167" fontId="57" fillId="6" borderId="11" xfId="0" applyNumberFormat="1" applyFont="1" applyFill="1" applyBorder="1" applyAlignment="1">
      <alignment horizontal="center" vertical="center" wrapText="1"/>
    </xf>
    <xf numFmtId="166" fontId="17" fillId="6" borderId="20" xfId="0" applyNumberFormat="1" applyFont="1" applyFill="1" applyBorder="1" applyAlignment="1">
      <alignment horizontal="center" vertical="center" wrapText="1"/>
    </xf>
    <xf numFmtId="166" fontId="43" fillId="0" borderId="32" xfId="4" applyNumberFormat="1" applyFont="1" applyBorder="1" applyAlignment="1">
      <alignment horizontal="center" vertical="center" wrapText="1"/>
    </xf>
    <xf numFmtId="0" fontId="0" fillId="0" borderId="0" xfId="0" applyFill="1"/>
    <xf numFmtId="0" fontId="22" fillId="5" borderId="0" xfId="0" applyFont="1" applyFill="1" applyAlignment="1">
      <alignment vertical="center"/>
    </xf>
    <xf numFmtId="0" fontId="0" fillId="5" borderId="0" xfId="0" applyFill="1" applyAlignment="1">
      <alignment horizontal="left" vertical="center"/>
    </xf>
    <xf numFmtId="0" fontId="23" fillId="5" borderId="0" xfId="0" applyFont="1" applyFill="1" applyAlignment="1">
      <alignment vertical="center"/>
    </xf>
    <xf numFmtId="0" fontId="24" fillId="5" borderId="0" xfId="0" applyFont="1" applyFill="1" applyAlignment="1">
      <alignment vertical="center"/>
    </xf>
    <xf numFmtId="0" fontId="18" fillId="0" borderId="0" xfId="1" applyAlignment="1">
      <alignment horizontal="center" vertical="center"/>
    </xf>
    <xf numFmtId="0" fontId="18" fillId="0" borderId="33" xfId="1" applyBorder="1" applyAlignment="1">
      <alignment horizontal="center" vertical="center"/>
    </xf>
  </cellXfs>
  <cellStyles count="5">
    <cellStyle name="Excel Built-in Normal" xfId="4"/>
    <cellStyle name="Normální" xfId="0" builtinId="0"/>
    <cellStyle name="Normální 2" xfId="1"/>
    <cellStyle name="Normální 3" xfId="3"/>
    <cellStyle name="pro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32623692854815"/>
          <c:y val="9.8925999862490108E-2"/>
          <c:w val="0.73228807051908251"/>
          <c:h val="0.688065788258879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1.linie eff.front.'!$I$2</c:f>
              <c:strCache>
                <c:ptCount val="1"/>
                <c:pt idx="0">
                  <c:v>cena (jen za LP) vynaložené do doby progrese                   (bod. hodnota, bez diskontace!)     </c:v>
                </c:pt>
              </c:strCache>
            </c:strRef>
          </c:tx>
          <c:spPr>
            <a:ln w="28575">
              <a:noFill/>
            </a:ln>
          </c:spPr>
          <c:xVal>
            <c:numRef>
              <c:f>'CEA 1.linie eff.front.'!$H$3:$H$19</c:f>
              <c:numCache>
                <c:formatCode>0.0</c:formatCode>
                <c:ptCount val="17"/>
                <c:pt idx="0">
                  <c:v>13.8</c:v>
                </c:pt>
                <c:pt idx="1">
                  <c:v>16.8</c:v>
                </c:pt>
                <c:pt idx="2">
                  <c:v>54.3</c:v>
                </c:pt>
                <c:pt idx="3">
                  <c:v>4.5999999999999996</c:v>
                </c:pt>
              </c:numCache>
            </c:numRef>
          </c:xVal>
          <c:yVal>
            <c:numRef>
              <c:f>'CEA 1.linie eff.front.'!$I$3:$I$19</c:f>
              <c:numCache>
                <c:formatCode>#,##0\ "Kč"</c:formatCode>
                <c:ptCount val="17"/>
                <c:pt idx="0">
                  <c:v>1704933.1440000001</c:v>
                </c:pt>
                <c:pt idx="1">
                  <c:v>1521129.4839999999</c:v>
                </c:pt>
                <c:pt idx="2">
                  <c:v>10650996.090482142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02688"/>
        <c:axId val="109604224"/>
      </c:scatterChart>
      <c:valAx>
        <c:axId val="10960268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604224"/>
        <c:crosses val="autoZero"/>
        <c:crossBetween val="midCat"/>
      </c:valAx>
      <c:valAx>
        <c:axId val="109604224"/>
        <c:scaling>
          <c:orientation val="minMax"/>
          <c:max val="11000000"/>
          <c:min val="0"/>
        </c:scaling>
        <c:delete val="0"/>
        <c:axPos val="l"/>
        <c:numFmt formatCode="#,##0\ &quot;Kč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6026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783511074780773E-2"/>
          <c:y val="0.18570154842671024"/>
          <c:w val="0.47729525334756884"/>
          <c:h val="0.40345557299571488"/>
        </c:manualLayout>
      </c:layout>
      <c:scatterChart>
        <c:scatterStyle val="lineMarker"/>
        <c:varyColors val="0"/>
        <c:ser>
          <c:idx val="10"/>
          <c:order val="0"/>
          <c:tx>
            <c:strRef>
              <c:f>'ICER 1.linie'!$D$13</c:f>
              <c:strCache>
                <c:ptCount val="1"/>
                <c:pt idx="0">
                  <c:v>COMETRIQ 20mg + 80mg cps 112 (84+28)                        (mRDI cca  69%)</c:v>
                </c:pt>
              </c:strCache>
            </c:strRef>
          </c:tx>
          <c:dPt>
            <c:idx val="1"/>
            <c:marker>
              <c:symbol val="none"/>
            </c:marker>
            <c:bubble3D val="0"/>
          </c:dPt>
          <c:dPt>
            <c:idx val="2"/>
            <c:marker>
              <c:symbol val="none"/>
            </c:marker>
            <c:bubble3D val="0"/>
          </c:dPt>
          <c:xVal>
            <c:numRef>
              <c:f>'ICER 1.linie'!$E$13:$G$13</c:f>
              <c:numCache>
                <c:formatCode>#,##0\ "Kč"</c:formatCode>
                <c:ptCount val="3"/>
                <c:pt idx="0">
                  <c:v>185318.81999999998</c:v>
                </c:pt>
                <c:pt idx="1">
                  <c:v>198323.64947368423</c:v>
                </c:pt>
                <c:pt idx="2">
                  <c:v>151268.37014634148</c:v>
                </c:pt>
              </c:numCache>
            </c:numRef>
          </c:xVal>
          <c:yVal>
            <c:numRef>
              <c:f>'ICER 1.linie'!$A$13:$C$13</c:f>
              <c:numCache>
                <c:formatCode>0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</c:ser>
        <c:ser>
          <c:idx val="11"/>
          <c:order val="1"/>
          <c:tx>
            <c:strRef>
              <c:f>'ICER 1.linie'!$D$14</c:f>
              <c:strCache>
                <c:ptCount val="1"/>
                <c:pt idx="0">
                  <c:v>CAPRELSA 100/300mg tbl 30                         (mRDI cca 80%)</c:v>
                </c:pt>
              </c:strCache>
            </c:strRef>
          </c:tx>
          <c:dPt>
            <c:idx val="1"/>
            <c:marker>
              <c:symbol val="none"/>
            </c:marker>
            <c:bubble3D val="0"/>
          </c:dPt>
          <c:dPt>
            <c:idx val="2"/>
            <c:marker>
              <c:symbol val="none"/>
            </c:marker>
            <c:bubble3D val="0"/>
          </c:dPt>
          <c:xVal>
            <c:numRef>
              <c:f>'ICER 1.linie'!$E$14:$G$14</c:f>
              <c:numCache>
                <c:formatCode>#,##0\ "Kč"</c:formatCode>
                <c:ptCount val="3"/>
                <c:pt idx="0">
                  <c:v>124682.74459016391</c:v>
                </c:pt>
                <c:pt idx="1">
                  <c:v>145346.01899122805</c:v>
                </c:pt>
                <c:pt idx="2">
                  <c:v>110860.48213821139</c:v>
                </c:pt>
              </c:numCache>
            </c:numRef>
          </c:xVal>
          <c:yVal>
            <c:numRef>
              <c:f>'ICER 1.linie'!$A$14:$C$14</c:f>
              <c:numCache>
                <c:formatCode>0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</c:ser>
        <c:ser>
          <c:idx val="12"/>
          <c:order val="2"/>
          <c:tx>
            <c:strRef>
              <c:f>'ICER 1.linie'!$D$15</c:f>
              <c:strCache>
                <c:ptCount val="1"/>
                <c:pt idx="0">
                  <c:v>RETSEVMO 40/80mg cps                             (mRDI cca 95%, pro těl.hm. 50kg a více)</c:v>
                </c:pt>
              </c:strCache>
            </c:strRef>
          </c:tx>
          <c:dPt>
            <c:idx val="1"/>
            <c:marker>
              <c:symbol val="none"/>
            </c:marker>
            <c:bubble3D val="0"/>
          </c:dPt>
          <c:dPt>
            <c:idx val="2"/>
            <c:marker>
              <c:symbol val="none"/>
            </c:marker>
            <c:bubble3D val="0"/>
          </c:dPt>
          <c:xVal>
            <c:numRef>
              <c:f>'ICER 1.linie'!$E$15:$G$15</c:f>
              <c:numCache>
                <c:formatCode>#,##0\ "Kč"</c:formatCode>
                <c:ptCount val="3"/>
                <c:pt idx="0">
                  <c:v>214305.75634772924</c:v>
                </c:pt>
                <c:pt idx="1">
                  <c:v>226531.22130050507</c:v>
                </c:pt>
                <c:pt idx="2">
                  <c:v>205729.43694494996</c:v>
                </c:pt>
              </c:numCache>
            </c:numRef>
          </c:xVal>
          <c:yVal>
            <c:numRef>
              <c:f>'ICER 1.linie'!$A$15:$C$15</c:f>
              <c:numCache>
                <c:formatCode>0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25408"/>
        <c:axId val="109426944"/>
      </c:scatterChart>
      <c:valAx>
        <c:axId val="109425408"/>
        <c:scaling>
          <c:logBase val="2"/>
          <c:orientation val="minMax"/>
          <c:max val="400000"/>
          <c:min val="100000"/>
        </c:scaling>
        <c:delete val="0"/>
        <c:axPos val="b"/>
        <c:numFmt formatCode="#,##0\ &quot;Kč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426944"/>
        <c:crosses val="autoZero"/>
        <c:crossBetween val="midCat"/>
        <c:majorUnit val="2"/>
      </c:valAx>
      <c:valAx>
        <c:axId val="10942694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9425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073002754820936"/>
          <c:y val="0.19824289673840192"/>
          <c:w val="0.22727272727272727"/>
          <c:h val="0.3371778939494177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32623692854815"/>
          <c:y val="9.8925999862490108E-2"/>
          <c:w val="0.73228807051908251"/>
          <c:h val="0.688065788258879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2.linie eff.front. '!$I$2</c:f>
              <c:strCache>
                <c:ptCount val="1"/>
                <c:pt idx="0">
                  <c:v>cena (jen za LP) vynaložené do doby progrese                   (bod. hodnota, bez diskontace!)     </c:v>
                </c:pt>
              </c:strCache>
            </c:strRef>
          </c:tx>
          <c:spPr>
            <a:ln w="28575">
              <a:noFill/>
            </a:ln>
          </c:spPr>
          <c:xVal>
            <c:numRef>
              <c:f>'CEA 2.linie eff.front. '!$H$3:$H$19</c:f>
              <c:numCache>
                <c:formatCode>0.0</c:formatCode>
                <c:ptCount val="17"/>
                <c:pt idx="0">
                  <c:v>4</c:v>
                </c:pt>
                <c:pt idx="2">
                  <c:v>34</c:v>
                </c:pt>
              </c:numCache>
            </c:numRef>
          </c:xVal>
          <c:yVal>
            <c:numRef>
              <c:f>'CEA 2.linie eff.front. '!$I$3:$I$19</c:f>
              <c:numCache>
                <c:formatCode>#,##0\ "Kč"</c:formatCode>
                <c:ptCount val="17"/>
                <c:pt idx="0">
                  <c:v>494183.52</c:v>
                </c:pt>
                <c:pt idx="2">
                  <c:v>6669131.9903571429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10656"/>
        <c:axId val="109512192"/>
      </c:scatterChart>
      <c:valAx>
        <c:axId val="10951065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512192"/>
        <c:crosses val="autoZero"/>
        <c:crossBetween val="midCat"/>
      </c:valAx>
      <c:valAx>
        <c:axId val="109512192"/>
        <c:scaling>
          <c:orientation val="minMax"/>
          <c:max val="8000000"/>
          <c:min val="0"/>
        </c:scaling>
        <c:delete val="0"/>
        <c:axPos val="l"/>
        <c:numFmt formatCode="#,##0\ &quot;Kč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51065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image" Target="../media/image5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CxnSpPr/>
      </xdr:nvCxnSpPr>
      <xdr:spPr>
        <a:xfrm flipV="1">
          <a:off x="11391900" y="755650"/>
          <a:ext cx="0" cy="20256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0</xdr:row>
      <xdr:rowOff>57150</xdr:rowOff>
    </xdr:from>
    <xdr:to>
      <xdr:col>48</xdr:col>
      <xdr:colOff>154780</xdr:colOff>
      <xdr:row>49</xdr:row>
      <xdr:rowOff>59531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61923" y="57150"/>
          <a:ext cx="29139357" cy="93368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400050</xdr:colOff>
      <xdr:row>2</xdr:row>
      <xdr:rowOff>76200</xdr:rowOff>
    </xdr:from>
    <xdr:to>
      <xdr:col>12</xdr:col>
      <xdr:colOff>466725</xdr:colOff>
      <xdr:row>22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57200"/>
          <a:ext cx="7381875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171450</xdr:colOff>
      <xdr:row>3</xdr:row>
      <xdr:rowOff>85725</xdr:rowOff>
    </xdr:from>
    <xdr:to>
      <xdr:col>11</xdr:col>
      <xdr:colOff>190500</xdr:colOff>
      <xdr:row>5</xdr:row>
      <xdr:rowOff>19050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5048250" y="657225"/>
          <a:ext cx="1847850" cy="3143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viz podrobněji</a:t>
          </a:r>
          <a:r>
            <a:rPr lang="cs-CZ" sz="1200" b="1" baseline="0"/>
            <a:t> Přílohu č. 5</a:t>
          </a:r>
          <a:endParaRPr lang="cs-CZ" sz="1200" b="1"/>
        </a:p>
      </xdr:txBody>
    </xdr:sp>
    <xdr:clientData/>
  </xdr:twoCellAnchor>
  <xdr:twoCellAnchor>
    <xdr:from>
      <xdr:col>14</xdr:col>
      <xdr:colOff>495300</xdr:colOff>
      <xdr:row>5</xdr:row>
      <xdr:rowOff>142875</xdr:rowOff>
    </xdr:from>
    <xdr:to>
      <xdr:col>15</xdr:col>
      <xdr:colOff>533400</xdr:colOff>
      <xdr:row>6</xdr:row>
      <xdr:rowOff>57150</xdr:rowOff>
    </xdr:to>
    <xdr:sp macro="" textlink="">
      <xdr:nvSpPr>
        <xdr:cNvPr id="6" name="Obdélník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9029700" y="1095375"/>
          <a:ext cx="647700" cy="1047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21</xdr:col>
      <xdr:colOff>38100</xdr:colOff>
      <xdr:row>8</xdr:row>
      <xdr:rowOff>95250</xdr:rowOff>
    </xdr:from>
    <xdr:to>
      <xdr:col>22</xdr:col>
      <xdr:colOff>76200</xdr:colOff>
      <xdr:row>9</xdr:row>
      <xdr:rowOff>9525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12839700" y="1619250"/>
          <a:ext cx="647700" cy="1047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21</xdr:col>
      <xdr:colOff>28575</xdr:colOff>
      <xdr:row>5</xdr:row>
      <xdr:rowOff>19050</xdr:rowOff>
    </xdr:from>
    <xdr:to>
      <xdr:col>22</xdr:col>
      <xdr:colOff>66675</xdr:colOff>
      <xdr:row>5</xdr:row>
      <xdr:rowOff>123825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12830175" y="971550"/>
          <a:ext cx="647700" cy="1047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19</xdr:col>
      <xdr:colOff>504825</xdr:colOff>
      <xdr:row>6</xdr:row>
      <xdr:rowOff>47625</xdr:rowOff>
    </xdr:from>
    <xdr:to>
      <xdr:col>20</xdr:col>
      <xdr:colOff>542925</xdr:colOff>
      <xdr:row>6</xdr:row>
      <xdr:rowOff>152400</xdr:rowOff>
    </xdr:to>
    <xdr:sp macro="" textlink="">
      <xdr:nvSpPr>
        <xdr:cNvPr id="9" name="Obdélník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12087225" y="1190625"/>
          <a:ext cx="647700" cy="1047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18</xdr:col>
      <xdr:colOff>361950</xdr:colOff>
      <xdr:row>5</xdr:row>
      <xdr:rowOff>28575</xdr:rowOff>
    </xdr:from>
    <xdr:to>
      <xdr:col>19</xdr:col>
      <xdr:colOff>400050</xdr:colOff>
      <xdr:row>5</xdr:row>
      <xdr:rowOff>133350</xdr:rowOff>
    </xdr:to>
    <xdr:sp macro="" textlink="">
      <xdr:nvSpPr>
        <xdr:cNvPr id="10" name="Obdélník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11334750" y="981075"/>
          <a:ext cx="647700" cy="1047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17</xdr:col>
      <xdr:colOff>209550</xdr:colOff>
      <xdr:row>6</xdr:row>
      <xdr:rowOff>161925</xdr:rowOff>
    </xdr:from>
    <xdr:to>
      <xdr:col>18</xdr:col>
      <xdr:colOff>152400</xdr:colOff>
      <xdr:row>7</xdr:row>
      <xdr:rowOff>57150</xdr:rowOff>
    </xdr:to>
    <xdr:sp macro="" textlink="">
      <xdr:nvSpPr>
        <xdr:cNvPr id="11" name="Obdélník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10572750" y="1304925"/>
          <a:ext cx="552450" cy="857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23</xdr:col>
      <xdr:colOff>371475</xdr:colOff>
      <xdr:row>3</xdr:row>
      <xdr:rowOff>133350</xdr:rowOff>
    </xdr:from>
    <xdr:to>
      <xdr:col>24</xdr:col>
      <xdr:colOff>409575</xdr:colOff>
      <xdr:row>4</xdr:row>
      <xdr:rowOff>47625</xdr:rowOff>
    </xdr:to>
    <xdr:sp macro="" textlink="">
      <xdr:nvSpPr>
        <xdr:cNvPr id="14" name="Obdélník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14392275" y="704850"/>
          <a:ext cx="647700" cy="1047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23</xdr:col>
      <xdr:colOff>409575</xdr:colOff>
      <xdr:row>7</xdr:row>
      <xdr:rowOff>19050</xdr:rowOff>
    </xdr:from>
    <xdr:to>
      <xdr:col>24</xdr:col>
      <xdr:colOff>447675</xdr:colOff>
      <xdr:row>7</xdr:row>
      <xdr:rowOff>123825</xdr:rowOff>
    </xdr:to>
    <xdr:sp macro="" textlink="">
      <xdr:nvSpPr>
        <xdr:cNvPr id="15" name="Obdélník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14430375" y="1352550"/>
          <a:ext cx="647700" cy="1047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29</xdr:col>
      <xdr:colOff>38101</xdr:colOff>
      <xdr:row>1</xdr:row>
      <xdr:rowOff>157163</xdr:rowOff>
    </xdr:from>
    <xdr:to>
      <xdr:col>46</xdr:col>
      <xdr:colOff>38101</xdr:colOff>
      <xdr:row>40</xdr:row>
      <xdr:rowOff>52388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47445" y="347663"/>
          <a:ext cx="1032271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297655</xdr:colOff>
      <xdr:row>5</xdr:row>
      <xdr:rowOff>169069</xdr:rowOff>
    </xdr:from>
    <xdr:to>
      <xdr:col>30</xdr:col>
      <xdr:colOff>607217</xdr:colOff>
      <xdr:row>6</xdr:row>
      <xdr:rowOff>130969</xdr:rowOff>
    </xdr:to>
    <xdr:sp macro="" textlink="">
      <xdr:nvSpPr>
        <xdr:cNvPr id="22" name="Obdélník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/>
      </xdr:nvSpPr>
      <xdr:spPr>
        <a:xfrm>
          <a:off x="17906999" y="1121569"/>
          <a:ext cx="916781" cy="152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37</xdr:col>
      <xdr:colOff>464343</xdr:colOff>
      <xdr:row>6</xdr:row>
      <xdr:rowOff>157163</xdr:rowOff>
    </xdr:from>
    <xdr:to>
      <xdr:col>39</xdr:col>
      <xdr:colOff>166687</xdr:colOff>
      <xdr:row>7</xdr:row>
      <xdr:rowOff>119063</xdr:rowOff>
    </xdr:to>
    <xdr:sp macro="" textlink="">
      <xdr:nvSpPr>
        <xdr:cNvPr id="23" name="Obdélník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22931437" y="1300163"/>
          <a:ext cx="916781" cy="152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39</xdr:col>
      <xdr:colOff>509587</xdr:colOff>
      <xdr:row>5</xdr:row>
      <xdr:rowOff>0</xdr:rowOff>
    </xdr:from>
    <xdr:to>
      <xdr:col>41</xdr:col>
      <xdr:colOff>211930</xdr:colOff>
      <xdr:row>5</xdr:row>
      <xdr:rowOff>152400</xdr:rowOff>
    </xdr:to>
    <xdr:sp macro="" textlink="">
      <xdr:nvSpPr>
        <xdr:cNvPr id="24" name="Obdélník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24191118" y="952500"/>
          <a:ext cx="916781" cy="152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35</xdr:col>
      <xdr:colOff>400051</xdr:colOff>
      <xdr:row>4</xdr:row>
      <xdr:rowOff>188117</xdr:rowOff>
    </xdr:from>
    <xdr:to>
      <xdr:col>37</xdr:col>
      <xdr:colOff>190500</xdr:colOff>
      <xdr:row>5</xdr:row>
      <xdr:rowOff>166686</xdr:rowOff>
    </xdr:to>
    <xdr:sp macro="" textlink="">
      <xdr:nvSpPr>
        <xdr:cNvPr id="25" name="Obdélník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/>
      </xdr:nvSpPr>
      <xdr:spPr>
        <a:xfrm>
          <a:off x="21652707" y="950117"/>
          <a:ext cx="1004887" cy="16906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44</xdr:col>
      <xdr:colOff>104774</xdr:colOff>
      <xdr:row>2</xdr:row>
      <xdr:rowOff>130969</xdr:rowOff>
    </xdr:from>
    <xdr:to>
      <xdr:col>45</xdr:col>
      <xdr:colOff>414336</xdr:colOff>
      <xdr:row>3</xdr:row>
      <xdr:rowOff>92869</xdr:rowOff>
    </xdr:to>
    <xdr:sp macro="" textlink="">
      <xdr:nvSpPr>
        <xdr:cNvPr id="26" name="Obdélník 25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26822399" y="511969"/>
          <a:ext cx="916781" cy="152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33</xdr:col>
      <xdr:colOff>371476</xdr:colOff>
      <xdr:row>7</xdr:row>
      <xdr:rowOff>157163</xdr:rowOff>
    </xdr:from>
    <xdr:to>
      <xdr:col>35</xdr:col>
      <xdr:colOff>73820</xdr:colOff>
      <xdr:row>8</xdr:row>
      <xdr:rowOff>119063</xdr:rowOff>
    </xdr:to>
    <xdr:sp macro="" textlink="">
      <xdr:nvSpPr>
        <xdr:cNvPr id="27" name="Obdélník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20409695" y="1490663"/>
          <a:ext cx="916781" cy="152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39</xdr:col>
      <xdr:colOff>538164</xdr:colOff>
      <xdr:row>10</xdr:row>
      <xdr:rowOff>109538</xdr:rowOff>
    </xdr:from>
    <xdr:to>
      <xdr:col>41</xdr:col>
      <xdr:colOff>240507</xdr:colOff>
      <xdr:row>11</xdr:row>
      <xdr:rowOff>71438</xdr:rowOff>
    </xdr:to>
    <xdr:sp macro="" textlink="">
      <xdr:nvSpPr>
        <xdr:cNvPr id="28" name="Obdélník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24219695" y="2014538"/>
          <a:ext cx="916781" cy="152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44</xdr:col>
      <xdr:colOff>95252</xdr:colOff>
      <xdr:row>10</xdr:row>
      <xdr:rowOff>35720</xdr:rowOff>
    </xdr:from>
    <xdr:to>
      <xdr:col>45</xdr:col>
      <xdr:colOff>404814</xdr:colOff>
      <xdr:row>10</xdr:row>
      <xdr:rowOff>188120</xdr:rowOff>
    </xdr:to>
    <xdr:sp macro="" textlink="">
      <xdr:nvSpPr>
        <xdr:cNvPr id="29" name="Obdélník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26812877" y="1940720"/>
          <a:ext cx="916781" cy="152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44</xdr:col>
      <xdr:colOff>61914</xdr:colOff>
      <xdr:row>8</xdr:row>
      <xdr:rowOff>61913</xdr:rowOff>
    </xdr:from>
    <xdr:to>
      <xdr:col>45</xdr:col>
      <xdr:colOff>428625</xdr:colOff>
      <xdr:row>9</xdr:row>
      <xdr:rowOff>23812</xdr:rowOff>
    </xdr:to>
    <xdr:sp macro="" textlink="">
      <xdr:nvSpPr>
        <xdr:cNvPr id="30" name="Obdélník 29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/>
      </xdr:nvSpPr>
      <xdr:spPr>
        <a:xfrm>
          <a:off x="26779539" y="1585913"/>
          <a:ext cx="973930" cy="15239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29</xdr:col>
      <xdr:colOff>0</xdr:colOff>
      <xdr:row>39</xdr:row>
      <xdr:rowOff>35719</xdr:rowOff>
    </xdr:from>
    <xdr:to>
      <xdr:col>46</xdr:col>
      <xdr:colOff>35718</xdr:colOff>
      <xdr:row>44</xdr:row>
      <xdr:rowOff>111919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9344" y="7465219"/>
          <a:ext cx="1035843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57149</xdr:rowOff>
    </xdr:from>
    <xdr:to>
      <xdr:col>21</xdr:col>
      <xdr:colOff>338666</xdr:colOff>
      <xdr:row>63</xdr:row>
      <xdr:rowOff>171450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76199" y="57149"/>
          <a:ext cx="13152967" cy="121158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76200</xdr:colOff>
      <xdr:row>1</xdr:row>
      <xdr:rowOff>152400</xdr:rowOff>
    </xdr:from>
    <xdr:to>
      <xdr:col>7</xdr:col>
      <xdr:colOff>180975</xdr:colOff>
      <xdr:row>13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42900"/>
          <a:ext cx="37623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10</xdr:row>
      <xdr:rowOff>66675</xdr:rowOff>
    </xdr:from>
    <xdr:to>
      <xdr:col>14</xdr:col>
      <xdr:colOff>257175</xdr:colOff>
      <xdr:row>13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71675"/>
          <a:ext cx="85725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3</xdr:row>
      <xdr:rowOff>76200</xdr:rowOff>
    </xdr:from>
    <xdr:to>
      <xdr:col>12</xdr:col>
      <xdr:colOff>212148</xdr:colOff>
      <xdr:row>5</xdr:row>
      <xdr:rowOff>104775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647700"/>
          <a:ext cx="2345748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13</xdr:row>
      <xdr:rowOff>47625</xdr:rowOff>
    </xdr:from>
    <xdr:to>
      <xdr:col>14</xdr:col>
      <xdr:colOff>285750</xdr:colOff>
      <xdr:row>15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24125"/>
          <a:ext cx="86296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15</xdr:row>
      <xdr:rowOff>19050</xdr:rowOff>
    </xdr:from>
    <xdr:to>
      <xdr:col>13</xdr:col>
      <xdr:colOff>19050</xdr:colOff>
      <xdr:row>16</xdr:row>
      <xdr:rowOff>76200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876550"/>
          <a:ext cx="71723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18</xdr:row>
      <xdr:rowOff>63499</xdr:rowOff>
    </xdr:from>
    <xdr:to>
      <xdr:col>20</xdr:col>
      <xdr:colOff>600075</xdr:colOff>
      <xdr:row>51</xdr:row>
      <xdr:rowOff>25399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492499"/>
          <a:ext cx="12590992" cy="624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381000</xdr:colOff>
      <xdr:row>21</xdr:row>
      <xdr:rowOff>42333</xdr:rowOff>
    </xdr:from>
    <xdr:to>
      <xdr:col>18</xdr:col>
      <xdr:colOff>74083</xdr:colOff>
      <xdr:row>46</xdr:row>
      <xdr:rowOff>127000</xdr:rowOff>
    </xdr:to>
    <xdr:sp macro="" textlink="">
      <xdr:nvSpPr>
        <xdr:cNvPr id="10" name="Obdélník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/>
      </xdr:nvSpPr>
      <xdr:spPr>
        <a:xfrm>
          <a:off x="9588500" y="4042833"/>
          <a:ext cx="1534583" cy="4847167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228599</xdr:colOff>
      <xdr:row>0</xdr:row>
      <xdr:rowOff>76198</xdr:rowOff>
    </xdr:from>
    <xdr:to>
      <xdr:col>27</xdr:col>
      <xdr:colOff>412750</xdr:colOff>
      <xdr:row>56</xdr:row>
      <xdr:rowOff>63499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228599" y="76198"/>
          <a:ext cx="16757651" cy="106553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510119</xdr:colOff>
      <xdr:row>36</xdr:row>
      <xdr:rowOff>157691</xdr:rowOff>
    </xdr:from>
    <xdr:to>
      <xdr:col>14</xdr:col>
      <xdr:colOff>465666</xdr:colOff>
      <xdr:row>54</xdr:row>
      <xdr:rowOff>10583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/>
      </xdr:nvSpPr>
      <xdr:spPr>
        <a:xfrm>
          <a:off x="510119" y="7015691"/>
          <a:ext cx="8549214" cy="328189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/>
            <a:t>Vandetanib a kabozantinib jsou MKI s převládající blokádou VEGFR; vandetanib však také inhibuje receptor epidermálního růstového faktoru (EGFR), zatímco kabozantinib se zaměřuje na mezenchymální epiteliální přechodový faktor (MET</a:t>
          </a:r>
          <a:r>
            <a:rPr lang="cs-CZ" sz="1200"/>
            <a:t>). Studie ZETA (NCT00410761 pro vandetanib) a EXAM (NCT00704730 pro kabozantinib) byly klinické studie fáze III, které vedly ke schválení FDA a EMA pro léčbu progresivního, neresekovatelného, lokálně pokročilého nebo metastatického MTC, bez ohledu na genotyp nádoru. </a:t>
          </a:r>
          <a:r>
            <a:rPr lang="cs-CZ" sz="1200" b="1"/>
            <a:t>Vandetanib vykázal zvýšení mediánu PFS o 11,2 měsíce a kabozantinib o 7,2 měsíce ve srovnání s placebem</a:t>
          </a:r>
          <a:r>
            <a:rPr lang="cs-CZ" sz="1200"/>
            <a:t>. Vandetanib vykázal ORR 45 % (všechno</a:t>
          </a:r>
          <a:r>
            <a:rPr lang="cs-CZ" sz="1200" baseline="0"/>
            <a:t> parciální odpověď</a:t>
          </a:r>
          <a:r>
            <a:rPr lang="cs-CZ" sz="1200"/>
            <a:t>) a cabozantinib 28 % (</a:t>
          </a:r>
          <a:r>
            <a:rPr lang="cs-CZ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všechno</a:t>
          </a:r>
          <a:r>
            <a:rPr lang="cs-CZ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parciální odpověď</a:t>
          </a:r>
          <a:r>
            <a:rPr lang="cs-CZ" sz="1200"/>
            <a:t>). Odpovědi byly pozorovány bez ohledu na stav mutace RET; </a:t>
          </a:r>
          <a:r>
            <a:rPr lang="cs-CZ" sz="1200" b="1"/>
            <a:t>nicméně analýza podskupin ve studii s vandetanibem prokázala statistický přínos PFS u MTC obsahujícího somatickou mutaci RET M918 (viz podrobněji Přílohy č. 6 a 7) ve srovnání s placebem; a podobné pozorování bylo u kabozantinibu při zárodečné/somatické mutaci RET M918T</a:t>
          </a:r>
          <a:r>
            <a:rPr lang="cs-CZ" sz="1200"/>
            <a:t>. Studie s kabozantinibem také naznačovala přínos PFS u MTC s mutací RAS ve srovnání s placebem, ale to nebylo statisticky významné kvůli malému počtu analyzovaných pacientů</a:t>
          </a:r>
          <a:r>
            <a:rPr lang="cs-CZ" sz="1200" b="1" u="sng"/>
            <a:t>. Obě studie nejsou vzájemně srovnatelné a je důležité zdůraznit, že studie s kabozantinibem vyžadovala radiologickou progresi před zařazením, zatímco studie s vandetanibem to nevyžadovala!</a:t>
          </a:r>
          <a:r>
            <a:rPr lang="cs-CZ" sz="1200"/>
            <a:t>  </a:t>
          </a:r>
          <a:r>
            <a:rPr lang="cs-CZ" sz="1200" b="1"/>
            <a:t>Kabozantinib má významné upozornění na gastrointestinální perforace, píštěle a krvácení (včetně hemoptýzy a gastrointestinálního krvácení); proto by se měl používat s opatrností nebo se mu je lépe se vyhnout u pacientů </a:t>
          </a:r>
          <a:r>
            <a:rPr lang="cs-CZ" sz="1200"/>
            <a:t>s anamnézou ozařování krku/ mediastina a poraněním dýchací nebo gastrointestinální sliznice (tj. divertikulitida, zánětlivé onemocnění střev, aktivní peptický vřed). Navíc  invaze nádoru do průdušnice, průdušek a jícnu zvyšuje riziko tvorby píštěle, nádory, které obalují velké krevní cévy nebo napadají sliznici GI, jsou spojeny s vysokým rizikem krvácení.</a:t>
          </a:r>
          <a:r>
            <a:rPr lang="cs-CZ" sz="1200" baseline="0"/>
            <a:t> Také</a:t>
          </a:r>
          <a:r>
            <a:rPr lang="cs-CZ" sz="1200"/>
            <a:t> stavy, o nichž je známo, že způsobují tzv. "akutní chirurgické břicho", jako je cholecystitida a apendicitida, jsou vystaveny zvýšenému riziku perforace orgánu.</a:t>
          </a:r>
        </a:p>
      </xdr:txBody>
    </xdr:sp>
    <xdr:clientData/>
  </xdr:twoCellAnchor>
  <xdr:twoCellAnchor editAs="oneCell">
    <xdr:from>
      <xdr:col>0</xdr:col>
      <xdr:colOff>582083</xdr:colOff>
      <xdr:row>1</xdr:row>
      <xdr:rowOff>42334</xdr:rowOff>
    </xdr:from>
    <xdr:to>
      <xdr:col>6</xdr:col>
      <xdr:colOff>377825</xdr:colOff>
      <xdr:row>7</xdr:row>
      <xdr:rowOff>175684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3" y="232834"/>
          <a:ext cx="3478742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529167</xdr:colOff>
      <xdr:row>0</xdr:row>
      <xdr:rowOff>137584</xdr:rowOff>
    </xdr:from>
    <xdr:to>
      <xdr:col>10</xdr:col>
      <xdr:colOff>505884</xdr:colOff>
      <xdr:row>8</xdr:row>
      <xdr:rowOff>61384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2167" y="137584"/>
          <a:ext cx="243205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349250</xdr:colOff>
      <xdr:row>6</xdr:row>
      <xdr:rowOff>95250</xdr:rowOff>
    </xdr:from>
    <xdr:to>
      <xdr:col>7</xdr:col>
      <xdr:colOff>508000</xdr:colOff>
      <xdr:row>8</xdr:row>
      <xdr:rowOff>179917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4032250" y="1238250"/>
          <a:ext cx="772583" cy="4656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</xdr:col>
      <xdr:colOff>285749</xdr:colOff>
      <xdr:row>9</xdr:row>
      <xdr:rowOff>127001</xdr:rowOff>
    </xdr:from>
    <xdr:to>
      <xdr:col>9</xdr:col>
      <xdr:colOff>243416</xdr:colOff>
      <xdr:row>34</xdr:row>
      <xdr:rowOff>158751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416" y="1841501"/>
          <a:ext cx="4254500" cy="479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201082</xdr:colOff>
      <xdr:row>32</xdr:row>
      <xdr:rowOff>63500</xdr:rowOff>
    </xdr:from>
    <xdr:to>
      <xdr:col>3</xdr:col>
      <xdr:colOff>148166</xdr:colOff>
      <xdr:row>34</xdr:row>
      <xdr:rowOff>169333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1428749" y="6159500"/>
          <a:ext cx="560917" cy="486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9</xdr:col>
      <xdr:colOff>63500</xdr:colOff>
      <xdr:row>33</xdr:row>
      <xdr:rowOff>148167</xdr:rowOff>
    </xdr:from>
    <xdr:to>
      <xdr:col>10</xdr:col>
      <xdr:colOff>42334</xdr:colOff>
      <xdr:row>35</xdr:row>
      <xdr:rowOff>179917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 txBox="1"/>
      </xdr:nvSpPr>
      <xdr:spPr>
        <a:xfrm>
          <a:off x="5588000" y="6434667"/>
          <a:ext cx="592667" cy="412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3</xdr:col>
      <xdr:colOff>52916</xdr:colOff>
      <xdr:row>8</xdr:row>
      <xdr:rowOff>127000</xdr:rowOff>
    </xdr:from>
    <xdr:to>
      <xdr:col>9</xdr:col>
      <xdr:colOff>319616</xdr:colOff>
      <xdr:row>10</xdr:row>
      <xdr:rowOff>79375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416" y="1651000"/>
          <a:ext cx="39497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52918</xdr:colOff>
      <xdr:row>8</xdr:row>
      <xdr:rowOff>21166</xdr:rowOff>
    </xdr:from>
    <xdr:to>
      <xdr:col>13</xdr:col>
      <xdr:colOff>306918</xdr:colOff>
      <xdr:row>32</xdr:row>
      <xdr:rowOff>63499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6191251" y="1545166"/>
          <a:ext cx="2095500" cy="4614333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u="sng"/>
            <a:t>Zkratky:</a:t>
          </a:r>
        </a:p>
        <a:p>
          <a:r>
            <a:rPr lang="cs-CZ" sz="1200"/>
            <a:t>AKT: Protein kinase B; BAD: BCL2 associated agonist of cell death; c-Kit: stem cell growth factor receptor, EGFR: epidermal growth factor receptor; ERK: extracellular regulated kinase, MAPK: mitogen activated protein kinase, MEK: methyl ethyl ketone, MET: methionine, MDM2: mouse double minute 2, mTOR: mammalian target of rapamycin, NF-kB: nuclear factor kappa B, PDGFR: platelet derived growth factor receptor, PI3K: phosphoinositide 3 kinases, RAF: rapidly accelerated fibrosarcoma, RAS: rat sarcoma, RET: rearranged during transfection, STAT: signal transducers and activators of transcription</a:t>
          </a:r>
        </a:p>
      </xdr:txBody>
    </xdr:sp>
    <xdr:clientData/>
  </xdr:twoCellAnchor>
  <xdr:twoCellAnchor>
    <xdr:from>
      <xdr:col>14</xdr:col>
      <xdr:colOff>253999</xdr:colOff>
      <xdr:row>4</xdr:row>
      <xdr:rowOff>63500</xdr:rowOff>
    </xdr:from>
    <xdr:to>
      <xdr:col>27</xdr:col>
      <xdr:colOff>84667</xdr:colOff>
      <xdr:row>10</xdr:row>
      <xdr:rowOff>52917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/>
      </xdr:nvSpPr>
      <xdr:spPr>
        <a:xfrm>
          <a:off x="8847666" y="825500"/>
          <a:ext cx="7810501" cy="113241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/>
            <a:t>Vzhledem k tomu, že nebyla</a:t>
          </a:r>
          <a:r>
            <a:rPr lang="cs-CZ" sz="1100" b="1" baseline="0"/>
            <a:t> provedena přímá studie </a:t>
          </a:r>
          <a:r>
            <a:rPr lang="cs-CZ" sz="1100" b="1"/>
            <a:t> srovnávající kabozantinib s vandetanibem, bylo provedeno nepřímé srovnání pomocí NMA (viz zdroj pod pozn. 33). Kvůli rozdílům v ITT populacích byla ze studie ZETA s vandetanibem vybrána podskupina </a:t>
          </a:r>
          <a:r>
            <a:rPr lang="cs-CZ" sz="1100" b="1" baseline="0"/>
            <a:t> pac. </a:t>
          </a:r>
          <a:r>
            <a:rPr lang="cs-CZ" sz="1100" b="1"/>
            <a:t> s progresivním a symptom. MTC (aby byla  NMA validní, je důležité, aby nedošlo k nerovnováze v tzv. modifikátorech účinku léčby). Na základě PFS čteného zkoušejícím jsou výsledky těchto dvou léčiv dle NMA v podstatě podobné [vandetanib vs. kabozantinib, HR 1,14, 95% CI: 0,41 až 3,09]. Velikost léčebného účinku je u kabozantinibu příznivější, pokud je srovnání založeno na PFS z tzv. centrálního odečítání (HR 1,68, 95 % CI: 0,61 až 4,62); rozdíl mezi těmito dvěma léčivy však není statisticky významný.</a:t>
          </a:r>
        </a:p>
      </xdr:txBody>
    </xdr:sp>
    <xdr:clientData/>
  </xdr:twoCellAnchor>
  <xdr:twoCellAnchor editAs="oneCell">
    <xdr:from>
      <xdr:col>14</xdr:col>
      <xdr:colOff>63501</xdr:colOff>
      <xdr:row>10</xdr:row>
      <xdr:rowOff>116417</xdr:rowOff>
    </xdr:from>
    <xdr:to>
      <xdr:col>20</xdr:col>
      <xdr:colOff>349251</xdr:colOff>
      <xdr:row>19</xdr:row>
      <xdr:rowOff>59434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7168" y="2021417"/>
          <a:ext cx="3968750" cy="165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285750</xdr:colOff>
      <xdr:row>11</xdr:row>
      <xdr:rowOff>148166</xdr:rowOff>
    </xdr:from>
    <xdr:to>
      <xdr:col>19</xdr:col>
      <xdr:colOff>542925</xdr:colOff>
      <xdr:row>12</xdr:row>
      <xdr:rowOff>119591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0" y="2243666"/>
          <a:ext cx="2712508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518583</xdr:colOff>
      <xdr:row>10</xdr:row>
      <xdr:rowOff>84667</xdr:rowOff>
    </xdr:from>
    <xdr:to>
      <xdr:col>27</xdr:col>
      <xdr:colOff>137583</xdr:colOff>
      <xdr:row>19</xdr:row>
      <xdr:rowOff>35987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5250" y="1989667"/>
          <a:ext cx="3915833" cy="166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158751</xdr:colOff>
      <xdr:row>11</xdr:row>
      <xdr:rowOff>105834</xdr:rowOff>
    </xdr:from>
    <xdr:to>
      <xdr:col>26</xdr:col>
      <xdr:colOff>49742</xdr:colOff>
      <xdr:row>12</xdr:row>
      <xdr:rowOff>105834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3084" y="2201334"/>
          <a:ext cx="23463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38099</xdr:rowOff>
    </xdr:from>
    <xdr:to>
      <xdr:col>17</xdr:col>
      <xdr:colOff>381000</xdr:colOff>
      <xdr:row>44</xdr:row>
      <xdr:rowOff>9524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200025" y="38099"/>
          <a:ext cx="10544175" cy="8353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28575</xdr:colOff>
      <xdr:row>2</xdr:row>
      <xdr:rowOff>142875</xdr:rowOff>
    </xdr:from>
    <xdr:to>
      <xdr:col>11</xdr:col>
      <xdr:colOff>190500</xdr:colOff>
      <xdr:row>12</xdr:row>
      <xdr:rowOff>161925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233" y="523875"/>
          <a:ext cx="12494684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152401</xdr:colOff>
      <xdr:row>1</xdr:row>
      <xdr:rowOff>66675</xdr:rowOff>
    </xdr:from>
    <xdr:to>
      <xdr:col>4</xdr:col>
      <xdr:colOff>361951</xdr:colOff>
      <xdr:row>3</xdr:row>
      <xdr:rowOff>66675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/>
      </xdr:nvSpPr>
      <xdr:spPr>
        <a:xfrm>
          <a:off x="2590801" y="257175"/>
          <a:ext cx="2095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6</xdr:col>
      <xdr:colOff>85725</xdr:colOff>
      <xdr:row>0</xdr:row>
      <xdr:rowOff>161925</xdr:rowOff>
    </xdr:from>
    <xdr:to>
      <xdr:col>6</xdr:col>
      <xdr:colOff>295275</xdr:colOff>
      <xdr:row>2</xdr:row>
      <xdr:rowOff>161925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3743325" y="161925"/>
          <a:ext cx="2095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9</xdr:col>
      <xdr:colOff>295275</xdr:colOff>
      <xdr:row>0</xdr:row>
      <xdr:rowOff>161925</xdr:rowOff>
    </xdr:from>
    <xdr:to>
      <xdr:col>9</xdr:col>
      <xdr:colOff>504825</xdr:colOff>
      <xdr:row>2</xdr:row>
      <xdr:rowOff>161925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/>
      </xdr:nvSpPr>
      <xdr:spPr>
        <a:xfrm>
          <a:off x="5781675" y="161925"/>
          <a:ext cx="2095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2</xdr:col>
      <xdr:colOff>219075</xdr:colOff>
      <xdr:row>12</xdr:row>
      <xdr:rowOff>104775</xdr:rowOff>
    </xdr:from>
    <xdr:to>
      <xdr:col>9</xdr:col>
      <xdr:colOff>514350</xdr:colOff>
      <xdr:row>13</xdr:row>
      <xdr:rowOff>161924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/>
      </xdr:nvSpPr>
      <xdr:spPr>
        <a:xfrm>
          <a:off x="1438275" y="2390775"/>
          <a:ext cx="4562475" cy="2476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66676</xdr:colOff>
      <xdr:row>13</xdr:row>
      <xdr:rowOff>28575</xdr:rowOff>
    </xdr:from>
    <xdr:to>
      <xdr:col>11</xdr:col>
      <xdr:colOff>171450</xdr:colOff>
      <xdr:row>16</xdr:row>
      <xdr:rowOff>95250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/>
      </xdr:nvSpPr>
      <xdr:spPr>
        <a:xfrm>
          <a:off x="676276" y="2505075"/>
          <a:ext cx="6200774" cy="6381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/>
            <a:t>Pozn.</a:t>
          </a:r>
          <a:r>
            <a:rPr lang="cs-CZ" sz="1100" b="1" u="sng" baseline="0"/>
            <a:t> </a:t>
          </a:r>
          <a:r>
            <a:rPr lang="cs-CZ" sz="1100" b="1" u="sng"/>
            <a:t>a</a:t>
          </a:r>
          <a:r>
            <a:rPr lang="cs-CZ" sz="1100" b="1"/>
            <a:t>: pacient může přejít na jiný TKI, pokud se během 3 měsíců objeví  příznaky netolerance nebo závažné nežádoucí účinky.  </a:t>
          </a:r>
          <a:r>
            <a:rPr lang="cs-CZ" sz="1100" b="1" u="sng"/>
            <a:t>BSC: </a:t>
          </a:r>
          <a:r>
            <a:rPr lang="cs-CZ" sz="1100" b="1"/>
            <a:t>nejlepší podpůrná péče - </a:t>
          </a:r>
          <a:r>
            <a:rPr lang="cs-CZ" sz="1100" b="1" baseline="0"/>
            <a:t>může zahrnovat také </a:t>
          </a:r>
          <a:r>
            <a:rPr lang="cs-CZ" sz="1100" b="1"/>
            <a:t>lokálně ablativních ošetření, jako je radioterapie.</a:t>
          </a:r>
        </a:p>
      </xdr:txBody>
    </xdr:sp>
    <xdr:clientData/>
  </xdr:twoCellAnchor>
  <xdr:twoCellAnchor>
    <xdr:from>
      <xdr:col>4</xdr:col>
      <xdr:colOff>485775</xdr:colOff>
      <xdr:row>25</xdr:row>
      <xdr:rowOff>66675</xdr:rowOff>
    </xdr:from>
    <xdr:to>
      <xdr:col>6</xdr:col>
      <xdr:colOff>295275</xdr:colOff>
      <xdr:row>28</xdr:row>
      <xdr:rowOff>104775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 txBox="1"/>
      </xdr:nvSpPr>
      <xdr:spPr>
        <a:xfrm>
          <a:off x="5848350" y="4829175"/>
          <a:ext cx="2057400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RET </a:t>
          </a:r>
        </a:p>
        <a:p>
          <a:r>
            <a:rPr lang="cs-CZ" sz="1100"/>
            <a:t>specific </a:t>
          </a:r>
        </a:p>
        <a:p>
          <a:r>
            <a:rPr lang="cs-CZ" sz="1100"/>
            <a:t>TKI</a:t>
          </a:r>
        </a:p>
      </xdr:txBody>
    </xdr:sp>
    <xdr:clientData/>
  </xdr:twoCellAnchor>
  <xdr:twoCellAnchor>
    <xdr:from>
      <xdr:col>11</xdr:col>
      <xdr:colOff>61912</xdr:colOff>
      <xdr:row>31</xdr:row>
      <xdr:rowOff>38099</xdr:rowOff>
    </xdr:from>
    <xdr:to>
      <xdr:col>13</xdr:col>
      <xdr:colOff>109537</xdr:colOff>
      <xdr:row>34</xdr:row>
      <xdr:rowOff>85724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/>
      </xdr:nvSpPr>
      <xdr:spPr>
        <a:xfrm>
          <a:off x="13535024" y="5943599"/>
          <a:ext cx="253365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900"/>
        </a:p>
        <a:p>
          <a:r>
            <a:rPr lang="cs-CZ" sz="900" b="1"/>
            <a:t>LIBRETTO-001 </a:t>
          </a:r>
        </a:p>
        <a:p>
          <a:r>
            <a:rPr lang="cs-CZ" sz="900" b="1"/>
            <a:t>study</a:t>
          </a:r>
          <a:r>
            <a:rPr lang="cs-CZ" sz="900" b="1" baseline="30000"/>
            <a:t>34</a:t>
          </a:r>
        </a:p>
      </xdr:txBody>
    </xdr:sp>
    <xdr:clientData/>
  </xdr:twoCellAnchor>
  <xdr:twoCellAnchor>
    <xdr:from>
      <xdr:col>14</xdr:col>
      <xdr:colOff>342900</xdr:colOff>
      <xdr:row>33</xdr:row>
      <xdr:rowOff>95250</xdr:rowOff>
    </xdr:from>
    <xdr:to>
      <xdr:col>16</xdr:col>
      <xdr:colOff>85725</xdr:colOff>
      <xdr:row>35</xdr:row>
      <xdr:rowOff>114300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/>
      </xdr:nvSpPr>
      <xdr:spPr>
        <a:xfrm>
          <a:off x="8877300" y="6381750"/>
          <a:ext cx="96202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4</xdr:col>
      <xdr:colOff>257175</xdr:colOff>
      <xdr:row>17</xdr:row>
      <xdr:rowOff>91016</xdr:rowOff>
    </xdr:from>
    <xdr:to>
      <xdr:col>11</xdr:col>
      <xdr:colOff>228600</xdr:colOff>
      <xdr:row>30</xdr:row>
      <xdr:rowOff>14567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3329516"/>
          <a:ext cx="8477250" cy="2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557212</xdr:colOff>
      <xdr:row>20</xdr:row>
      <xdr:rowOff>91016</xdr:rowOff>
    </xdr:from>
    <xdr:to>
      <xdr:col>12</xdr:col>
      <xdr:colOff>109537</xdr:colOff>
      <xdr:row>23</xdr:row>
      <xdr:rowOff>71966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/>
      </xdr:nvSpPr>
      <xdr:spPr>
        <a:xfrm>
          <a:off x="13306425" y="3901016"/>
          <a:ext cx="1543050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ZETA </a:t>
          </a:r>
        </a:p>
        <a:p>
          <a:r>
            <a:rPr lang="cs-CZ" sz="900" b="1"/>
            <a:t>study</a:t>
          </a:r>
          <a:r>
            <a:rPr lang="cs-CZ" sz="900" b="1" baseline="30000"/>
            <a:t>35</a:t>
          </a:r>
        </a:p>
      </xdr:txBody>
    </xdr:sp>
    <xdr:clientData/>
  </xdr:twoCellAnchor>
  <xdr:twoCellAnchor>
    <xdr:from>
      <xdr:col>0</xdr:col>
      <xdr:colOff>100012</xdr:colOff>
      <xdr:row>0</xdr:row>
      <xdr:rowOff>38099</xdr:rowOff>
    </xdr:from>
    <xdr:to>
      <xdr:col>1</xdr:col>
      <xdr:colOff>261937</xdr:colOff>
      <xdr:row>3</xdr:row>
      <xdr:rowOff>19049</xdr:rowOff>
    </xdr:to>
    <xdr:sp macro="" textlink="">
      <xdr:nvSpPr>
        <xdr:cNvPr id="25" name="TextovéPole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/>
      </xdr:nvSpPr>
      <xdr:spPr>
        <a:xfrm>
          <a:off x="200025" y="38099"/>
          <a:ext cx="1543050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EXAM </a:t>
          </a:r>
        </a:p>
        <a:p>
          <a:r>
            <a:rPr lang="cs-CZ" sz="900" b="1"/>
            <a:t>study</a:t>
          </a:r>
          <a:r>
            <a:rPr lang="cs-CZ" sz="900" b="1" baseline="30000"/>
            <a:t>36</a:t>
          </a:r>
        </a:p>
      </xdr:txBody>
    </xdr:sp>
    <xdr:clientData/>
  </xdr:twoCellAnchor>
  <xdr:twoCellAnchor>
    <xdr:from>
      <xdr:col>10</xdr:col>
      <xdr:colOff>557212</xdr:colOff>
      <xdr:row>25</xdr:row>
      <xdr:rowOff>71966</xdr:rowOff>
    </xdr:from>
    <xdr:to>
      <xdr:col>12</xdr:col>
      <xdr:colOff>109537</xdr:colOff>
      <xdr:row>28</xdr:row>
      <xdr:rowOff>52916</xdr:rowOff>
    </xdr:to>
    <xdr:sp macro="" textlink="">
      <xdr:nvSpPr>
        <xdr:cNvPr id="26" name="TextovéPole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/>
      </xdr:nvSpPr>
      <xdr:spPr>
        <a:xfrm>
          <a:off x="13306424" y="4834466"/>
          <a:ext cx="1543050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EXAM </a:t>
          </a:r>
        </a:p>
        <a:p>
          <a:r>
            <a:rPr lang="cs-CZ" sz="900" b="1"/>
            <a:t>study</a:t>
          </a:r>
          <a:r>
            <a:rPr lang="cs-CZ" sz="900" b="1" baseline="30000"/>
            <a:t>36</a:t>
          </a:r>
        </a:p>
      </xdr:txBody>
    </xdr:sp>
    <xdr:clientData/>
  </xdr:twoCellAnchor>
  <xdr:twoCellAnchor editAs="oneCell">
    <xdr:from>
      <xdr:col>7</xdr:col>
      <xdr:colOff>361947</xdr:colOff>
      <xdr:row>30</xdr:row>
      <xdr:rowOff>76200</xdr:rowOff>
    </xdr:from>
    <xdr:to>
      <xdr:col>11</xdr:col>
      <xdr:colOff>557212</xdr:colOff>
      <xdr:row>35</xdr:row>
      <xdr:rowOff>109379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295" y="5791200"/>
          <a:ext cx="5267330" cy="98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433387</xdr:colOff>
      <xdr:row>30</xdr:row>
      <xdr:rowOff>62441</xdr:rowOff>
    </xdr:from>
    <xdr:to>
      <xdr:col>10</xdr:col>
      <xdr:colOff>533400</xdr:colOff>
      <xdr:row>34</xdr:row>
      <xdr:rowOff>152400</xdr:rowOff>
    </xdr:to>
    <xdr:sp macro="" textlink="">
      <xdr:nvSpPr>
        <xdr:cNvPr id="28" name="TextovéPole 27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 txBox="1"/>
      </xdr:nvSpPr>
      <xdr:spPr>
        <a:xfrm>
          <a:off x="11839574" y="5777441"/>
          <a:ext cx="1419226" cy="8519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Hypertension, increased aspartate and alanine aminotransferase,</a:t>
          </a:r>
        </a:p>
        <a:p>
          <a:pPr algn="ctr"/>
          <a:r>
            <a:rPr lang="cs-CZ" sz="9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hyponatremia and diarrhea</a:t>
          </a:r>
          <a:endParaRPr lang="cs-CZ" sz="900"/>
        </a:p>
      </xdr:txBody>
    </xdr:sp>
    <xdr:clientData/>
  </xdr:twoCellAnchor>
  <xdr:twoCellAnchor>
    <xdr:from>
      <xdr:col>10</xdr:col>
      <xdr:colOff>495300</xdr:colOff>
      <xdr:row>30</xdr:row>
      <xdr:rowOff>152400</xdr:rowOff>
    </xdr:from>
    <xdr:to>
      <xdr:col>11</xdr:col>
      <xdr:colOff>290512</xdr:colOff>
      <xdr:row>34</xdr:row>
      <xdr:rowOff>123825</xdr:rowOff>
    </xdr:to>
    <xdr:sp macro="" textlink="">
      <xdr:nvSpPr>
        <xdr:cNvPr id="29" name="TextovéPole 28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/>
      </xdr:nvSpPr>
      <xdr:spPr>
        <a:xfrm>
          <a:off x="13182600" y="5867400"/>
          <a:ext cx="809625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oneCellAnchor>
    <xdr:from>
      <xdr:col>11</xdr:col>
      <xdr:colOff>261938</xdr:colOff>
      <xdr:row>34</xdr:row>
      <xdr:rowOff>161925</xdr:rowOff>
    </xdr:from>
    <xdr:ext cx="603830" cy="264560"/>
    <xdr:sp macro="" textlink="">
      <xdr:nvSpPr>
        <xdr:cNvPr id="30" name="TextovéPole 29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 txBox="1"/>
      </xdr:nvSpPr>
      <xdr:spPr>
        <a:xfrm>
          <a:off x="13935076" y="6638925"/>
          <a:ext cx="603830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cs-CZ" sz="1100"/>
        </a:p>
      </xdr:txBody>
    </xdr:sp>
    <xdr:clientData/>
  </xdr:oneCellAnchor>
  <xdr:twoCellAnchor>
    <xdr:from>
      <xdr:col>10</xdr:col>
      <xdr:colOff>523874</xdr:colOff>
      <xdr:row>30</xdr:row>
      <xdr:rowOff>167216</xdr:rowOff>
    </xdr:from>
    <xdr:to>
      <xdr:col>12</xdr:col>
      <xdr:colOff>571499</xdr:colOff>
      <xdr:row>34</xdr:row>
      <xdr:rowOff>24341</xdr:rowOff>
    </xdr:to>
    <xdr:sp macro="" textlink="">
      <xdr:nvSpPr>
        <xdr:cNvPr id="31" name="TextovéPole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/>
      </xdr:nvSpPr>
      <xdr:spPr>
        <a:xfrm>
          <a:off x="13239748" y="5882216"/>
          <a:ext cx="253365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900"/>
        </a:p>
        <a:p>
          <a:r>
            <a:rPr lang="cs-CZ" sz="900" b="1"/>
            <a:t>LIBRETTO-001 </a:t>
          </a:r>
        </a:p>
        <a:p>
          <a:r>
            <a:rPr lang="cs-CZ" sz="900" b="1"/>
            <a:t>study</a:t>
          </a:r>
          <a:r>
            <a:rPr lang="cs-CZ" sz="900" b="1" baseline="30000"/>
            <a:t>34</a:t>
          </a:r>
        </a:p>
      </xdr:txBody>
    </xdr:sp>
    <xdr:clientData/>
  </xdr:twoCellAnchor>
  <xdr:twoCellAnchor editAs="oneCell">
    <xdr:from>
      <xdr:col>4</xdr:col>
      <xdr:colOff>266699</xdr:colOff>
      <xdr:row>30</xdr:row>
      <xdr:rowOff>47625</xdr:rowOff>
    </xdr:from>
    <xdr:to>
      <xdr:col>5</xdr:col>
      <xdr:colOff>533398</xdr:colOff>
      <xdr:row>35</xdr:row>
      <xdr:rowOff>114300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198" y="5762625"/>
          <a:ext cx="1752598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461962</xdr:colOff>
      <xdr:row>30</xdr:row>
      <xdr:rowOff>85725</xdr:rowOff>
    </xdr:from>
    <xdr:to>
      <xdr:col>6</xdr:col>
      <xdr:colOff>214311</xdr:colOff>
      <xdr:row>34</xdr:row>
      <xdr:rowOff>95250</xdr:rowOff>
    </xdr:to>
    <xdr:sp macro="" textlink="">
      <xdr:nvSpPr>
        <xdr:cNvPr id="34" name="TextovéPole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 txBox="1"/>
      </xdr:nvSpPr>
      <xdr:spPr>
        <a:xfrm>
          <a:off x="7019924" y="5800725"/>
          <a:ext cx="723899" cy="771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/>
            <a:t>RET </a:t>
          </a:r>
        </a:p>
        <a:p>
          <a:r>
            <a:rPr lang="cs-CZ" sz="1200"/>
            <a:t>specific </a:t>
          </a:r>
        </a:p>
        <a:p>
          <a:r>
            <a:rPr lang="cs-CZ" sz="1200"/>
            <a:t>TKI</a:t>
          </a:r>
        </a:p>
      </xdr:txBody>
    </xdr:sp>
    <xdr:clientData/>
  </xdr:twoCellAnchor>
  <xdr:twoCellAnchor editAs="oneCell">
    <xdr:from>
      <xdr:col>6</xdr:col>
      <xdr:colOff>481012</xdr:colOff>
      <xdr:row>31</xdr:row>
      <xdr:rowOff>57150</xdr:rowOff>
    </xdr:from>
    <xdr:to>
      <xdr:col>7</xdr:col>
      <xdr:colOff>167101</xdr:colOff>
      <xdr:row>34</xdr:row>
      <xdr:rowOff>57150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4" y="5962650"/>
          <a:ext cx="59137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466725</xdr:colOff>
      <xdr:row>30</xdr:row>
      <xdr:rowOff>142875</xdr:rowOff>
    </xdr:from>
    <xdr:to>
      <xdr:col>8</xdr:col>
      <xdr:colOff>57150</xdr:colOff>
      <xdr:row>32</xdr:row>
      <xdr:rowOff>0</xdr:rowOff>
    </xdr:to>
    <xdr:sp macro="" textlink="">
      <xdr:nvSpPr>
        <xdr:cNvPr id="36" name="TextovéPole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/>
      </xdr:nvSpPr>
      <xdr:spPr>
        <a:xfrm>
          <a:off x="8248650" y="5857875"/>
          <a:ext cx="16192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 u="sng"/>
            <a:t>not previously treated:</a:t>
          </a:r>
        </a:p>
      </xdr:txBody>
    </xdr:sp>
    <xdr:clientData/>
  </xdr:twoCellAnchor>
  <xdr:oneCellAnchor>
    <xdr:from>
      <xdr:col>6</xdr:col>
      <xdr:colOff>342897</xdr:colOff>
      <xdr:row>33</xdr:row>
      <xdr:rowOff>28575</xdr:rowOff>
    </xdr:from>
    <xdr:ext cx="1143000" cy="180976"/>
    <xdr:sp macro="" textlink="">
      <xdr:nvSpPr>
        <xdr:cNvPr id="37" name="TextovéPole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/>
      </xdr:nvSpPr>
      <xdr:spPr>
        <a:xfrm>
          <a:off x="8000994" y="6315075"/>
          <a:ext cx="1143000" cy="180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r>
            <a:rPr lang="cs-CZ" sz="900"/>
            <a:t>(prevalence at 1 yr)</a:t>
          </a:r>
        </a:p>
      </xdr:txBody>
    </xdr:sp>
    <xdr:clientData/>
  </xdr:oneCellAnchor>
  <xdr:twoCellAnchor>
    <xdr:from>
      <xdr:col>8</xdr:col>
      <xdr:colOff>271462</xdr:colOff>
      <xdr:row>33</xdr:row>
      <xdr:rowOff>38100</xdr:rowOff>
    </xdr:from>
    <xdr:to>
      <xdr:col>9</xdr:col>
      <xdr:colOff>242887</xdr:colOff>
      <xdr:row>35</xdr:row>
      <xdr:rowOff>19050</xdr:rowOff>
    </xdr:to>
    <xdr:sp macro="" textlink="">
      <xdr:nvSpPr>
        <xdr:cNvPr id="38" name="TextovéPole 37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 txBox="1"/>
      </xdr:nvSpPr>
      <xdr:spPr>
        <a:xfrm>
          <a:off x="10296525" y="6324600"/>
          <a:ext cx="11620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4</xdr:col>
      <xdr:colOff>290512</xdr:colOff>
      <xdr:row>34</xdr:row>
      <xdr:rowOff>110066</xdr:rowOff>
    </xdr:from>
    <xdr:to>
      <xdr:col>11</xdr:col>
      <xdr:colOff>295275</xdr:colOff>
      <xdr:row>37</xdr:row>
      <xdr:rowOff>5291</xdr:rowOff>
    </xdr:to>
    <xdr:sp macro="" textlink="">
      <xdr:nvSpPr>
        <xdr:cNvPr id="39" name="TextovéPole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 txBox="1"/>
      </xdr:nvSpPr>
      <xdr:spPr>
        <a:xfrm>
          <a:off x="5457824" y="6587066"/>
          <a:ext cx="8543926" cy="4667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CEA: carcinoembryonic antigen</a:t>
          </a:r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 </a:t>
          </a:r>
          <a:r>
            <a:rPr lang="cs-CZ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CR: complete response; PD: progressive disease; PFS: progression-free survival; </a:t>
          </a:r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PR: partial response</a:t>
          </a:r>
          <a:r>
            <a:rPr lang="cs-CZ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; </a:t>
          </a:r>
        </a:p>
        <a:p>
          <a:r>
            <a:rPr lang="cs-CZ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ORR: objective response rate</a:t>
          </a:r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 OS: overall survival</a:t>
          </a:r>
          <a:endParaRPr lang="cs-CZ" sz="1100"/>
        </a:p>
      </xdr:txBody>
    </xdr:sp>
    <xdr:clientData/>
  </xdr:twoCellAnchor>
  <xdr:twoCellAnchor>
    <xdr:from>
      <xdr:col>9</xdr:col>
      <xdr:colOff>228600</xdr:colOff>
      <xdr:row>32</xdr:row>
      <xdr:rowOff>28575</xdr:rowOff>
    </xdr:from>
    <xdr:to>
      <xdr:col>9</xdr:col>
      <xdr:colOff>357187</xdr:colOff>
      <xdr:row>33</xdr:row>
      <xdr:rowOff>47625</xdr:rowOff>
    </xdr:to>
    <xdr:sp macro="" textlink="">
      <xdr:nvSpPr>
        <xdr:cNvPr id="40" name="TextovéPole 39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 txBox="1"/>
      </xdr:nvSpPr>
      <xdr:spPr>
        <a:xfrm>
          <a:off x="11430000" y="6124575"/>
          <a:ext cx="257175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8</xdr:col>
      <xdr:colOff>123824</xdr:colOff>
      <xdr:row>30</xdr:row>
      <xdr:rowOff>85725</xdr:rowOff>
    </xdr:from>
    <xdr:to>
      <xdr:col>9</xdr:col>
      <xdr:colOff>409575</xdr:colOff>
      <xdr:row>31</xdr:row>
      <xdr:rowOff>85725</xdr:rowOff>
    </xdr:to>
    <xdr:sp macro="" textlink="">
      <xdr:nvSpPr>
        <xdr:cNvPr id="41" name="TextovéPole 40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 txBox="1"/>
      </xdr:nvSpPr>
      <xdr:spPr>
        <a:xfrm>
          <a:off x="10001248" y="5800725"/>
          <a:ext cx="1790702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123825</xdr:rowOff>
    </xdr:from>
    <xdr:to>
      <xdr:col>25</xdr:col>
      <xdr:colOff>95250</xdr:colOff>
      <xdr:row>40</xdr:row>
      <xdr:rowOff>161925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D559C277-8510-4253-B185-C417AEF91281}"/>
            </a:ext>
          </a:extLst>
        </xdr:cNvPr>
        <xdr:cNvSpPr txBox="1"/>
      </xdr:nvSpPr>
      <xdr:spPr>
        <a:xfrm>
          <a:off x="76200" y="123825"/>
          <a:ext cx="15259050" cy="7658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7</xdr:col>
      <xdr:colOff>257175</xdr:colOff>
      <xdr:row>1</xdr:row>
      <xdr:rowOff>114300</xdr:rowOff>
    </xdr:from>
    <xdr:to>
      <xdr:col>16</xdr:col>
      <xdr:colOff>542925</xdr:colOff>
      <xdr:row>7</xdr:row>
      <xdr:rowOff>66675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304800"/>
          <a:ext cx="577215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</xdr:row>
      <xdr:rowOff>104775</xdr:rowOff>
    </xdr:from>
    <xdr:to>
      <xdr:col>7</xdr:col>
      <xdr:colOff>276225</xdr:colOff>
      <xdr:row>7</xdr:row>
      <xdr:rowOff>76200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95275"/>
          <a:ext cx="17621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333376</xdr:colOff>
      <xdr:row>7</xdr:row>
      <xdr:rowOff>66675</xdr:rowOff>
    </xdr:from>
    <xdr:to>
      <xdr:col>16</xdr:col>
      <xdr:colOff>581026</xdr:colOff>
      <xdr:row>14</xdr:row>
      <xdr:rowOff>9525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6" y="1400175"/>
          <a:ext cx="57340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7</xdr:row>
      <xdr:rowOff>66675</xdr:rowOff>
    </xdr:from>
    <xdr:to>
      <xdr:col>7</xdr:col>
      <xdr:colOff>466725</xdr:colOff>
      <xdr:row>13</xdr:row>
      <xdr:rowOff>180975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00175"/>
          <a:ext cx="19526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485775</xdr:colOff>
      <xdr:row>11</xdr:row>
      <xdr:rowOff>57150</xdr:rowOff>
    </xdr:from>
    <xdr:to>
      <xdr:col>13</xdr:col>
      <xdr:colOff>47625</xdr:colOff>
      <xdr:row>13</xdr:row>
      <xdr:rowOff>38100</xdr:rowOff>
    </xdr:to>
    <xdr:sp macro="" textlink="">
      <xdr:nvSpPr>
        <xdr:cNvPr id="8" name="TextovéPole 7"/>
        <xdr:cNvSpPr txBox="1"/>
      </xdr:nvSpPr>
      <xdr:spPr>
        <a:xfrm>
          <a:off x="7191375" y="2152650"/>
          <a:ext cx="7810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600"/>
            <a:t>47% *</a:t>
          </a:r>
        </a:p>
      </xdr:txBody>
    </xdr:sp>
    <xdr:clientData/>
  </xdr:twoCellAnchor>
  <xdr:twoCellAnchor>
    <xdr:from>
      <xdr:col>8</xdr:col>
      <xdr:colOff>447676</xdr:colOff>
      <xdr:row>11</xdr:row>
      <xdr:rowOff>19050</xdr:rowOff>
    </xdr:from>
    <xdr:to>
      <xdr:col>10</xdr:col>
      <xdr:colOff>9526</xdr:colOff>
      <xdr:row>13</xdr:row>
      <xdr:rowOff>0</xdr:rowOff>
    </xdr:to>
    <xdr:sp macro="" textlink="">
      <xdr:nvSpPr>
        <xdr:cNvPr id="9" name="TextovéPole 8"/>
        <xdr:cNvSpPr txBox="1"/>
      </xdr:nvSpPr>
      <xdr:spPr>
        <a:xfrm>
          <a:off x="5324476" y="2114550"/>
          <a:ext cx="7810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600"/>
            <a:t>49% *</a:t>
          </a:r>
        </a:p>
      </xdr:txBody>
    </xdr:sp>
    <xdr:clientData/>
  </xdr:twoCellAnchor>
  <xdr:twoCellAnchor>
    <xdr:from>
      <xdr:col>7</xdr:col>
      <xdr:colOff>438150</xdr:colOff>
      <xdr:row>12</xdr:row>
      <xdr:rowOff>123825</xdr:rowOff>
    </xdr:from>
    <xdr:to>
      <xdr:col>14</xdr:col>
      <xdr:colOff>219075</xdr:colOff>
      <xdr:row>13</xdr:row>
      <xdr:rowOff>152400</xdr:rowOff>
    </xdr:to>
    <xdr:sp macro="" textlink="">
      <xdr:nvSpPr>
        <xdr:cNvPr id="10" name="TextovéPole 9"/>
        <xdr:cNvSpPr txBox="1"/>
      </xdr:nvSpPr>
      <xdr:spPr>
        <a:xfrm>
          <a:off x="4705350" y="2409825"/>
          <a:ext cx="4048125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/>
            <a:t>* - opraveno/doplněno dle zdroje uvedeného pod pozn. 46</a:t>
          </a:r>
        </a:p>
      </xdr:txBody>
    </xdr:sp>
    <xdr:clientData/>
  </xdr:twoCellAnchor>
  <xdr:twoCellAnchor editAs="oneCell">
    <xdr:from>
      <xdr:col>4</xdr:col>
      <xdr:colOff>238125</xdr:colOff>
      <xdr:row>14</xdr:row>
      <xdr:rowOff>152400</xdr:rowOff>
    </xdr:from>
    <xdr:to>
      <xdr:col>9</xdr:col>
      <xdr:colOff>200026</xdr:colOff>
      <xdr:row>25</xdr:row>
      <xdr:rowOff>114300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819400"/>
          <a:ext cx="3009901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171451</xdr:colOff>
      <xdr:row>14</xdr:row>
      <xdr:rowOff>152400</xdr:rowOff>
    </xdr:from>
    <xdr:to>
      <xdr:col>17</xdr:col>
      <xdr:colOff>114301</xdr:colOff>
      <xdr:row>25</xdr:row>
      <xdr:rowOff>118957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2819400"/>
          <a:ext cx="4819650" cy="206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238125</xdr:colOff>
      <xdr:row>22</xdr:row>
      <xdr:rowOff>114300</xdr:rowOff>
    </xdr:from>
    <xdr:to>
      <xdr:col>6</xdr:col>
      <xdr:colOff>219075</xdr:colOff>
      <xdr:row>24</xdr:row>
      <xdr:rowOff>76200</xdr:rowOff>
    </xdr:to>
    <xdr:sp macro="" textlink="">
      <xdr:nvSpPr>
        <xdr:cNvPr id="13" name="TextovéPole 12"/>
        <xdr:cNvSpPr txBox="1"/>
      </xdr:nvSpPr>
      <xdr:spPr>
        <a:xfrm>
          <a:off x="2676525" y="4305300"/>
          <a:ext cx="120015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/>
            <a:t>any grade (%)</a:t>
          </a:r>
        </a:p>
      </xdr:txBody>
    </xdr:sp>
    <xdr:clientData/>
  </xdr:twoCellAnchor>
  <xdr:twoCellAnchor>
    <xdr:from>
      <xdr:col>5</xdr:col>
      <xdr:colOff>95250</xdr:colOff>
      <xdr:row>12</xdr:row>
      <xdr:rowOff>19050</xdr:rowOff>
    </xdr:from>
    <xdr:to>
      <xdr:col>7</xdr:col>
      <xdr:colOff>361950</xdr:colOff>
      <xdr:row>13</xdr:row>
      <xdr:rowOff>104776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/>
      </xdr:nvSpPr>
      <xdr:spPr>
        <a:xfrm>
          <a:off x="3143250" y="2305050"/>
          <a:ext cx="1485900" cy="276226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ZETA study</a:t>
          </a:r>
          <a:r>
            <a:rPr lang="cs-CZ" sz="900" b="1" baseline="30000"/>
            <a:t>35 </a:t>
          </a:r>
          <a:r>
            <a:rPr lang="cs-CZ" sz="900" b="1" baseline="0"/>
            <a:t>- 231 patients</a:t>
          </a:r>
        </a:p>
      </xdr:txBody>
    </xdr:sp>
    <xdr:clientData/>
  </xdr:twoCellAnchor>
  <xdr:twoCellAnchor>
    <xdr:from>
      <xdr:col>10</xdr:col>
      <xdr:colOff>209550</xdr:colOff>
      <xdr:row>16</xdr:row>
      <xdr:rowOff>66674</xdr:rowOff>
    </xdr:from>
    <xdr:to>
      <xdr:col>11</xdr:col>
      <xdr:colOff>409575</xdr:colOff>
      <xdr:row>17</xdr:row>
      <xdr:rowOff>133349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/>
      </xdr:nvSpPr>
      <xdr:spPr>
        <a:xfrm>
          <a:off x="6305550" y="3114674"/>
          <a:ext cx="809625" cy="2571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ZETA study</a:t>
          </a:r>
          <a:r>
            <a:rPr lang="cs-CZ" sz="900" b="1" baseline="30000"/>
            <a:t>35</a:t>
          </a:r>
        </a:p>
      </xdr:txBody>
    </xdr:sp>
    <xdr:clientData/>
  </xdr:twoCellAnchor>
  <xdr:twoCellAnchor>
    <xdr:from>
      <xdr:col>5</xdr:col>
      <xdr:colOff>85725</xdr:colOff>
      <xdr:row>8</xdr:row>
      <xdr:rowOff>142876</xdr:rowOff>
    </xdr:from>
    <xdr:to>
      <xdr:col>7</xdr:col>
      <xdr:colOff>409575</xdr:colOff>
      <xdr:row>10</xdr:row>
      <xdr:rowOff>28576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/>
      </xdr:nvSpPr>
      <xdr:spPr>
        <a:xfrm>
          <a:off x="3133725" y="1666876"/>
          <a:ext cx="1543050" cy="2667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EXAM study</a:t>
          </a:r>
          <a:r>
            <a:rPr lang="cs-CZ" sz="900" b="1" baseline="30000"/>
            <a:t>36 </a:t>
          </a:r>
          <a:r>
            <a:rPr lang="cs-CZ" sz="900" b="1" baseline="0"/>
            <a:t>- 219 patients</a:t>
          </a:r>
        </a:p>
      </xdr:txBody>
    </xdr:sp>
    <xdr:clientData/>
  </xdr:twoCellAnchor>
  <xdr:twoCellAnchor>
    <xdr:from>
      <xdr:col>14</xdr:col>
      <xdr:colOff>342901</xdr:colOff>
      <xdr:row>16</xdr:row>
      <xdr:rowOff>66675</xdr:rowOff>
    </xdr:from>
    <xdr:to>
      <xdr:col>15</xdr:col>
      <xdr:colOff>571501</xdr:colOff>
      <xdr:row>17</xdr:row>
      <xdr:rowOff>104775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/>
      </xdr:nvSpPr>
      <xdr:spPr>
        <a:xfrm>
          <a:off x="8877301" y="3114675"/>
          <a:ext cx="838200" cy="2286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EXAM study</a:t>
          </a:r>
          <a:r>
            <a:rPr lang="cs-CZ" sz="900" b="1" baseline="30000"/>
            <a:t>36</a:t>
          </a:r>
        </a:p>
      </xdr:txBody>
    </xdr:sp>
    <xdr:clientData/>
  </xdr:twoCellAnchor>
  <xdr:twoCellAnchor>
    <xdr:from>
      <xdr:col>5</xdr:col>
      <xdr:colOff>19050</xdr:colOff>
      <xdr:row>5</xdr:row>
      <xdr:rowOff>85725</xdr:rowOff>
    </xdr:from>
    <xdr:to>
      <xdr:col>8</xdr:col>
      <xdr:colOff>266700</xdr:colOff>
      <xdr:row>6</xdr:row>
      <xdr:rowOff>133350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/>
      </xdr:nvSpPr>
      <xdr:spPr>
        <a:xfrm>
          <a:off x="3067050" y="1038225"/>
          <a:ext cx="2076450" cy="2381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LIBRETTO-001 study</a:t>
          </a:r>
          <a:r>
            <a:rPr lang="cs-CZ" sz="900" b="1" baseline="30000"/>
            <a:t>34 </a:t>
          </a:r>
          <a:r>
            <a:rPr lang="cs-CZ" sz="900" b="1" baseline="0"/>
            <a:t>- 531 patients</a:t>
          </a:r>
        </a:p>
      </xdr:txBody>
    </xdr:sp>
    <xdr:clientData/>
  </xdr:twoCellAnchor>
  <xdr:twoCellAnchor>
    <xdr:from>
      <xdr:col>6</xdr:col>
      <xdr:colOff>495300</xdr:colOff>
      <xdr:row>16</xdr:row>
      <xdr:rowOff>57149</xdr:rowOff>
    </xdr:from>
    <xdr:to>
      <xdr:col>8</xdr:col>
      <xdr:colOff>504825</xdr:colOff>
      <xdr:row>17</xdr:row>
      <xdr:rowOff>114300</xdr:rowOff>
    </xdr:to>
    <xdr:sp macro="" textlink="">
      <xdr:nvSpPr>
        <xdr:cNvPr id="21" name="TextovéPole 2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/>
      </xdr:nvSpPr>
      <xdr:spPr>
        <a:xfrm>
          <a:off x="4152900" y="3105149"/>
          <a:ext cx="1228725" cy="247651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LIBRETTO-001 study</a:t>
          </a:r>
          <a:r>
            <a:rPr lang="cs-CZ" sz="900" b="1" baseline="30000"/>
            <a:t>34</a:t>
          </a:r>
        </a:p>
      </xdr:txBody>
    </xdr:sp>
    <xdr:clientData/>
  </xdr:twoCellAnchor>
  <xdr:twoCellAnchor>
    <xdr:from>
      <xdr:col>4</xdr:col>
      <xdr:colOff>571500</xdr:colOff>
      <xdr:row>4</xdr:row>
      <xdr:rowOff>9525</xdr:rowOff>
    </xdr:from>
    <xdr:to>
      <xdr:col>16</xdr:col>
      <xdr:colOff>161925</xdr:colOff>
      <xdr:row>6</xdr:row>
      <xdr:rowOff>142875</xdr:rowOff>
    </xdr:to>
    <xdr:sp macro="" textlink="">
      <xdr:nvSpPr>
        <xdr:cNvPr id="22" name="Obdélník 21"/>
        <xdr:cNvSpPr/>
      </xdr:nvSpPr>
      <xdr:spPr>
        <a:xfrm>
          <a:off x="3009900" y="771525"/>
          <a:ext cx="6905625" cy="5143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209550</xdr:colOff>
      <xdr:row>15</xdr:row>
      <xdr:rowOff>47624</xdr:rowOff>
    </xdr:from>
    <xdr:to>
      <xdr:col>9</xdr:col>
      <xdr:colOff>190500</xdr:colOff>
      <xdr:row>25</xdr:row>
      <xdr:rowOff>19049</xdr:rowOff>
    </xdr:to>
    <xdr:sp macro="" textlink="">
      <xdr:nvSpPr>
        <xdr:cNvPr id="23" name="Obdélník 22"/>
        <xdr:cNvSpPr/>
      </xdr:nvSpPr>
      <xdr:spPr>
        <a:xfrm>
          <a:off x="3867150" y="2905124"/>
          <a:ext cx="1809750" cy="18764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104774</xdr:rowOff>
    </xdr:from>
    <xdr:to>
      <xdr:col>20</xdr:col>
      <xdr:colOff>123825</xdr:colOff>
      <xdr:row>51</xdr:row>
      <xdr:rowOff>19050</xdr:rowOff>
    </xdr:to>
    <xdr:sp macro="" textlink="">
      <xdr:nvSpPr>
        <xdr:cNvPr id="2" name="TextovéPole 1"/>
        <xdr:cNvSpPr txBox="1"/>
      </xdr:nvSpPr>
      <xdr:spPr>
        <a:xfrm>
          <a:off x="114300" y="104774"/>
          <a:ext cx="12201525" cy="96297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133350</xdr:colOff>
      <xdr:row>1</xdr:row>
      <xdr:rowOff>142875</xdr:rowOff>
    </xdr:from>
    <xdr:to>
      <xdr:col>15</xdr:col>
      <xdr:colOff>238125</xdr:colOff>
      <xdr:row>10</xdr:row>
      <xdr:rowOff>85725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333375"/>
          <a:ext cx="863917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10</xdr:row>
      <xdr:rowOff>85725</xdr:rowOff>
    </xdr:from>
    <xdr:to>
      <xdr:col>15</xdr:col>
      <xdr:colOff>247650</xdr:colOff>
      <xdr:row>20</xdr:row>
      <xdr:rowOff>171450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990725"/>
          <a:ext cx="8658225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20</xdr:row>
      <xdr:rowOff>152400</xdr:rowOff>
    </xdr:from>
    <xdr:to>
      <xdr:col>15</xdr:col>
      <xdr:colOff>276225</xdr:colOff>
      <xdr:row>21</xdr:row>
      <xdr:rowOff>38100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962400"/>
          <a:ext cx="8734425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571501</xdr:colOff>
      <xdr:row>2</xdr:row>
      <xdr:rowOff>152399</xdr:rowOff>
    </xdr:from>
    <xdr:to>
      <xdr:col>6</xdr:col>
      <xdr:colOff>323851</xdr:colOff>
      <xdr:row>4</xdr:row>
      <xdr:rowOff>161924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/>
      </xdr:nvSpPr>
      <xdr:spPr>
        <a:xfrm>
          <a:off x="2400301" y="533399"/>
          <a:ext cx="1581150" cy="3905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/>
            <a:t>LIBRETTO-531 study</a:t>
          </a:r>
          <a:r>
            <a:rPr lang="cs-CZ" sz="1100" b="1" baseline="30000"/>
            <a:t>42</a:t>
          </a:r>
        </a:p>
      </xdr:txBody>
    </xdr:sp>
    <xdr:clientData/>
  </xdr:twoCellAnchor>
  <xdr:twoCellAnchor>
    <xdr:from>
      <xdr:col>10</xdr:col>
      <xdr:colOff>323850</xdr:colOff>
      <xdr:row>4</xdr:row>
      <xdr:rowOff>114300</xdr:rowOff>
    </xdr:from>
    <xdr:to>
      <xdr:col>11</xdr:col>
      <xdr:colOff>419100</xdr:colOff>
      <xdr:row>5</xdr:row>
      <xdr:rowOff>161925</xdr:rowOff>
    </xdr:to>
    <xdr:sp macro="" textlink="">
      <xdr:nvSpPr>
        <xdr:cNvPr id="8" name="TextovéPole 7"/>
        <xdr:cNvSpPr txBox="1"/>
      </xdr:nvSpPr>
      <xdr:spPr>
        <a:xfrm>
          <a:off x="6419850" y="876300"/>
          <a:ext cx="7048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14</xdr:col>
      <xdr:colOff>66675</xdr:colOff>
      <xdr:row>4</xdr:row>
      <xdr:rowOff>114300</xdr:rowOff>
    </xdr:from>
    <xdr:to>
      <xdr:col>15</xdr:col>
      <xdr:colOff>161925</xdr:colOff>
      <xdr:row>5</xdr:row>
      <xdr:rowOff>161925</xdr:rowOff>
    </xdr:to>
    <xdr:sp macro="" textlink="">
      <xdr:nvSpPr>
        <xdr:cNvPr id="9" name="TextovéPole 8"/>
        <xdr:cNvSpPr txBox="1"/>
      </xdr:nvSpPr>
      <xdr:spPr>
        <a:xfrm>
          <a:off x="8601075" y="876300"/>
          <a:ext cx="7048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8</xdr:col>
      <xdr:colOff>161925</xdr:colOff>
      <xdr:row>2</xdr:row>
      <xdr:rowOff>19050</xdr:rowOff>
    </xdr:from>
    <xdr:to>
      <xdr:col>11</xdr:col>
      <xdr:colOff>28575</xdr:colOff>
      <xdr:row>20</xdr:row>
      <xdr:rowOff>161925</xdr:rowOff>
    </xdr:to>
    <xdr:sp macro="" textlink="">
      <xdr:nvSpPr>
        <xdr:cNvPr id="10" name="Obdélník 9"/>
        <xdr:cNvSpPr/>
      </xdr:nvSpPr>
      <xdr:spPr>
        <a:xfrm>
          <a:off x="5038725" y="400050"/>
          <a:ext cx="1695450" cy="3571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152400</xdr:colOff>
      <xdr:row>21</xdr:row>
      <xdr:rowOff>9525</xdr:rowOff>
    </xdr:from>
    <xdr:to>
      <xdr:col>15</xdr:col>
      <xdr:colOff>352425</xdr:colOff>
      <xdr:row>25</xdr:row>
      <xdr:rowOff>38100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010025"/>
          <a:ext cx="873442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28</xdr:row>
      <xdr:rowOff>95250</xdr:rowOff>
    </xdr:from>
    <xdr:to>
      <xdr:col>15</xdr:col>
      <xdr:colOff>104775</xdr:colOff>
      <xdr:row>49</xdr:row>
      <xdr:rowOff>180975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429250"/>
          <a:ext cx="7877175" cy="408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41</xdr:row>
      <xdr:rowOff>0</xdr:rowOff>
    </xdr:from>
    <xdr:to>
      <xdr:col>14</xdr:col>
      <xdr:colOff>485775</xdr:colOff>
      <xdr:row>43</xdr:row>
      <xdr:rowOff>38100</xdr:rowOff>
    </xdr:to>
    <xdr:sp macro="" textlink="">
      <xdr:nvSpPr>
        <xdr:cNvPr id="13" name="Obdélník 12"/>
        <xdr:cNvSpPr/>
      </xdr:nvSpPr>
      <xdr:spPr>
        <a:xfrm>
          <a:off x="1495425" y="7810500"/>
          <a:ext cx="7524750" cy="4191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57149</xdr:rowOff>
    </xdr:from>
    <xdr:to>
      <xdr:col>22</xdr:col>
      <xdr:colOff>295275</xdr:colOff>
      <xdr:row>42</xdr:row>
      <xdr:rowOff>9524</xdr:rowOff>
    </xdr:to>
    <xdr:sp macro="" textlink="">
      <xdr:nvSpPr>
        <xdr:cNvPr id="2" name="TextovéPole 1"/>
        <xdr:cNvSpPr txBox="1"/>
      </xdr:nvSpPr>
      <xdr:spPr>
        <a:xfrm>
          <a:off x="142875" y="57149"/>
          <a:ext cx="13563600" cy="795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257175</xdr:colOff>
      <xdr:row>1</xdr:row>
      <xdr:rowOff>57150</xdr:rowOff>
    </xdr:from>
    <xdr:to>
      <xdr:col>15</xdr:col>
      <xdr:colOff>371475</xdr:colOff>
      <xdr:row>5</xdr:row>
      <xdr:rowOff>133350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47650"/>
          <a:ext cx="86487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333375</xdr:colOff>
      <xdr:row>2</xdr:row>
      <xdr:rowOff>19050</xdr:rowOff>
    </xdr:from>
    <xdr:to>
      <xdr:col>7</xdr:col>
      <xdr:colOff>85725</xdr:colOff>
      <xdr:row>4</xdr:row>
      <xdr:rowOff>28575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/>
      </xdr:nvSpPr>
      <xdr:spPr>
        <a:xfrm>
          <a:off x="2771775" y="400050"/>
          <a:ext cx="1581150" cy="3905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/>
            <a:t>LIBRETTO-531 study</a:t>
          </a:r>
          <a:r>
            <a:rPr lang="cs-CZ" sz="1100" b="1" baseline="30000"/>
            <a:t>42</a:t>
          </a:r>
        </a:p>
      </xdr:txBody>
    </xdr:sp>
    <xdr:clientData/>
  </xdr:twoCellAnchor>
  <xdr:twoCellAnchor editAs="oneCell">
    <xdr:from>
      <xdr:col>1</xdr:col>
      <xdr:colOff>247650</xdr:colOff>
      <xdr:row>5</xdr:row>
      <xdr:rowOff>133350</xdr:rowOff>
    </xdr:from>
    <xdr:to>
      <xdr:col>15</xdr:col>
      <xdr:colOff>371475</xdr:colOff>
      <xdr:row>8</xdr:row>
      <xdr:rowOff>76200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085850"/>
          <a:ext cx="865822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12</xdr:row>
      <xdr:rowOff>76200</xdr:rowOff>
    </xdr:from>
    <xdr:to>
      <xdr:col>15</xdr:col>
      <xdr:colOff>361950</xdr:colOff>
      <xdr:row>36</xdr:row>
      <xdr:rowOff>152400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362200"/>
          <a:ext cx="8639175" cy="464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8</xdr:row>
      <xdr:rowOff>76200</xdr:rowOff>
    </xdr:from>
    <xdr:to>
      <xdr:col>15</xdr:col>
      <xdr:colOff>381000</xdr:colOff>
      <xdr:row>12</xdr:row>
      <xdr:rowOff>104775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00200"/>
          <a:ext cx="867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179917</xdr:colOff>
      <xdr:row>3</xdr:row>
      <xdr:rowOff>116417</xdr:rowOff>
    </xdr:from>
    <xdr:to>
      <xdr:col>15</xdr:col>
      <xdr:colOff>190500</xdr:colOff>
      <xdr:row>4</xdr:row>
      <xdr:rowOff>74083</xdr:rowOff>
    </xdr:to>
    <xdr:sp macro="" textlink="">
      <xdr:nvSpPr>
        <xdr:cNvPr id="8" name="TextovéPole 7"/>
        <xdr:cNvSpPr txBox="1"/>
      </xdr:nvSpPr>
      <xdr:spPr>
        <a:xfrm>
          <a:off x="7545917" y="687917"/>
          <a:ext cx="1852083" cy="148166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900"/>
            <a:t>74% kabozatinib, 26%  vandetanib</a:t>
          </a:r>
        </a:p>
      </xdr:txBody>
    </xdr:sp>
    <xdr:clientData/>
  </xdr:twoCellAnchor>
  <xdr:twoCellAnchor>
    <xdr:from>
      <xdr:col>8</xdr:col>
      <xdr:colOff>396874</xdr:colOff>
      <xdr:row>1</xdr:row>
      <xdr:rowOff>141816</xdr:rowOff>
    </xdr:from>
    <xdr:to>
      <xdr:col>11</xdr:col>
      <xdr:colOff>539750</xdr:colOff>
      <xdr:row>36</xdr:row>
      <xdr:rowOff>52917</xdr:rowOff>
    </xdr:to>
    <xdr:sp macro="" textlink="">
      <xdr:nvSpPr>
        <xdr:cNvPr id="9" name="Obdélník 8"/>
        <xdr:cNvSpPr/>
      </xdr:nvSpPr>
      <xdr:spPr>
        <a:xfrm>
          <a:off x="5307541" y="332316"/>
          <a:ext cx="1984376" cy="657860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104775</xdr:rowOff>
    </xdr:from>
    <xdr:to>
      <xdr:col>26</xdr:col>
      <xdr:colOff>105833</xdr:colOff>
      <xdr:row>75</xdr:row>
      <xdr:rowOff>116417</xdr:rowOff>
    </xdr:to>
    <xdr:sp macro="" textlink="">
      <xdr:nvSpPr>
        <xdr:cNvPr id="2" name="TextovéPole 1"/>
        <xdr:cNvSpPr txBox="1"/>
      </xdr:nvSpPr>
      <xdr:spPr>
        <a:xfrm>
          <a:off x="114300" y="104775"/>
          <a:ext cx="15951200" cy="142991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361950</xdr:colOff>
      <xdr:row>1</xdr:row>
      <xdr:rowOff>0</xdr:rowOff>
    </xdr:from>
    <xdr:to>
      <xdr:col>10</xdr:col>
      <xdr:colOff>552450</xdr:colOff>
      <xdr:row>26</xdr:row>
      <xdr:rowOff>123825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0500"/>
          <a:ext cx="6286500" cy="48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26</xdr:row>
      <xdr:rowOff>114300</xdr:rowOff>
    </xdr:from>
    <xdr:to>
      <xdr:col>10</xdr:col>
      <xdr:colOff>561975</xdr:colOff>
      <xdr:row>39</xdr:row>
      <xdr:rowOff>28575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067300"/>
          <a:ext cx="6324600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478633</xdr:colOff>
      <xdr:row>1</xdr:row>
      <xdr:rowOff>121443</xdr:rowOff>
    </xdr:from>
    <xdr:to>
      <xdr:col>3</xdr:col>
      <xdr:colOff>166689</xdr:colOff>
      <xdr:row>4</xdr:row>
      <xdr:rowOff>83343</xdr:rowOff>
    </xdr:to>
    <xdr:sp macro="" textlink="">
      <xdr:nvSpPr>
        <xdr:cNvPr id="5" name="TextovéPole 4"/>
        <xdr:cNvSpPr txBox="1"/>
      </xdr:nvSpPr>
      <xdr:spPr>
        <a:xfrm>
          <a:off x="478633" y="311943"/>
          <a:ext cx="1509712" cy="5334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 i="0" u="sng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Incidence of Grade ≥ 3 Adverse Events </a:t>
          </a:r>
          <a:endParaRPr lang="cs-CZ" sz="1100" u="sng"/>
        </a:p>
      </xdr:txBody>
    </xdr:sp>
    <xdr:clientData/>
  </xdr:twoCellAnchor>
  <xdr:twoCellAnchor>
    <xdr:from>
      <xdr:col>3</xdr:col>
      <xdr:colOff>411957</xdr:colOff>
      <xdr:row>1</xdr:row>
      <xdr:rowOff>57150</xdr:rowOff>
    </xdr:from>
    <xdr:to>
      <xdr:col>5</xdr:col>
      <xdr:colOff>297656</xdr:colOff>
      <xdr:row>37</xdr:row>
      <xdr:rowOff>142875</xdr:rowOff>
    </xdr:to>
    <xdr:sp macro="" textlink="">
      <xdr:nvSpPr>
        <xdr:cNvPr id="6" name="Obdélník 5"/>
        <xdr:cNvSpPr/>
      </xdr:nvSpPr>
      <xdr:spPr>
        <a:xfrm>
          <a:off x="2233613" y="247650"/>
          <a:ext cx="1100137" cy="69437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243416</xdr:colOff>
      <xdr:row>1</xdr:row>
      <xdr:rowOff>169334</xdr:rowOff>
    </xdr:from>
    <xdr:to>
      <xdr:col>20</xdr:col>
      <xdr:colOff>595841</xdr:colOff>
      <xdr:row>6</xdr:row>
      <xdr:rowOff>102659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9416" y="359834"/>
          <a:ext cx="5263092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243417</xdr:colOff>
      <xdr:row>6</xdr:row>
      <xdr:rowOff>84667</xdr:rowOff>
    </xdr:from>
    <xdr:to>
      <xdr:col>20</xdr:col>
      <xdr:colOff>605367</xdr:colOff>
      <xdr:row>27</xdr:row>
      <xdr:rowOff>122767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9417" y="1227667"/>
          <a:ext cx="5272617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400050</xdr:colOff>
      <xdr:row>11</xdr:row>
      <xdr:rowOff>62442</xdr:rowOff>
    </xdr:from>
    <xdr:to>
      <xdr:col>20</xdr:col>
      <xdr:colOff>550333</xdr:colOff>
      <xdr:row>12</xdr:row>
      <xdr:rowOff>105833</xdr:rowOff>
    </xdr:to>
    <xdr:sp macro="" textlink="">
      <xdr:nvSpPr>
        <xdr:cNvPr id="9" name="Obdélník 8"/>
        <xdr:cNvSpPr/>
      </xdr:nvSpPr>
      <xdr:spPr>
        <a:xfrm>
          <a:off x="7766050" y="2157942"/>
          <a:ext cx="5060950" cy="23389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12</xdr:col>
      <xdr:colOff>402167</xdr:colOff>
      <xdr:row>17</xdr:row>
      <xdr:rowOff>84667</xdr:rowOff>
    </xdr:from>
    <xdr:to>
      <xdr:col>20</xdr:col>
      <xdr:colOff>552450</xdr:colOff>
      <xdr:row>18</xdr:row>
      <xdr:rowOff>128058</xdr:rowOff>
    </xdr:to>
    <xdr:sp macro="" textlink="">
      <xdr:nvSpPr>
        <xdr:cNvPr id="10" name="Obdélník 9"/>
        <xdr:cNvSpPr/>
      </xdr:nvSpPr>
      <xdr:spPr>
        <a:xfrm>
          <a:off x="7768167" y="3323167"/>
          <a:ext cx="5060950" cy="23389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12</xdr:col>
      <xdr:colOff>416984</xdr:colOff>
      <xdr:row>14</xdr:row>
      <xdr:rowOff>4234</xdr:rowOff>
    </xdr:from>
    <xdr:to>
      <xdr:col>20</xdr:col>
      <xdr:colOff>567267</xdr:colOff>
      <xdr:row>15</xdr:row>
      <xdr:rowOff>47625</xdr:rowOff>
    </xdr:to>
    <xdr:sp macro="" textlink="">
      <xdr:nvSpPr>
        <xdr:cNvPr id="11" name="Obdélník 10"/>
        <xdr:cNvSpPr/>
      </xdr:nvSpPr>
      <xdr:spPr>
        <a:xfrm>
          <a:off x="7782984" y="2671234"/>
          <a:ext cx="5060950" cy="23389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21</xdr:col>
      <xdr:colOff>169333</xdr:colOff>
      <xdr:row>10</xdr:row>
      <xdr:rowOff>148166</xdr:rowOff>
    </xdr:from>
    <xdr:to>
      <xdr:col>23</xdr:col>
      <xdr:colOff>359833</xdr:colOff>
      <xdr:row>23</xdr:row>
      <xdr:rowOff>179917</xdr:rowOff>
    </xdr:to>
    <xdr:sp macro="" textlink="">
      <xdr:nvSpPr>
        <xdr:cNvPr id="13" name="TextovéPole 12"/>
        <xdr:cNvSpPr txBox="1"/>
      </xdr:nvSpPr>
      <xdr:spPr>
        <a:xfrm>
          <a:off x="13059833" y="2053166"/>
          <a:ext cx="1418167" cy="2508251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Dle "jednoduchého"</a:t>
          </a:r>
          <a:r>
            <a:rPr lang="cs-CZ" sz="1100" baseline="0"/>
            <a:t> přepočtu podle PFS a LYs (tj. roky života) vychází </a:t>
          </a:r>
          <a:r>
            <a:rPr lang="cs-CZ" sz="1100" b="1" baseline="0"/>
            <a:t>náklady na samotné onemocnění MTC </a:t>
          </a:r>
          <a:r>
            <a:rPr lang="cs-CZ" sz="1100" baseline="0"/>
            <a:t>dle této CUA modelace na cca </a:t>
          </a:r>
          <a:r>
            <a:rPr lang="cs-CZ" sz="1100" b="1" baseline="0"/>
            <a:t>400.000 Kč/ rok u pacienta při progredujícím onemocnění a cca 70.000 - 80.000 Kč/ rok u pacienta bez progrese</a:t>
          </a:r>
          <a:r>
            <a:rPr lang="cs-CZ" sz="1100" baseline="0"/>
            <a:t>.</a:t>
          </a:r>
          <a:endParaRPr lang="cs-CZ" sz="1100"/>
        </a:p>
      </xdr:txBody>
    </xdr:sp>
    <xdr:clientData/>
  </xdr:twoCellAnchor>
  <xdr:twoCellAnchor>
    <xdr:from>
      <xdr:col>17</xdr:col>
      <xdr:colOff>179916</xdr:colOff>
      <xdr:row>15</xdr:row>
      <xdr:rowOff>127000</xdr:rowOff>
    </xdr:from>
    <xdr:to>
      <xdr:col>21</xdr:col>
      <xdr:colOff>232833</xdr:colOff>
      <xdr:row>16</xdr:row>
      <xdr:rowOff>52917</xdr:rowOff>
    </xdr:to>
    <xdr:cxnSp macro="">
      <xdr:nvCxnSpPr>
        <xdr:cNvPr id="15" name="Přímá spojnice se šipkou 14"/>
        <xdr:cNvCxnSpPr/>
      </xdr:nvCxnSpPr>
      <xdr:spPr>
        <a:xfrm flipV="1">
          <a:off x="10615083" y="2984500"/>
          <a:ext cx="2508250" cy="116417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433917</xdr:colOff>
      <xdr:row>44</xdr:row>
      <xdr:rowOff>52918</xdr:rowOff>
    </xdr:from>
    <xdr:to>
      <xdr:col>16</xdr:col>
      <xdr:colOff>529167</xdr:colOff>
      <xdr:row>73</xdr:row>
      <xdr:rowOff>167218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317" y="8434918"/>
          <a:ext cx="7410450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127000</xdr:colOff>
      <xdr:row>70</xdr:row>
      <xdr:rowOff>14818</xdr:rowOff>
    </xdr:from>
    <xdr:to>
      <xdr:col>13</xdr:col>
      <xdr:colOff>390525</xdr:colOff>
      <xdr:row>74</xdr:row>
      <xdr:rowOff>0</xdr:rowOff>
    </xdr:to>
    <xdr:sp macro="" textlink="">
      <xdr:nvSpPr>
        <xdr:cNvPr id="18" name="Obdélník 17"/>
        <xdr:cNvSpPr/>
      </xdr:nvSpPr>
      <xdr:spPr>
        <a:xfrm>
          <a:off x="3175000" y="13349818"/>
          <a:ext cx="5140325" cy="74718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457200</xdr:colOff>
      <xdr:row>63</xdr:row>
      <xdr:rowOff>171450</xdr:rowOff>
    </xdr:from>
    <xdr:to>
      <xdr:col>8</xdr:col>
      <xdr:colOff>333375</xdr:colOff>
      <xdr:row>68</xdr:row>
      <xdr:rowOff>180975</xdr:rowOff>
    </xdr:to>
    <xdr:sp macro="" textlink="">
      <xdr:nvSpPr>
        <xdr:cNvPr id="19" name="TextovéPole 18"/>
        <xdr:cNvSpPr txBox="1"/>
      </xdr:nvSpPr>
      <xdr:spPr>
        <a:xfrm>
          <a:off x="4114800" y="12172950"/>
          <a:ext cx="1095375" cy="9620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 u="non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CAVE! v ČR je jednou z podmínek pro použití TKI také  inoperabilní lokálně pokročilý/ metastazující MTC! </a:t>
          </a:r>
          <a:endParaRPr lang="cs-CZ" sz="900" b="1" u="none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19050</xdr:colOff>
      <xdr:row>68</xdr:row>
      <xdr:rowOff>104775</xdr:rowOff>
    </xdr:from>
    <xdr:to>
      <xdr:col>8</xdr:col>
      <xdr:colOff>200025</xdr:colOff>
      <xdr:row>71</xdr:row>
      <xdr:rowOff>76200</xdr:rowOff>
    </xdr:to>
    <xdr:cxnSp macro="">
      <xdr:nvCxnSpPr>
        <xdr:cNvPr id="21" name="Přímá spojnice se šipkou 20"/>
        <xdr:cNvCxnSpPr/>
      </xdr:nvCxnSpPr>
      <xdr:spPr>
        <a:xfrm flipH="1" flipV="1">
          <a:off x="4895850" y="13058775"/>
          <a:ext cx="180975" cy="54292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47625</xdr:rowOff>
    </xdr:from>
    <xdr:to>
      <xdr:col>33</xdr:col>
      <xdr:colOff>152399</xdr:colOff>
      <xdr:row>35</xdr:row>
      <xdr:rowOff>114300</xdr:rowOff>
    </xdr:to>
    <xdr:sp macro="" textlink="">
      <xdr:nvSpPr>
        <xdr:cNvPr id="2" name="TextovéPole 1"/>
        <xdr:cNvSpPr txBox="1"/>
      </xdr:nvSpPr>
      <xdr:spPr>
        <a:xfrm>
          <a:off x="104774" y="47625"/>
          <a:ext cx="20164425" cy="6734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400050</xdr:colOff>
      <xdr:row>1</xdr:row>
      <xdr:rowOff>57150</xdr:rowOff>
    </xdr:from>
    <xdr:to>
      <xdr:col>15</xdr:col>
      <xdr:colOff>371475</xdr:colOff>
      <xdr:row>29</xdr:row>
      <xdr:rowOff>114300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9115425" cy="539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</xdr:colOff>
      <xdr:row>4</xdr:row>
      <xdr:rowOff>95250</xdr:rowOff>
    </xdr:from>
    <xdr:to>
      <xdr:col>4</xdr:col>
      <xdr:colOff>85725</xdr:colOff>
      <xdr:row>5</xdr:row>
      <xdr:rowOff>57150</xdr:rowOff>
    </xdr:to>
    <xdr:sp macro="" textlink="">
      <xdr:nvSpPr>
        <xdr:cNvPr id="4" name="TextovéPole 3"/>
        <xdr:cNvSpPr txBox="1"/>
      </xdr:nvSpPr>
      <xdr:spPr>
        <a:xfrm>
          <a:off x="400050" y="857250"/>
          <a:ext cx="2124075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8</xdr:col>
      <xdr:colOff>504825</xdr:colOff>
      <xdr:row>24</xdr:row>
      <xdr:rowOff>85724</xdr:rowOff>
    </xdr:from>
    <xdr:to>
      <xdr:col>12</xdr:col>
      <xdr:colOff>323850</xdr:colOff>
      <xdr:row>29</xdr:row>
      <xdr:rowOff>171449</xdr:rowOff>
    </xdr:to>
    <xdr:sp macro="" textlink="">
      <xdr:nvSpPr>
        <xdr:cNvPr id="5" name="Obdélník 4"/>
        <xdr:cNvSpPr/>
      </xdr:nvSpPr>
      <xdr:spPr>
        <a:xfrm>
          <a:off x="5381625" y="4657724"/>
          <a:ext cx="2257425" cy="10382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13</xdr:col>
      <xdr:colOff>152400</xdr:colOff>
      <xdr:row>23</xdr:row>
      <xdr:rowOff>9525</xdr:rowOff>
    </xdr:from>
    <xdr:to>
      <xdr:col>14</xdr:col>
      <xdr:colOff>466725</xdr:colOff>
      <xdr:row>25</xdr:row>
      <xdr:rowOff>104775</xdr:rowOff>
    </xdr:to>
    <xdr:sp macro="" textlink="">
      <xdr:nvSpPr>
        <xdr:cNvPr id="6" name="TextovéPole 5"/>
        <xdr:cNvSpPr txBox="1"/>
      </xdr:nvSpPr>
      <xdr:spPr>
        <a:xfrm>
          <a:off x="8077200" y="4391025"/>
          <a:ext cx="923925" cy="476250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100"/>
            <a:t>viz také Přílohu č. 2</a:t>
          </a:r>
        </a:p>
      </xdr:txBody>
    </xdr:sp>
    <xdr:clientData/>
  </xdr:twoCellAnchor>
  <xdr:twoCellAnchor>
    <xdr:from>
      <xdr:col>12</xdr:col>
      <xdr:colOff>247650</xdr:colOff>
      <xdr:row>24</xdr:row>
      <xdr:rowOff>57150</xdr:rowOff>
    </xdr:from>
    <xdr:to>
      <xdr:col>13</xdr:col>
      <xdr:colOff>266700</xdr:colOff>
      <xdr:row>26</xdr:row>
      <xdr:rowOff>114300</xdr:rowOff>
    </xdr:to>
    <xdr:cxnSp macro="">
      <xdr:nvCxnSpPr>
        <xdr:cNvPr id="8" name="Přímá spojnice se šipkou 7"/>
        <xdr:cNvCxnSpPr/>
      </xdr:nvCxnSpPr>
      <xdr:spPr>
        <a:xfrm flipV="1">
          <a:off x="7562850" y="4629150"/>
          <a:ext cx="628650" cy="43815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400050</xdr:colOff>
      <xdr:row>1</xdr:row>
      <xdr:rowOff>152400</xdr:rowOff>
    </xdr:from>
    <xdr:to>
      <xdr:col>31</xdr:col>
      <xdr:colOff>495300</xdr:colOff>
      <xdr:row>30</xdr:row>
      <xdr:rowOff>171450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342900"/>
          <a:ext cx="9239250" cy="554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9525</xdr:colOff>
      <xdr:row>7</xdr:row>
      <xdr:rowOff>104775</xdr:rowOff>
    </xdr:from>
    <xdr:to>
      <xdr:col>24</xdr:col>
      <xdr:colOff>28575</xdr:colOff>
      <xdr:row>8</xdr:row>
      <xdr:rowOff>76200</xdr:rowOff>
    </xdr:to>
    <xdr:sp macro="" textlink="">
      <xdr:nvSpPr>
        <xdr:cNvPr id="11" name="Obdélník 10"/>
        <xdr:cNvSpPr/>
      </xdr:nvSpPr>
      <xdr:spPr>
        <a:xfrm>
          <a:off x="12201525" y="1438275"/>
          <a:ext cx="2457450" cy="1619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85725</xdr:colOff>
      <xdr:row>14</xdr:row>
      <xdr:rowOff>57150</xdr:rowOff>
    </xdr:from>
    <xdr:to>
      <xdr:col>24</xdr:col>
      <xdr:colOff>104775</xdr:colOff>
      <xdr:row>15</xdr:row>
      <xdr:rowOff>28575</xdr:rowOff>
    </xdr:to>
    <xdr:sp macro="" textlink="">
      <xdr:nvSpPr>
        <xdr:cNvPr id="12" name="Obdélník 11"/>
        <xdr:cNvSpPr/>
      </xdr:nvSpPr>
      <xdr:spPr>
        <a:xfrm>
          <a:off x="12277725" y="2724150"/>
          <a:ext cx="2457450" cy="1619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47625</xdr:rowOff>
    </xdr:from>
    <xdr:to>
      <xdr:col>33</xdr:col>
      <xdr:colOff>42333</xdr:colOff>
      <xdr:row>39</xdr:row>
      <xdr:rowOff>137583</xdr:rowOff>
    </xdr:to>
    <xdr:sp macro="" textlink="">
      <xdr:nvSpPr>
        <xdr:cNvPr id="2" name="TextovéPole 1"/>
        <xdr:cNvSpPr txBox="1"/>
      </xdr:nvSpPr>
      <xdr:spPr>
        <a:xfrm>
          <a:off x="190500" y="47625"/>
          <a:ext cx="20108333" cy="75194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323850</xdr:colOff>
      <xdr:row>0</xdr:row>
      <xdr:rowOff>114300</xdr:rowOff>
    </xdr:from>
    <xdr:to>
      <xdr:col>12</xdr:col>
      <xdr:colOff>342900</xdr:colOff>
      <xdr:row>33</xdr:row>
      <xdr:rowOff>47625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4300"/>
          <a:ext cx="7334250" cy="621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304799</xdr:colOff>
      <xdr:row>1</xdr:row>
      <xdr:rowOff>4233</xdr:rowOff>
    </xdr:from>
    <xdr:to>
      <xdr:col>4</xdr:col>
      <xdr:colOff>600074</xdr:colOff>
      <xdr:row>5</xdr:row>
      <xdr:rowOff>47625</xdr:rowOff>
    </xdr:to>
    <xdr:sp macro="" textlink="">
      <xdr:nvSpPr>
        <xdr:cNvPr id="4" name="TextovéPole 3"/>
        <xdr:cNvSpPr txBox="1"/>
      </xdr:nvSpPr>
      <xdr:spPr>
        <a:xfrm>
          <a:off x="304799" y="194733"/>
          <a:ext cx="2733675" cy="805392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 u="sng"/>
            <a:t>MTC může být diagnostikováno: </a:t>
          </a:r>
          <a:r>
            <a:rPr lang="cs-CZ" sz="900"/>
            <a:t>cytologií  po aspiraci tenkou jehlou (viz pozn. 51) nebo až po iniciální</a:t>
          </a:r>
          <a:r>
            <a:rPr lang="cs-CZ" sz="900" baseline="0"/>
            <a:t> thyroidektomii</a:t>
          </a:r>
          <a:r>
            <a:rPr lang="cs-CZ" sz="900" baseline="30000"/>
            <a:t>49</a:t>
          </a:r>
          <a:r>
            <a:rPr lang="cs-CZ" sz="900" baseline="0"/>
            <a:t>.  Při zjištění zárodečné mutace RET se diagnostikuje MEN (skrínuje se feochromocytóm či hyperparathyreóza (viz Přílohu č. 5)</a:t>
          </a:r>
          <a:r>
            <a:rPr lang="cs-CZ" sz="900" baseline="30000"/>
            <a:t>49</a:t>
          </a:r>
          <a:r>
            <a:rPr lang="cs-CZ" sz="900" baseline="0"/>
            <a:t>.</a:t>
          </a:r>
          <a:endParaRPr lang="cs-CZ" sz="900"/>
        </a:p>
      </xdr:txBody>
    </xdr:sp>
    <xdr:clientData/>
  </xdr:twoCellAnchor>
  <xdr:twoCellAnchor>
    <xdr:from>
      <xdr:col>7</xdr:col>
      <xdr:colOff>28575</xdr:colOff>
      <xdr:row>0</xdr:row>
      <xdr:rowOff>133349</xdr:rowOff>
    </xdr:from>
    <xdr:to>
      <xdr:col>12</xdr:col>
      <xdr:colOff>152401</xdr:colOff>
      <xdr:row>5</xdr:row>
      <xdr:rowOff>142874</xdr:rowOff>
    </xdr:to>
    <xdr:sp macro="" textlink="">
      <xdr:nvSpPr>
        <xdr:cNvPr id="5" name="TextovéPole 4"/>
        <xdr:cNvSpPr txBox="1"/>
      </xdr:nvSpPr>
      <xdr:spPr>
        <a:xfrm>
          <a:off x="4295775" y="133349"/>
          <a:ext cx="3171826" cy="962025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 u="sng"/>
            <a:t>Po 2-3 měsících  od operace se stanovuje</a:t>
          </a:r>
          <a:r>
            <a:rPr lang="cs-CZ" sz="900" b="1" u="sng" baseline="0"/>
            <a:t> bazální CTN a hladina CEA (viz pozn. 8)</a:t>
          </a:r>
          <a:r>
            <a:rPr lang="cs-CZ" sz="900" b="1" u="sng"/>
            <a:t>: </a:t>
          </a:r>
          <a:r>
            <a:rPr lang="cs-CZ" sz="900" b="0" u="none"/>
            <a:t>(1) </a:t>
          </a:r>
          <a:r>
            <a:rPr lang="cs-CZ" sz="900"/>
            <a:t>při detekovatelném CTN nebo</a:t>
          </a:r>
          <a:r>
            <a:rPr lang="cs-CZ" sz="900" baseline="0"/>
            <a:t> zvýšeném CEA se dále  provede  USS, při CTN </a:t>
          </a:r>
          <a:r>
            <a:rPr lang="cs-CZ" sz="9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≥150 pg/mL</a:t>
          </a:r>
          <a:r>
            <a:rPr lang="cs-CZ" sz="900" b="0"/>
            <a:t>  CT či MRI, příp. kostní scinti</a:t>
          </a:r>
          <a:r>
            <a:rPr lang="cs-CZ" sz="900" b="0" baseline="0"/>
            <a:t> - </a:t>
          </a:r>
          <a:r>
            <a:rPr lang="cs-CZ" sz="900" b="0" u="sng" baseline="0"/>
            <a:t>při pozit. zobr.metod </a:t>
          </a:r>
          <a:r>
            <a:rPr lang="cs-CZ" sz="900" b="0" baseline="0"/>
            <a:t>, při negativitě  CEA a CTN </a:t>
          </a:r>
          <a:r>
            <a:rPr lang="cs-CZ" sz="900" b="0" baseline="0">
              <a:latin typeface="Calibri"/>
            </a:rPr>
            <a:t>ā 6-12 měs + event.</a:t>
          </a:r>
          <a:r>
            <a:rPr lang="cs-CZ" sz="900" b="0" baseline="0"/>
            <a:t>, </a:t>
          </a:r>
          <a:r>
            <a:rPr lang="cs-CZ" sz="900" b="0"/>
            <a:t>(2) při nedetek.CTN a normal.</a:t>
          </a:r>
          <a:r>
            <a:rPr lang="cs-CZ" sz="900" b="0" baseline="0"/>
            <a:t> CEA , opětovné kontroly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ā  rok - při pozitivně ad (1). Dle NCCN - viz pozn. 49</a:t>
          </a:r>
          <a:endParaRPr lang="cs-CZ" sz="900" b="0"/>
        </a:p>
      </xdr:txBody>
    </xdr:sp>
    <xdr:clientData/>
  </xdr:twoCellAnchor>
  <xdr:twoCellAnchor>
    <xdr:from>
      <xdr:col>6</xdr:col>
      <xdr:colOff>438151</xdr:colOff>
      <xdr:row>13</xdr:row>
      <xdr:rowOff>0</xdr:rowOff>
    </xdr:from>
    <xdr:to>
      <xdr:col>8</xdr:col>
      <xdr:colOff>171450</xdr:colOff>
      <xdr:row>13</xdr:row>
      <xdr:rowOff>9525</xdr:rowOff>
    </xdr:to>
    <xdr:cxnSp macro="">
      <xdr:nvCxnSpPr>
        <xdr:cNvPr id="7" name="Přímá spojnice 6"/>
        <xdr:cNvCxnSpPr/>
      </xdr:nvCxnSpPr>
      <xdr:spPr>
        <a:xfrm flipH="1">
          <a:off x="4095751" y="2476500"/>
          <a:ext cx="952499" cy="95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419100</xdr:colOff>
      <xdr:row>3</xdr:row>
      <xdr:rowOff>180975</xdr:rowOff>
    </xdr:from>
    <xdr:to>
      <xdr:col>6</xdr:col>
      <xdr:colOff>428627</xdr:colOff>
      <xdr:row>13</xdr:row>
      <xdr:rowOff>28575</xdr:rowOff>
    </xdr:to>
    <xdr:cxnSp macro="">
      <xdr:nvCxnSpPr>
        <xdr:cNvPr id="8" name="Přímá spojnice 7"/>
        <xdr:cNvCxnSpPr/>
      </xdr:nvCxnSpPr>
      <xdr:spPr>
        <a:xfrm flipH="1" flipV="1">
          <a:off x="4076700" y="752475"/>
          <a:ext cx="9527" cy="17526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438150</xdr:colOff>
      <xdr:row>3</xdr:row>
      <xdr:rowOff>180976</xdr:rowOff>
    </xdr:from>
    <xdr:to>
      <xdr:col>7</xdr:col>
      <xdr:colOff>38100</xdr:colOff>
      <xdr:row>4</xdr:row>
      <xdr:rowOff>0</xdr:rowOff>
    </xdr:to>
    <xdr:cxnSp macro="">
      <xdr:nvCxnSpPr>
        <xdr:cNvPr id="13" name="Přímá spojnice se šipkou 12"/>
        <xdr:cNvCxnSpPr/>
      </xdr:nvCxnSpPr>
      <xdr:spPr>
        <a:xfrm flipV="1">
          <a:off x="4095750" y="752476"/>
          <a:ext cx="209550" cy="9524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228602</xdr:colOff>
      <xdr:row>3</xdr:row>
      <xdr:rowOff>104775</xdr:rowOff>
    </xdr:from>
    <xdr:to>
      <xdr:col>8</xdr:col>
      <xdr:colOff>533400</xdr:colOff>
      <xdr:row>17</xdr:row>
      <xdr:rowOff>114300</xdr:rowOff>
    </xdr:to>
    <xdr:cxnSp macro="">
      <xdr:nvCxnSpPr>
        <xdr:cNvPr id="20" name="Přímá spojnice se šipkou 19"/>
        <xdr:cNvCxnSpPr/>
      </xdr:nvCxnSpPr>
      <xdr:spPr>
        <a:xfrm flipH="1">
          <a:off x="5105402" y="676275"/>
          <a:ext cx="304798" cy="26765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533400</xdr:colOff>
      <xdr:row>3</xdr:row>
      <xdr:rowOff>85725</xdr:rowOff>
    </xdr:from>
    <xdr:to>
      <xdr:col>9</xdr:col>
      <xdr:colOff>390525</xdr:colOff>
      <xdr:row>17</xdr:row>
      <xdr:rowOff>133350</xdr:rowOff>
    </xdr:to>
    <xdr:cxnSp macro="">
      <xdr:nvCxnSpPr>
        <xdr:cNvPr id="22" name="Přímá spojnice se šipkou 21"/>
        <xdr:cNvCxnSpPr/>
      </xdr:nvCxnSpPr>
      <xdr:spPr>
        <a:xfrm>
          <a:off x="5410200" y="657225"/>
          <a:ext cx="466725" cy="27146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285750</xdr:colOff>
      <xdr:row>4</xdr:row>
      <xdr:rowOff>76200</xdr:rowOff>
    </xdr:from>
    <xdr:to>
      <xdr:col>8</xdr:col>
      <xdr:colOff>142876</xdr:colOff>
      <xdr:row>16</xdr:row>
      <xdr:rowOff>180975</xdr:rowOff>
    </xdr:to>
    <xdr:cxnSp macro="">
      <xdr:nvCxnSpPr>
        <xdr:cNvPr id="23" name="Přímá spojnice se šipkou 22"/>
        <xdr:cNvCxnSpPr/>
      </xdr:nvCxnSpPr>
      <xdr:spPr>
        <a:xfrm flipH="1">
          <a:off x="3333750" y="838200"/>
          <a:ext cx="1685926" cy="23907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447675</xdr:colOff>
      <xdr:row>13</xdr:row>
      <xdr:rowOff>133350</xdr:rowOff>
    </xdr:from>
    <xdr:to>
      <xdr:col>10</xdr:col>
      <xdr:colOff>552450</xdr:colOff>
      <xdr:row>13</xdr:row>
      <xdr:rowOff>142875</xdr:rowOff>
    </xdr:to>
    <xdr:cxnSp macro="">
      <xdr:nvCxnSpPr>
        <xdr:cNvPr id="29" name="Přímá spojnice se šipkou 28"/>
        <xdr:cNvCxnSpPr/>
      </xdr:nvCxnSpPr>
      <xdr:spPr>
        <a:xfrm flipH="1">
          <a:off x="5934075" y="2609850"/>
          <a:ext cx="714375" cy="95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590550</xdr:colOff>
      <xdr:row>17</xdr:row>
      <xdr:rowOff>119062</xdr:rowOff>
    </xdr:from>
    <xdr:to>
      <xdr:col>7</xdr:col>
      <xdr:colOff>466725</xdr:colOff>
      <xdr:row>18</xdr:row>
      <xdr:rowOff>9526</xdr:rowOff>
    </xdr:to>
    <xdr:cxnSp macro="">
      <xdr:nvCxnSpPr>
        <xdr:cNvPr id="41" name="Přímá spojnice se šipkou 40"/>
        <xdr:cNvCxnSpPr>
          <a:stCxn id="46" idx="3"/>
        </xdr:cNvCxnSpPr>
      </xdr:nvCxnSpPr>
      <xdr:spPr>
        <a:xfrm>
          <a:off x="3638550" y="3357562"/>
          <a:ext cx="1095375" cy="8096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17</xdr:row>
      <xdr:rowOff>28574</xdr:rowOff>
    </xdr:from>
    <xdr:to>
      <xdr:col>5</xdr:col>
      <xdr:colOff>590550</xdr:colOff>
      <xdr:row>18</xdr:row>
      <xdr:rowOff>19049</xdr:rowOff>
    </xdr:to>
    <xdr:sp macro="" textlink="">
      <xdr:nvSpPr>
        <xdr:cNvPr id="46" name="TextovéPole 45"/>
        <xdr:cNvSpPr txBox="1"/>
      </xdr:nvSpPr>
      <xdr:spPr>
        <a:xfrm>
          <a:off x="3200400" y="3267074"/>
          <a:ext cx="438150" cy="1809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00" b="1">
              <a:solidFill>
                <a:srgbClr val="002060"/>
              </a:solidFill>
            </a:rPr>
            <a:t>při +</a:t>
          </a:r>
        </a:p>
      </xdr:txBody>
    </xdr:sp>
    <xdr:clientData/>
  </xdr:twoCellAnchor>
  <xdr:twoCellAnchor>
    <xdr:from>
      <xdr:col>6</xdr:col>
      <xdr:colOff>539750</xdr:colOff>
      <xdr:row>24</xdr:row>
      <xdr:rowOff>63500</xdr:rowOff>
    </xdr:from>
    <xdr:to>
      <xdr:col>8</xdr:col>
      <xdr:colOff>52916</xdr:colOff>
      <xdr:row>27</xdr:row>
      <xdr:rowOff>21167</xdr:rowOff>
    </xdr:to>
    <xdr:sp macro="" textlink="">
      <xdr:nvSpPr>
        <xdr:cNvPr id="50" name="TextovéPole 49"/>
        <xdr:cNvSpPr txBox="1"/>
      </xdr:nvSpPr>
      <xdr:spPr>
        <a:xfrm>
          <a:off x="4222750" y="4635500"/>
          <a:ext cx="740833" cy="529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800" b="1">
              <a:solidFill>
                <a:srgbClr val="FF0000"/>
              </a:solidFill>
            </a:rPr>
            <a:t>viz odstavec "</a:t>
          </a:r>
          <a:r>
            <a:rPr lang="cs-CZ" sz="800" b="1" i="1">
              <a:solidFill>
                <a:srgbClr val="FF0000"/>
              </a:solidFill>
            </a:rPr>
            <a:t>Postavení</a:t>
          </a:r>
          <a:r>
            <a:rPr lang="cs-CZ" sz="800" b="1" i="1" baseline="0">
              <a:solidFill>
                <a:srgbClr val="FF0000"/>
              </a:solidFill>
            </a:rPr>
            <a:t> léčiva .</a:t>
          </a:r>
          <a:r>
            <a:rPr lang="cs-CZ" sz="800" b="1" baseline="0">
              <a:solidFill>
                <a:srgbClr val="FF0000"/>
              </a:solidFill>
            </a:rPr>
            <a:t>."</a:t>
          </a:r>
          <a:endParaRPr lang="cs-CZ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533401</xdr:colOff>
      <xdr:row>22</xdr:row>
      <xdr:rowOff>179917</xdr:rowOff>
    </xdr:from>
    <xdr:to>
      <xdr:col>10</xdr:col>
      <xdr:colOff>232834</xdr:colOff>
      <xdr:row>28</xdr:row>
      <xdr:rowOff>64559</xdr:rowOff>
    </xdr:to>
    <xdr:sp macro="" textlink="">
      <xdr:nvSpPr>
        <xdr:cNvPr id="51" name="Ovál 50"/>
        <xdr:cNvSpPr/>
      </xdr:nvSpPr>
      <xdr:spPr>
        <a:xfrm>
          <a:off x="4216401" y="4370917"/>
          <a:ext cx="2154766" cy="1027642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476252</xdr:colOff>
      <xdr:row>34</xdr:row>
      <xdr:rowOff>21166</xdr:rowOff>
    </xdr:from>
    <xdr:to>
      <xdr:col>13</xdr:col>
      <xdr:colOff>169335</xdr:colOff>
      <xdr:row>37</xdr:row>
      <xdr:rowOff>74083</xdr:rowOff>
    </xdr:to>
    <xdr:sp macro="" textlink="">
      <xdr:nvSpPr>
        <xdr:cNvPr id="52" name="TextovéPole 51"/>
        <xdr:cNvSpPr txBox="1"/>
      </xdr:nvSpPr>
      <xdr:spPr>
        <a:xfrm>
          <a:off x="476252" y="6498166"/>
          <a:ext cx="7672916" cy="62441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Dashed line, alternative option; solid line, recommended; USS, ultrasound; Ct, calcitonin; CEA, carcinoembryonic antigen; MKI, multikinase inhibitor; TKI, tyrosine kinase inhibitor; PRRT, peptide receptor radionuclide therapy; CT, computed tomography; MRI, magnetic resonance imaging. </a:t>
          </a:r>
          <a:endParaRPr lang="cs-CZ" sz="1100"/>
        </a:p>
      </xdr:txBody>
    </xdr:sp>
    <xdr:clientData/>
  </xdr:twoCellAnchor>
  <xdr:twoCellAnchor editAs="oneCell">
    <xdr:from>
      <xdr:col>15</xdr:col>
      <xdr:colOff>190500</xdr:colOff>
      <xdr:row>7</xdr:row>
      <xdr:rowOff>0</xdr:rowOff>
    </xdr:from>
    <xdr:to>
      <xdr:col>31</xdr:col>
      <xdr:colOff>14817</xdr:colOff>
      <xdr:row>39</xdr:row>
      <xdr:rowOff>28575</xdr:rowOff>
    </xdr:to>
    <xdr:pic>
      <xdr:nvPicPr>
        <xdr:cNvPr id="53" name="Obrázek 5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0" y="1333500"/>
          <a:ext cx="9645650" cy="61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275167</xdr:colOff>
      <xdr:row>37</xdr:row>
      <xdr:rowOff>10584</xdr:rowOff>
    </xdr:from>
    <xdr:to>
      <xdr:col>30</xdr:col>
      <xdr:colOff>412749</xdr:colOff>
      <xdr:row>38</xdr:row>
      <xdr:rowOff>148168</xdr:rowOff>
    </xdr:to>
    <xdr:sp macro="" textlink="">
      <xdr:nvSpPr>
        <xdr:cNvPr id="54" name="Obdélník 53"/>
        <xdr:cNvSpPr/>
      </xdr:nvSpPr>
      <xdr:spPr>
        <a:xfrm>
          <a:off x="17462500" y="7059084"/>
          <a:ext cx="1365249" cy="32808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15</xdr:col>
      <xdr:colOff>276225</xdr:colOff>
      <xdr:row>14</xdr:row>
      <xdr:rowOff>161925</xdr:rowOff>
    </xdr:from>
    <xdr:to>
      <xdr:col>19</xdr:col>
      <xdr:colOff>542925</xdr:colOff>
      <xdr:row>28</xdr:row>
      <xdr:rowOff>9525</xdr:rowOff>
    </xdr:to>
    <xdr:sp macro="" textlink="">
      <xdr:nvSpPr>
        <xdr:cNvPr id="55" name="TextovéPole 54"/>
        <xdr:cNvSpPr txBox="1"/>
      </xdr:nvSpPr>
      <xdr:spPr>
        <a:xfrm>
          <a:off x="9420225" y="2828925"/>
          <a:ext cx="2705100" cy="2514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19</xdr:col>
      <xdr:colOff>361950</xdr:colOff>
      <xdr:row>15</xdr:row>
      <xdr:rowOff>76200</xdr:rowOff>
    </xdr:from>
    <xdr:to>
      <xdr:col>21</xdr:col>
      <xdr:colOff>571500</xdr:colOff>
      <xdr:row>16</xdr:row>
      <xdr:rowOff>28575</xdr:rowOff>
    </xdr:to>
    <xdr:sp macro="" textlink="">
      <xdr:nvSpPr>
        <xdr:cNvPr id="56" name="TextovéPole 55"/>
        <xdr:cNvSpPr txBox="1"/>
      </xdr:nvSpPr>
      <xdr:spPr>
        <a:xfrm>
          <a:off x="11944350" y="2933700"/>
          <a:ext cx="142875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1174749</xdr:colOff>
      <xdr:row>8</xdr:row>
      <xdr:rowOff>201082</xdr:rowOff>
    </xdr:from>
    <xdr:to>
      <xdr:col>7</xdr:col>
      <xdr:colOff>899583</xdr:colOff>
      <xdr:row>8</xdr:row>
      <xdr:rowOff>1079500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 flipH="1">
          <a:off x="5101166" y="3809999"/>
          <a:ext cx="2010834" cy="878418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</xdr:col>
      <xdr:colOff>137584</xdr:colOff>
      <xdr:row>9</xdr:row>
      <xdr:rowOff>137584</xdr:rowOff>
    </xdr:from>
    <xdr:to>
      <xdr:col>8</xdr:col>
      <xdr:colOff>772584</xdr:colOff>
      <xdr:row>20</xdr:row>
      <xdr:rowOff>74084</xdr:rowOff>
    </xdr:to>
    <xdr:sp macro="" textlink="">
      <xdr:nvSpPr>
        <xdr:cNvPr id="2" name="TextovéPole 1"/>
        <xdr:cNvSpPr txBox="1"/>
      </xdr:nvSpPr>
      <xdr:spPr>
        <a:xfrm>
          <a:off x="2254251" y="6212417"/>
          <a:ext cx="8985250" cy="1280584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 i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 LP RETSEVMO je sice 2,2x nákladnější (</a:t>
          </a:r>
          <a:r>
            <a:rPr lang="cs-CZ" sz="1200" b="1" i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 stejné časové období a při daném mRDI</a:t>
          </a:r>
          <a:r>
            <a:rPr lang="cs-CZ" sz="1200" b="1" i="1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 </a:t>
          </a:r>
          <a:r>
            <a:rPr lang="cs-CZ" sz="1200" b="1" i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než LP CAPRELSA </a:t>
          </a:r>
          <a:r>
            <a:rPr lang="cs-CZ" sz="1200" b="1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1. linii systémové </a:t>
          </a:r>
          <a:r>
            <a:rPr lang="cs-CZ" sz="1200" b="1" i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TKI léčby u RET mutovaného MTC, ale je cca 3,5x účinnější (dle HR pro PFS v 1. linii TKI - dle studie LIBRETTO-531</a:t>
          </a:r>
          <a:r>
            <a:rPr lang="cs-CZ" sz="1200" b="1" i="1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</a:t>
          </a:r>
          <a:r>
            <a:rPr lang="cs-CZ" sz="1200" b="1" i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)!, léčba LP RETSEVMO v 1. linii syst. léčby bude cca na 50% trvat min. 4,5 roku! </a:t>
          </a:r>
        </a:p>
        <a:p>
          <a:r>
            <a:rPr lang="cs-CZ" sz="1200" b="1" i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Při použití LP RETSEVMO </a:t>
          </a:r>
          <a:r>
            <a:rPr lang="cs-CZ" sz="1200" b="1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jako 2. linie systémové TKI léčby u RET mutovaného MT po LP CAPRELSA </a:t>
          </a:r>
          <a:r>
            <a:rPr lang="cs-CZ" sz="1200" b="1" i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  </a:t>
          </a:r>
          <a:r>
            <a:rPr lang="cs-CZ" sz="1200" b="1" i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LP RETSEVMO sice 1,6x nákladnější (za stejné časové období a při daném mRDI</a:t>
          </a:r>
          <a:r>
            <a:rPr lang="cs-CZ" sz="1200" b="1" i="1" u="non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</a:t>
          </a:r>
          <a:r>
            <a:rPr lang="cs-CZ" sz="1200" b="1" i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než LP COMETRIQ, ale je pravděpodobně až 8x účinnější (odhad dle bodových hodnot mPFS - viz pozn. 55)!</a:t>
          </a:r>
          <a:endParaRPr lang="cs-CZ" sz="1200" i="1" u="none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0</xdr:row>
      <xdr:rowOff>28575</xdr:rowOff>
    </xdr:from>
    <xdr:to>
      <xdr:col>28</xdr:col>
      <xdr:colOff>247650</xdr:colOff>
      <xdr:row>33</xdr:row>
      <xdr:rowOff>57150</xdr:rowOff>
    </xdr:to>
    <xdr:sp macro="" textlink="">
      <xdr:nvSpPr>
        <xdr:cNvPr id="2" name="TextovéPole 1"/>
        <xdr:cNvSpPr txBox="1"/>
      </xdr:nvSpPr>
      <xdr:spPr>
        <a:xfrm>
          <a:off x="190499" y="28575"/>
          <a:ext cx="17125951" cy="6315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600075</xdr:colOff>
      <xdr:row>0</xdr:row>
      <xdr:rowOff>171450</xdr:rowOff>
    </xdr:from>
    <xdr:to>
      <xdr:col>10</xdr:col>
      <xdr:colOff>323850</xdr:colOff>
      <xdr:row>30</xdr:row>
      <xdr:rowOff>85725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1450"/>
          <a:ext cx="5819775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533400</xdr:colOff>
      <xdr:row>1</xdr:row>
      <xdr:rowOff>28575</xdr:rowOff>
    </xdr:from>
    <xdr:to>
      <xdr:col>10</xdr:col>
      <xdr:colOff>495300</xdr:colOff>
      <xdr:row>12</xdr:row>
      <xdr:rowOff>9525</xdr:rowOff>
    </xdr:to>
    <xdr:sp macro="" textlink="">
      <xdr:nvSpPr>
        <xdr:cNvPr id="4" name="TextovéPole 3"/>
        <xdr:cNvSpPr txBox="1"/>
      </xdr:nvSpPr>
      <xdr:spPr>
        <a:xfrm>
          <a:off x="6019800" y="219075"/>
          <a:ext cx="571500" cy="2076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180975</xdr:colOff>
      <xdr:row>7</xdr:row>
      <xdr:rowOff>180975</xdr:rowOff>
    </xdr:from>
    <xdr:to>
      <xdr:col>4</xdr:col>
      <xdr:colOff>257175</xdr:colOff>
      <xdr:row>10</xdr:row>
      <xdr:rowOff>76200</xdr:rowOff>
    </xdr:to>
    <xdr:sp macro="" textlink="">
      <xdr:nvSpPr>
        <xdr:cNvPr id="5" name="Ovál 4"/>
        <xdr:cNvSpPr/>
      </xdr:nvSpPr>
      <xdr:spPr>
        <a:xfrm>
          <a:off x="790575" y="1514475"/>
          <a:ext cx="1905000" cy="46672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8</xdr:col>
      <xdr:colOff>571499</xdr:colOff>
      <xdr:row>25</xdr:row>
      <xdr:rowOff>114300</xdr:rowOff>
    </xdr:from>
    <xdr:to>
      <xdr:col>9</xdr:col>
      <xdr:colOff>352425</xdr:colOff>
      <xdr:row>27</xdr:row>
      <xdr:rowOff>0</xdr:rowOff>
    </xdr:to>
    <xdr:sp macro="" textlink="">
      <xdr:nvSpPr>
        <xdr:cNvPr id="6" name="TextovéPole 5"/>
        <xdr:cNvSpPr txBox="1"/>
      </xdr:nvSpPr>
      <xdr:spPr>
        <a:xfrm>
          <a:off x="5448299" y="4876800"/>
          <a:ext cx="390526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/>
            <a:t>**</a:t>
          </a:r>
        </a:p>
      </xdr:txBody>
    </xdr:sp>
    <xdr:clientData/>
  </xdr:twoCellAnchor>
  <xdr:twoCellAnchor editAs="oneCell">
    <xdr:from>
      <xdr:col>11</xdr:col>
      <xdr:colOff>476250</xdr:colOff>
      <xdr:row>1</xdr:row>
      <xdr:rowOff>161925</xdr:rowOff>
    </xdr:from>
    <xdr:to>
      <xdr:col>18</xdr:col>
      <xdr:colOff>533400</xdr:colOff>
      <xdr:row>3</xdr:row>
      <xdr:rowOff>9525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352425"/>
          <a:ext cx="432435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447675</xdr:colOff>
      <xdr:row>3</xdr:row>
      <xdr:rowOff>95250</xdr:rowOff>
    </xdr:from>
    <xdr:to>
      <xdr:col>26</xdr:col>
      <xdr:colOff>76200</xdr:colOff>
      <xdr:row>6</xdr:row>
      <xdr:rowOff>28575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6750"/>
          <a:ext cx="87725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400049</xdr:colOff>
      <xdr:row>6</xdr:row>
      <xdr:rowOff>28575</xdr:rowOff>
    </xdr:from>
    <xdr:to>
      <xdr:col>26</xdr:col>
      <xdr:colOff>361950</xdr:colOff>
      <xdr:row>10</xdr:row>
      <xdr:rowOff>57150</xdr:rowOff>
    </xdr:to>
    <xdr:sp macro="" textlink="">
      <xdr:nvSpPr>
        <xdr:cNvPr id="9" name="TextovéPole 8"/>
        <xdr:cNvSpPr txBox="1"/>
      </xdr:nvSpPr>
      <xdr:spPr>
        <a:xfrm>
          <a:off x="7105649" y="1171575"/>
          <a:ext cx="9105901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400"/>
            <a:t>** </a:t>
          </a:r>
          <a:r>
            <a:rPr lang="cs-CZ" sz="1400" u="sng"/>
            <a:t>other selective RET kinase inhibitor</a:t>
          </a:r>
          <a:r>
            <a:rPr lang="cs-CZ" sz="1400" u="sng" baseline="0"/>
            <a:t> </a:t>
          </a:r>
          <a:r>
            <a:rPr lang="cs-CZ" sz="1400" baseline="0"/>
            <a:t>is pralsetinib (in EU - off-label),</a:t>
          </a:r>
          <a:r>
            <a:rPr lang="cs-CZ" sz="1400"/>
            <a:t> </a:t>
          </a:r>
          <a:r>
            <a:rPr lang="cs-CZ" sz="1400" u="sng"/>
            <a:t>other aaMKIs </a:t>
          </a:r>
          <a:r>
            <a:rPr lang="cs-CZ" sz="1400"/>
            <a:t>are sorafenib, sunitinib and lenvatinib, </a:t>
          </a:r>
          <a:r>
            <a:rPr lang="cs-CZ" sz="1400" u="sng"/>
            <a:t>immunotherapy</a:t>
          </a:r>
          <a:r>
            <a:rPr lang="cs-CZ" sz="1400"/>
            <a:t> - pembrolizumab</a:t>
          </a:r>
          <a:r>
            <a:rPr lang="cs-CZ" sz="1400" baseline="0"/>
            <a:t> (NCCN guideline</a:t>
          </a:r>
          <a:r>
            <a:rPr lang="cs-CZ" sz="1400" baseline="30000"/>
            <a:t>49</a:t>
          </a:r>
          <a:r>
            <a:rPr lang="cs-CZ" sz="1400" baseline="0"/>
            <a:t>), </a:t>
          </a:r>
          <a:r>
            <a:rPr lang="cs-CZ" sz="1400" u="sng" baseline="0"/>
            <a:t>peptide receptor radionuclide therapy (PRRT) </a:t>
          </a:r>
          <a:r>
            <a:rPr lang="cs-CZ" sz="1400" baseline="0"/>
            <a:t>- </a:t>
          </a:r>
          <a:r>
            <a:rPr lang="cs-CZ" sz="1400" baseline="30000"/>
            <a:t>177</a:t>
          </a:r>
          <a:r>
            <a:rPr lang="cs-CZ" sz="1400" baseline="0"/>
            <a:t>Lu-DOTATE</a:t>
          </a:r>
          <a:r>
            <a:rPr lang="cs-CZ" sz="1400" baseline="30000"/>
            <a:t>54</a:t>
          </a:r>
          <a:r>
            <a:rPr lang="cs-CZ" sz="1400" baseline="0"/>
            <a:t>, </a:t>
          </a:r>
          <a:r>
            <a:rPr lang="cs-CZ" sz="1400" u="sng" baseline="0"/>
            <a:t>vaccine</a:t>
          </a:r>
          <a:r>
            <a:rPr lang="cs-CZ" sz="1400" baseline="0"/>
            <a:t> - </a:t>
          </a:r>
          <a:r>
            <a:rPr lang="cs-CZ" sz="14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GI-6207 (recombinant </a:t>
          </a:r>
          <a:r>
            <a:rPr lang="cs-CZ" sz="14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Saccharomyces cerevisiae-CEA </a:t>
          </a:r>
          <a:r>
            <a:rPr lang="cs-CZ" sz="14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(610D))</a:t>
          </a:r>
          <a:r>
            <a:rPr lang="cs-CZ" sz="1400" b="0" i="0" u="none" strike="noStrike" baseline="30000" smtClean="0">
              <a:solidFill>
                <a:schemeClr val="dk1"/>
              </a:solidFill>
              <a:latin typeface="+mn-lt"/>
              <a:ea typeface="+mn-ea"/>
              <a:cs typeface="+mn-cs"/>
            </a:rPr>
            <a:t>54 </a:t>
          </a:r>
          <a:r>
            <a:rPr lang="cs-CZ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	</a:t>
          </a:r>
        </a:p>
        <a:p>
          <a:endParaRPr lang="cs-CZ" sz="1400"/>
        </a:p>
      </xdr:txBody>
    </xdr:sp>
    <xdr:clientData/>
  </xdr:twoCellAnchor>
  <xdr:twoCellAnchor>
    <xdr:from>
      <xdr:col>11</xdr:col>
      <xdr:colOff>409574</xdr:colOff>
      <xdr:row>27</xdr:row>
      <xdr:rowOff>161925</xdr:rowOff>
    </xdr:from>
    <xdr:to>
      <xdr:col>25</xdr:col>
      <xdr:colOff>581026</xdr:colOff>
      <xdr:row>32</xdr:row>
      <xdr:rowOff>0</xdr:rowOff>
    </xdr:to>
    <xdr:sp macro="" textlink="">
      <xdr:nvSpPr>
        <xdr:cNvPr id="10" name="TextovéPole 9"/>
        <xdr:cNvSpPr txBox="1"/>
      </xdr:nvSpPr>
      <xdr:spPr>
        <a:xfrm>
          <a:off x="7115174" y="5305425"/>
          <a:ext cx="8705852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 u="sng"/>
            <a:t>Cytotoxic chemotherapy</a:t>
          </a:r>
          <a:r>
            <a:rPr lang="cs-CZ" sz="1400"/>
            <a:t>:</a:t>
          </a:r>
          <a:r>
            <a:rPr lang="cs-CZ" sz="1400" baseline="0"/>
            <a:t> cyclophosphamide + vincristine + dacarbazine or doxorubicin + streptozocin + fluorouracil + dacarbazine</a:t>
          </a:r>
          <a:endParaRPr lang="cs-CZ" sz="1400"/>
        </a:p>
      </xdr:txBody>
    </xdr:sp>
    <xdr:clientData/>
  </xdr:twoCellAnchor>
  <xdr:twoCellAnchor editAs="oneCell">
    <xdr:from>
      <xdr:col>11</xdr:col>
      <xdr:colOff>419100</xdr:colOff>
      <xdr:row>10</xdr:row>
      <xdr:rowOff>38100</xdr:rowOff>
    </xdr:from>
    <xdr:to>
      <xdr:col>26</xdr:col>
      <xdr:colOff>485775</xdr:colOff>
      <xdr:row>28</xdr:row>
      <xdr:rowOff>0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943100"/>
          <a:ext cx="921067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66673</xdr:rowOff>
    </xdr:from>
    <xdr:to>
      <xdr:col>20</xdr:col>
      <xdr:colOff>76200</xdr:colOff>
      <xdr:row>83</xdr:row>
      <xdr:rowOff>142874</xdr:rowOff>
    </xdr:to>
    <xdr:sp macro="" textlink="">
      <xdr:nvSpPr>
        <xdr:cNvPr id="2" name="TextovéPole 1"/>
        <xdr:cNvSpPr txBox="1"/>
      </xdr:nvSpPr>
      <xdr:spPr>
        <a:xfrm>
          <a:off x="133350" y="66673"/>
          <a:ext cx="12134850" cy="158877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133350</xdr:colOff>
      <xdr:row>2</xdr:row>
      <xdr:rowOff>133350</xdr:rowOff>
    </xdr:from>
    <xdr:to>
      <xdr:col>13</xdr:col>
      <xdr:colOff>257175</xdr:colOff>
      <xdr:row>24</xdr:row>
      <xdr:rowOff>104775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4350"/>
          <a:ext cx="743902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180974</xdr:colOff>
      <xdr:row>17</xdr:row>
      <xdr:rowOff>85725</xdr:rowOff>
    </xdr:from>
    <xdr:to>
      <xdr:col>4</xdr:col>
      <xdr:colOff>571499</xdr:colOff>
      <xdr:row>18</xdr:row>
      <xdr:rowOff>123825</xdr:rowOff>
    </xdr:to>
    <xdr:sp macro="" textlink="">
      <xdr:nvSpPr>
        <xdr:cNvPr id="4" name="Obdélník 3"/>
        <xdr:cNvSpPr/>
      </xdr:nvSpPr>
      <xdr:spPr>
        <a:xfrm>
          <a:off x="790574" y="3324225"/>
          <a:ext cx="2219325" cy="2286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152400</xdr:colOff>
      <xdr:row>11</xdr:row>
      <xdr:rowOff>95250</xdr:rowOff>
    </xdr:from>
    <xdr:to>
      <xdr:col>11</xdr:col>
      <xdr:colOff>533400</xdr:colOff>
      <xdr:row>12</xdr:row>
      <xdr:rowOff>133350</xdr:rowOff>
    </xdr:to>
    <xdr:sp macro="" textlink="">
      <xdr:nvSpPr>
        <xdr:cNvPr id="5" name="Obdélník 4"/>
        <xdr:cNvSpPr/>
      </xdr:nvSpPr>
      <xdr:spPr>
        <a:xfrm>
          <a:off x="762000" y="2190750"/>
          <a:ext cx="6477000" cy="2286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8</xdr:col>
      <xdr:colOff>447674</xdr:colOff>
      <xdr:row>16</xdr:row>
      <xdr:rowOff>76200</xdr:rowOff>
    </xdr:from>
    <xdr:to>
      <xdr:col>13</xdr:col>
      <xdr:colOff>190500</xdr:colOff>
      <xdr:row>17</xdr:row>
      <xdr:rowOff>118534</xdr:rowOff>
    </xdr:to>
    <xdr:sp macro="" textlink="">
      <xdr:nvSpPr>
        <xdr:cNvPr id="6" name="Obdélník 5"/>
        <xdr:cNvSpPr/>
      </xdr:nvSpPr>
      <xdr:spPr>
        <a:xfrm>
          <a:off x="5324474" y="3124200"/>
          <a:ext cx="2790826" cy="23283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3</xdr:col>
      <xdr:colOff>266700</xdr:colOff>
      <xdr:row>28</xdr:row>
      <xdr:rowOff>104774</xdr:rowOff>
    </xdr:from>
    <xdr:to>
      <xdr:col>9</xdr:col>
      <xdr:colOff>104775</xdr:colOff>
      <xdr:row>51</xdr:row>
      <xdr:rowOff>19049</xdr:rowOff>
    </xdr:to>
    <xdr:pic>
      <xdr:nvPicPr>
        <xdr:cNvPr id="7" name="Obrázek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5438774"/>
          <a:ext cx="3495675" cy="429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552450</xdr:colOff>
      <xdr:row>31</xdr:row>
      <xdr:rowOff>104776</xdr:rowOff>
    </xdr:from>
    <xdr:to>
      <xdr:col>16</xdr:col>
      <xdr:colOff>47625</xdr:colOff>
      <xdr:row>34</xdr:row>
      <xdr:rowOff>110228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6010276"/>
          <a:ext cx="3762375" cy="576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581025</xdr:colOff>
      <xdr:row>34</xdr:row>
      <xdr:rowOff>114301</xdr:rowOff>
    </xdr:from>
    <xdr:to>
      <xdr:col>16</xdr:col>
      <xdr:colOff>0</xdr:colOff>
      <xdr:row>42</xdr:row>
      <xdr:rowOff>9525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591301"/>
          <a:ext cx="3686175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31</xdr:row>
      <xdr:rowOff>9525</xdr:rowOff>
    </xdr:from>
    <xdr:to>
      <xdr:col>13</xdr:col>
      <xdr:colOff>342900</xdr:colOff>
      <xdr:row>33</xdr:row>
      <xdr:rowOff>38100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5915025"/>
          <a:ext cx="206692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95250</xdr:colOff>
      <xdr:row>35</xdr:row>
      <xdr:rowOff>104775</xdr:rowOff>
    </xdr:from>
    <xdr:to>
      <xdr:col>10</xdr:col>
      <xdr:colOff>76200</xdr:colOff>
      <xdr:row>49</xdr:row>
      <xdr:rowOff>95250</xdr:rowOff>
    </xdr:to>
    <xdr:cxnSp macro="">
      <xdr:nvCxnSpPr>
        <xdr:cNvPr id="12" name="Přímá spojnice se šipkou 11"/>
        <xdr:cNvCxnSpPr/>
      </xdr:nvCxnSpPr>
      <xdr:spPr>
        <a:xfrm flipV="1">
          <a:off x="2533650" y="6772275"/>
          <a:ext cx="3638550" cy="265747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352425</xdr:colOff>
      <xdr:row>36</xdr:row>
      <xdr:rowOff>57150</xdr:rowOff>
    </xdr:from>
    <xdr:to>
      <xdr:col>14</xdr:col>
      <xdr:colOff>542925</xdr:colOff>
      <xdr:row>37</xdr:row>
      <xdr:rowOff>47626</xdr:rowOff>
    </xdr:to>
    <xdr:sp macro="" textlink="">
      <xdr:nvSpPr>
        <xdr:cNvPr id="15" name="Ovál 14"/>
        <xdr:cNvSpPr/>
      </xdr:nvSpPr>
      <xdr:spPr>
        <a:xfrm>
          <a:off x="8277225" y="6915150"/>
          <a:ext cx="800100" cy="18097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4</xdr:col>
      <xdr:colOff>152400</xdr:colOff>
      <xdr:row>56</xdr:row>
      <xdr:rowOff>19048</xdr:rowOff>
    </xdr:from>
    <xdr:to>
      <xdr:col>15</xdr:col>
      <xdr:colOff>285750</xdr:colOff>
      <xdr:row>77</xdr:row>
      <xdr:rowOff>9523</xdr:rowOff>
    </xdr:to>
    <xdr:pic>
      <xdr:nvPicPr>
        <xdr:cNvPr id="13" name="Obrázek 1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87048"/>
          <a:ext cx="6838950" cy="3990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409575</xdr:colOff>
      <xdr:row>70</xdr:row>
      <xdr:rowOff>95250</xdr:rowOff>
    </xdr:from>
    <xdr:to>
      <xdr:col>12</xdr:col>
      <xdr:colOff>447675</xdr:colOff>
      <xdr:row>73</xdr:row>
      <xdr:rowOff>19050</xdr:rowOff>
    </xdr:to>
    <xdr:cxnSp macro="">
      <xdr:nvCxnSpPr>
        <xdr:cNvPr id="14" name="Přímá spojnice se šipkou 13"/>
        <xdr:cNvCxnSpPr/>
      </xdr:nvCxnSpPr>
      <xdr:spPr>
        <a:xfrm flipH="1">
          <a:off x="7115175" y="13430250"/>
          <a:ext cx="647700" cy="495300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72</xdr:row>
      <xdr:rowOff>47625</xdr:rowOff>
    </xdr:from>
    <xdr:to>
      <xdr:col>4</xdr:col>
      <xdr:colOff>304800</xdr:colOff>
      <xdr:row>77</xdr:row>
      <xdr:rowOff>123825</xdr:rowOff>
    </xdr:to>
    <xdr:sp macro="" textlink="">
      <xdr:nvSpPr>
        <xdr:cNvPr id="16" name="TextovéPole 15"/>
        <xdr:cNvSpPr txBox="1"/>
      </xdr:nvSpPr>
      <xdr:spPr>
        <a:xfrm>
          <a:off x="2524125" y="13763625"/>
          <a:ext cx="219075" cy="1028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66674</xdr:rowOff>
    </xdr:from>
    <xdr:to>
      <xdr:col>20</xdr:col>
      <xdr:colOff>38100</xdr:colOff>
      <xdr:row>61</xdr:row>
      <xdr:rowOff>171450</xdr:rowOff>
    </xdr:to>
    <xdr:sp macro="" textlink="">
      <xdr:nvSpPr>
        <xdr:cNvPr id="2" name="TextovéPole 1"/>
        <xdr:cNvSpPr txBox="1"/>
      </xdr:nvSpPr>
      <xdr:spPr>
        <a:xfrm>
          <a:off x="171450" y="66674"/>
          <a:ext cx="12058650" cy="117252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428625</xdr:colOff>
      <xdr:row>1</xdr:row>
      <xdr:rowOff>152400</xdr:rowOff>
    </xdr:from>
    <xdr:to>
      <xdr:col>7</xdr:col>
      <xdr:colOff>476250</xdr:colOff>
      <xdr:row>21</xdr:row>
      <xdr:rowOff>152400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42900"/>
          <a:ext cx="4314825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1</xdr:row>
      <xdr:rowOff>38100</xdr:rowOff>
    </xdr:from>
    <xdr:to>
      <xdr:col>15</xdr:col>
      <xdr:colOff>57150</xdr:colOff>
      <xdr:row>4</xdr:row>
      <xdr:rowOff>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28600"/>
          <a:ext cx="42195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4</xdr:row>
      <xdr:rowOff>0</xdr:rowOff>
    </xdr:from>
    <xdr:to>
      <xdr:col>15</xdr:col>
      <xdr:colOff>238125</xdr:colOff>
      <xdr:row>23</xdr:row>
      <xdr:rowOff>28575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762000"/>
          <a:ext cx="4419600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285750</xdr:colOff>
      <xdr:row>6</xdr:row>
      <xdr:rowOff>114300</xdr:rowOff>
    </xdr:from>
    <xdr:to>
      <xdr:col>14</xdr:col>
      <xdr:colOff>476250</xdr:colOff>
      <xdr:row>7</xdr:row>
      <xdr:rowOff>104776</xdr:rowOff>
    </xdr:to>
    <xdr:sp macro="" textlink="">
      <xdr:nvSpPr>
        <xdr:cNvPr id="6" name="Ovál 5"/>
        <xdr:cNvSpPr/>
      </xdr:nvSpPr>
      <xdr:spPr>
        <a:xfrm>
          <a:off x="8210550" y="1257300"/>
          <a:ext cx="800100" cy="18097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514350</xdr:colOff>
      <xdr:row>22</xdr:row>
      <xdr:rowOff>180976</xdr:rowOff>
    </xdr:from>
    <xdr:to>
      <xdr:col>13</xdr:col>
      <xdr:colOff>409575</xdr:colOff>
      <xdr:row>29</xdr:row>
      <xdr:rowOff>180976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4371976"/>
          <a:ext cx="721042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30</xdr:row>
      <xdr:rowOff>171450</xdr:rowOff>
    </xdr:from>
    <xdr:to>
      <xdr:col>14</xdr:col>
      <xdr:colOff>495300</xdr:colOff>
      <xdr:row>58</xdr:row>
      <xdr:rowOff>95250</xdr:rowOff>
    </xdr:to>
    <xdr:pic>
      <xdr:nvPicPr>
        <xdr:cNvPr id="9" name="Obrázek 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886450"/>
          <a:ext cx="6829425" cy="5257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19050</xdr:rowOff>
    </xdr:from>
    <xdr:to>
      <xdr:col>20</xdr:col>
      <xdr:colOff>523875</xdr:colOff>
      <xdr:row>56</xdr:row>
      <xdr:rowOff>171450</xdr:rowOff>
    </xdr:to>
    <xdr:sp macro="" textlink="">
      <xdr:nvSpPr>
        <xdr:cNvPr id="2" name="TextovéPole 1"/>
        <xdr:cNvSpPr txBox="1"/>
      </xdr:nvSpPr>
      <xdr:spPr>
        <a:xfrm>
          <a:off x="123825" y="19050"/>
          <a:ext cx="12592050" cy="10820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419101</xdr:colOff>
      <xdr:row>2</xdr:row>
      <xdr:rowOff>180975</xdr:rowOff>
    </xdr:from>
    <xdr:to>
      <xdr:col>9</xdr:col>
      <xdr:colOff>19051</xdr:colOff>
      <xdr:row>16</xdr:row>
      <xdr:rowOff>152400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561975"/>
          <a:ext cx="508635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314325</xdr:colOff>
      <xdr:row>3</xdr:row>
      <xdr:rowOff>47625</xdr:rowOff>
    </xdr:from>
    <xdr:to>
      <xdr:col>15</xdr:col>
      <xdr:colOff>466725</xdr:colOff>
      <xdr:row>16</xdr:row>
      <xdr:rowOff>142875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619125"/>
          <a:ext cx="3810000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161925</xdr:colOff>
      <xdr:row>2</xdr:row>
      <xdr:rowOff>161925</xdr:rowOff>
    </xdr:from>
    <xdr:to>
      <xdr:col>9</xdr:col>
      <xdr:colOff>476250</xdr:colOff>
      <xdr:row>4</xdr:row>
      <xdr:rowOff>28575</xdr:rowOff>
    </xdr:to>
    <xdr:sp macro="" textlink="">
      <xdr:nvSpPr>
        <xdr:cNvPr id="5" name="TextovéPole 4"/>
        <xdr:cNvSpPr txBox="1"/>
      </xdr:nvSpPr>
      <xdr:spPr>
        <a:xfrm>
          <a:off x="5648325" y="542925"/>
          <a:ext cx="314325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4</xdr:col>
      <xdr:colOff>342900</xdr:colOff>
      <xdr:row>1</xdr:row>
      <xdr:rowOff>9525</xdr:rowOff>
    </xdr:from>
    <xdr:to>
      <xdr:col>9</xdr:col>
      <xdr:colOff>238125</xdr:colOff>
      <xdr:row>3</xdr:row>
      <xdr:rowOff>180975</xdr:rowOff>
    </xdr:to>
    <xdr:sp macro="" textlink="">
      <xdr:nvSpPr>
        <xdr:cNvPr id="6" name="TextovéPole 5"/>
        <xdr:cNvSpPr txBox="1"/>
      </xdr:nvSpPr>
      <xdr:spPr>
        <a:xfrm>
          <a:off x="2781300" y="200025"/>
          <a:ext cx="2943225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cs-CZ" sz="1400" b="1"/>
            <a:t>studie LIBRETTO-531</a:t>
          </a:r>
        </a:p>
      </xdr:txBody>
    </xdr:sp>
    <xdr:clientData/>
  </xdr:twoCellAnchor>
  <xdr:twoCellAnchor editAs="oneCell">
    <xdr:from>
      <xdr:col>1</xdr:col>
      <xdr:colOff>104775</xdr:colOff>
      <xdr:row>21</xdr:row>
      <xdr:rowOff>28575</xdr:rowOff>
    </xdr:from>
    <xdr:to>
      <xdr:col>7</xdr:col>
      <xdr:colOff>409575</xdr:colOff>
      <xdr:row>34</xdr:row>
      <xdr:rowOff>180401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029075"/>
          <a:ext cx="3962400" cy="2628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314325</xdr:colOff>
      <xdr:row>19</xdr:row>
      <xdr:rowOff>123825</xdr:rowOff>
    </xdr:from>
    <xdr:to>
      <xdr:col>10</xdr:col>
      <xdr:colOff>209550</xdr:colOff>
      <xdr:row>22</xdr:row>
      <xdr:rowOff>104775</xdr:rowOff>
    </xdr:to>
    <xdr:sp macro="" textlink="">
      <xdr:nvSpPr>
        <xdr:cNvPr id="8" name="TextovéPole 7"/>
        <xdr:cNvSpPr txBox="1"/>
      </xdr:nvSpPr>
      <xdr:spPr>
        <a:xfrm>
          <a:off x="3362325" y="3743325"/>
          <a:ext cx="2943225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cs-CZ" sz="1400" b="1"/>
            <a:t>studie LIBRETTO-001</a:t>
          </a:r>
        </a:p>
      </xdr:txBody>
    </xdr:sp>
    <xdr:clientData/>
  </xdr:twoCellAnchor>
  <xdr:twoCellAnchor>
    <xdr:from>
      <xdr:col>0</xdr:col>
      <xdr:colOff>400050</xdr:colOff>
      <xdr:row>21</xdr:row>
      <xdr:rowOff>9525</xdr:rowOff>
    </xdr:from>
    <xdr:to>
      <xdr:col>1</xdr:col>
      <xdr:colOff>209550</xdr:colOff>
      <xdr:row>22</xdr:row>
      <xdr:rowOff>0</xdr:rowOff>
    </xdr:to>
    <xdr:sp macro="" textlink="">
      <xdr:nvSpPr>
        <xdr:cNvPr id="9" name="TextovéPole 8"/>
        <xdr:cNvSpPr txBox="1"/>
      </xdr:nvSpPr>
      <xdr:spPr>
        <a:xfrm>
          <a:off x="400050" y="4010025"/>
          <a:ext cx="41910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3</xdr:col>
      <xdr:colOff>438149</xdr:colOff>
      <xdr:row>21</xdr:row>
      <xdr:rowOff>19051</xdr:rowOff>
    </xdr:from>
    <xdr:to>
      <xdr:col>6</xdr:col>
      <xdr:colOff>438150</xdr:colOff>
      <xdr:row>23</xdr:row>
      <xdr:rowOff>152400</xdr:rowOff>
    </xdr:to>
    <xdr:sp macro="" textlink="">
      <xdr:nvSpPr>
        <xdr:cNvPr id="10" name="TextovéPole 9"/>
        <xdr:cNvSpPr txBox="1"/>
      </xdr:nvSpPr>
      <xdr:spPr>
        <a:xfrm>
          <a:off x="2266949" y="4019551"/>
          <a:ext cx="1828801" cy="51434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among Patients with </a:t>
          </a:r>
          <a:r>
            <a:rPr lang="cs-CZ" sz="800" b="1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RET</a:t>
          </a:r>
          <a:r>
            <a:rPr lang="cs-CZ" sz="8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-Mutant MTC </a:t>
          </a:r>
          <a:r>
            <a:rPr lang="cs-CZ" sz="800" b="1" i="0" u="sng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Previously Treated </a:t>
          </a:r>
          <a:r>
            <a:rPr lang="cs-CZ" sz="8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with Vandetanib, Cabozantinib, or Both</a:t>
          </a:r>
          <a:endParaRPr lang="cs-CZ" sz="800"/>
        </a:p>
      </xdr:txBody>
    </xdr:sp>
    <xdr:clientData/>
  </xdr:twoCellAnchor>
  <xdr:twoCellAnchor editAs="oneCell">
    <xdr:from>
      <xdr:col>1</xdr:col>
      <xdr:colOff>123825</xdr:colOff>
      <xdr:row>36</xdr:row>
      <xdr:rowOff>57151</xdr:rowOff>
    </xdr:from>
    <xdr:to>
      <xdr:col>8</xdr:col>
      <xdr:colOff>540518</xdr:colOff>
      <xdr:row>49</xdr:row>
      <xdr:rowOff>123825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915151"/>
          <a:ext cx="4683893" cy="2543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476250</xdr:colOff>
      <xdr:row>40</xdr:row>
      <xdr:rowOff>19051</xdr:rowOff>
    </xdr:from>
    <xdr:to>
      <xdr:col>5</xdr:col>
      <xdr:colOff>476251</xdr:colOff>
      <xdr:row>42</xdr:row>
      <xdr:rowOff>152400</xdr:rowOff>
    </xdr:to>
    <xdr:sp macro="" textlink="">
      <xdr:nvSpPr>
        <xdr:cNvPr id="12" name="TextovéPole 11"/>
        <xdr:cNvSpPr txBox="1"/>
      </xdr:nvSpPr>
      <xdr:spPr>
        <a:xfrm>
          <a:off x="1695450" y="7639051"/>
          <a:ext cx="1828801" cy="51434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among  the </a:t>
          </a:r>
          <a:r>
            <a:rPr lang="cs-CZ" sz="800" b="1" i="0" u="sng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vandetanib and/or cabozantinib naive </a:t>
          </a:r>
          <a:r>
            <a:rPr lang="cs-CZ" sz="800" b="1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RET</a:t>
          </a:r>
          <a:r>
            <a:rPr lang="cs-CZ" sz="8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-mutant MTC group per investigator assessments</a:t>
          </a:r>
          <a:endParaRPr lang="cs-CZ" sz="800"/>
        </a:p>
      </xdr:txBody>
    </xdr:sp>
    <xdr:clientData/>
  </xdr:twoCellAnchor>
  <xdr:twoCellAnchor editAs="oneCell">
    <xdr:from>
      <xdr:col>9</xdr:col>
      <xdr:colOff>333374</xdr:colOff>
      <xdr:row>22</xdr:row>
      <xdr:rowOff>85725</xdr:rowOff>
    </xdr:from>
    <xdr:to>
      <xdr:col>19</xdr:col>
      <xdr:colOff>19049</xdr:colOff>
      <xdr:row>49</xdr:row>
      <xdr:rowOff>55448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4" y="4276725"/>
          <a:ext cx="5781675" cy="5113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438150</xdr:colOff>
      <xdr:row>21</xdr:row>
      <xdr:rowOff>47625</xdr:rowOff>
    </xdr:from>
    <xdr:to>
      <xdr:col>18</xdr:col>
      <xdr:colOff>600075</xdr:colOff>
      <xdr:row>23</xdr:row>
      <xdr:rowOff>142875</xdr:rowOff>
    </xdr:to>
    <xdr:sp macro="" textlink="">
      <xdr:nvSpPr>
        <xdr:cNvPr id="14" name="TextovéPole 13"/>
        <xdr:cNvSpPr txBox="1"/>
      </xdr:nvSpPr>
      <xdr:spPr>
        <a:xfrm>
          <a:off x="6534150" y="4048125"/>
          <a:ext cx="5038725" cy="4762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W</a:t>
          </a:r>
          <a:r>
            <a:rPr lang="cs-CZ" sz="9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aterfall plots of the maximum change in tumor size </a:t>
          </a:r>
          <a:r>
            <a:rPr lang="cs-CZ" sz="900" b="1" i="0" u="sng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 vandetanib and/or cabozantinib pretreated RET-mutant MTC patients </a:t>
          </a:r>
          <a:r>
            <a:rPr lang="cs-CZ" sz="9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(n=55) as assessed by blinded independent review committee</a:t>
          </a:r>
          <a:endParaRPr lang="cs-CZ" sz="900" b="1"/>
        </a:p>
      </xdr:txBody>
    </xdr:sp>
    <xdr:clientData/>
  </xdr:twoCellAnchor>
  <xdr:twoCellAnchor>
    <xdr:from>
      <xdr:col>11</xdr:col>
      <xdr:colOff>314326</xdr:colOff>
      <xdr:row>34</xdr:row>
      <xdr:rowOff>152400</xdr:rowOff>
    </xdr:from>
    <xdr:to>
      <xdr:col>17</xdr:col>
      <xdr:colOff>257176</xdr:colOff>
      <xdr:row>38</xdr:row>
      <xdr:rowOff>9524</xdr:rowOff>
    </xdr:to>
    <xdr:sp macro="" textlink="">
      <xdr:nvSpPr>
        <xdr:cNvPr id="15" name="TextovéPole 14"/>
        <xdr:cNvSpPr txBox="1"/>
      </xdr:nvSpPr>
      <xdr:spPr>
        <a:xfrm>
          <a:off x="7019926" y="6629400"/>
          <a:ext cx="3600450" cy="61912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each patient, the best (minimum) percent change from baseline in the sum of diameters for all target lesions is represented by a vertical bar. </a:t>
          </a:r>
          <a:r>
            <a:rPr lang="cs-CZ" sz="8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Seven patients not shown in waterfall plot: 2 discontinued prior to any post-baseline imaging assessments, and 5 did not have measurable disease at baseline.</a:t>
          </a:r>
          <a:endParaRPr lang="cs-CZ" sz="800" u="sng">
            <a:effectLst/>
          </a:endParaRPr>
        </a:p>
        <a:p>
          <a:endParaRPr lang="cs-CZ" sz="8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76200</xdr:rowOff>
    </xdr:from>
    <xdr:to>
      <xdr:col>20</xdr:col>
      <xdr:colOff>276225</xdr:colOff>
      <xdr:row>35</xdr:row>
      <xdr:rowOff>104775</xdr:rowOff>
    </xdr:to>
    <xdr:sp macro="" textlink="">
      <xdr:nvSpPr>
        <xdr:cNvPr id="2" name="TextovéPole 1"/>
        <xdr:cNvSpPr txBox="1"/>
      </xdr:nvSpPr>
      <xdr:spPr>
        <a:xfrm>
          <a:off x="133350" y="76200"/>
          <a:ext cx="12334875" cy="6696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295275</xdr:colOff>
      <xdr:row>1</xdr:row>
      <xdr:rowOff>38100</xdr:rowOff>
    </xdr:from>
    <xdr:to>
      <xdr:col>6</xdr:col>
      <xdr:colOff>428625</xdr:colOff>
      <xdr:row>25</xdr:row>
      <xdr:rowOff>85725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600"/>
          <a:ext cx="3790950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25</xdr:row>
      <xdr:rowOff>133351</xdr:rowOff>
    </xdr:from>
    <xdr:to>
      <xdr:col>6</xdr:col>
      <xdr:colOff>400050</xdr:colOff>
      <xdr:row>27</xdr:row>
      <xdr:rowOff>70279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895851"/>
          <a:ext cx="3629025" cy="317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209550</xdr:colOff>
      <xdr:row>3</xdr:row>
      <xdr:rowOff>9525</xdr:rowOff>
    </xdr:from>
    <xdr:to>
      <xdr:col>15</xdr:col>
      <xdr:colOff>581025</xdr:colOff>
      <xdr:row>25</xdr:row>
      <xdr:rowOff>19050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81025"/>
          <a:ext cx="5248275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247651</xdr:colOff>
      <xdr:row>3</xdr:row>
      <xdr:rowOff>47625</xdr:rowOff>
    </xdr:from>
    <xdr:ext cx="346656" cy="264560"/>
    <xdr:sp macro="" textlink="">
      <xdr:nvSpPr>
        <xdr:cNvPr id="6" name="TextovéPole 5"/>
        <xdr:cNvSpPr txBox="1"/>
      </xdr:nvSpPr>
      <xdr:spPr>
        <a:xfrm>
          <a:off x="4514851" y="619125"/>
          <a:ext cx="3466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cs-CZ" sz="1100"/>
        </a:p>
      </xdr:txBody>
    </xdr:sp>
    <xdr:clientData/>
  </xdr:oneCellAnchor>
  <xdr:twoCellAnchor>
    <xdr:from>
      <xdr:col>7</xdr:col>
      <xdr:colOff>152401</xdr:colOff>
      <xdr:row>3</xdr:row>
      <xdr:rowOff>47625</xdr:rowOff>
    </xdr:from>
    <xdr:to>
      <xdr:col>8</xdr:col>
      <xdr:colOff>133351</xdr:colOff>
      <xdr:row>4</xdr:row>
      <xdr:rowOff>180975</xdr:rowOff>
    </xdr:to>
    <xdr:sp macro="" textlink="">
      <xdr:nvSpPr>
        <xdr:cNvPr id="7" name="TextovéPole 6"/>
        <xdr:cNvSpPr txBox="1"/>
      </xdr:nvSpPr>
      <xdr:spPr>
        <a:xfrm>
          <a:off x="4419601" y="619125"/>
          <a:ext cx="59055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495300</xdr:colOff>
      <xdr:row>21</xdr:row>
      <xdr:rowOff>57150</xdr:rowOff>
    </xdr:from>
    <xdr:to>
      <xdr:col>6</xdr:col>
      <xdr:colOff>333375</xdr:colOff>
      <xdr:row>22</xdr:row>
      <xdr:rowOff>142875</xdr:rowOff>
    </xdr:to>
    <xdr:sp macro="" textlink="">
      <xdr:nvSpPr>
        <xdr:cNvPr id="8" name="Ovál 7"/>
        <xdr:cNvSpPr/>
      </xdr:nvSpPr>
      <xdr:spPr>
        <a:xfrm>
          <a:off x="495300" y="4057650"/>
          <a:ext cx="3495675" cy="2762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485775</xdr:colOff>
      <xdr:row>12</xdr:row>
      <xdr:rowOff>161925</xdr:rowOff>
    </xdr:from>
    <xdr:to>
      <xdr:col>6</xdr:col>
      <xdr:colOff>361950</xdr:colOff>
      <xdr:row>14</xdr:row>
      <xdr:rowOff>57150</xdr:rowOff>
    </xdr:to>
    <xdr:sp macro="" textlink="">
      <xdr:nvSpPr>
        <xdr:cNvPr id="9" name="Ovál 8"/>
        <xdr:cNvSpPr/>
      </xdr:nvSpPr>
      <xdr:spPr>
        <a:xfrm>
          <a:off x="485775" y="2447925"/>
          <a:ext cx="3533775" cy="2762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276226</xdr:colOff>
      <xdr:row>28</xdr:row>
      <xdr:rowOff>123824</xdr:rowOff>
    </xdr:from>
    <xdr:to>
      <xdr:col>16</xdr:col>
      <xdr:colOff>63500</xdr:colOff>
      <xdr:row>34</xdr:row>
      <xdr:rowOff>190499</xdr:rowOff>
    </xdr:to>
    <xdr:sp macro="" textlink="">
      <xdr:nvSpPr>
        <xdr:cNvPr id="10" name="TextovéPole 9"/>
        <xdr:cNvSpPr txBox="1"/>
      </xdr:nvSpPr>
      <xdr:spPr>
        <a:xfrm>
          <a:off x="890059" y="5457824"/>
          <a:ext cx="8994774" cy="1209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 rozmezí hodnot ICER u LP CAPRELSA (vandetanib) je také zatíženo určitou mírou nejistoty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cs-CZ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protože bodová hodnota mPFS</a:t>
          </a:r>
          <a:r>
            <a:rPr lang="cs-CZ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(i hranice rozmezí) </a:t>
          </a:r>
          <a:r>
            <a:rPr lang="cs-CZ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byly převzaty</a:t>
          </a:r>
          <a:r>
            <a:rPr lang="cs-CZ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 bodové hodnoty  a rozmezí 95%CI pro mPFS celé kontrolní skupiny ze studie LIBRETTO-531 (viz pozn. 42) v níž mělo ale vandetanib jen 26% pacientů (95% CI jen pro samotný vandetanib nebyl ve studii LIBRETTO-531 uveden!) – dle bodových hodnot mPFS pacientů jen na vandenatibu, resp. na kabozatinibu byl vandetanib účinnější (25,1 měs. vs 12,2 měs - viz podrobněji Přílohu č. 30 s výsledky podskupin pacientů ve studii</a:t>
          </a:r>
          <a:r>
            <a:rPr lang="cs-CZ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LIBRETTO-531</a:t>
          </a:r>
          <a:r>
            <a:rPr lang="cs-CZ" sz="11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), ale množství pacientů na vandenatibu bylo velmi malé (25 pac. vs 73 pac.) a pravděpodobně mezi oběma TKI nebyla dodržena původně uváděná vstupní stratifikace (viz zdroj pod pozn. 42)</a:t>
          </a:r>
          <a:r>
            <a:rPr lang="cs-CZ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pro další informace k vandetanibu jen ze samotné studie ZETA viz Přílohy č. 14, 27 a 32, dále poznámku 66.</a:t>
          </a:r>
          <a:endParaRPr lang="cs-CZ" sz="1100" b="1" u="none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231775</xdr:colOff>
      <xdr:row>1</xdr:row>
      <xdr:rowOff>196850</xdr:rowOff>
    </xdr:from>
    <xdr:to>
      <xdr:col>32</xdr:col>
      <xdr:colOff>41275</xdr:colOff>
      <xdr:row>15</xdr:row>
      <xdr:rowOff>434975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229658</xdr:colOff>
      <xdr:row>7</xdr:row>
      <xdr:rowOff>296333</xdr:rowOff>
    </xdr:from>
    <xdr:to>
      <xdr:col>23</xdr:col>
      <xdr:colOff>296334</xdr:colOff>
      <xdr:row>11</xdr:row>
      <xdr:rowOff>382060</xdr:rowOff>
    </xdr:to>
    <xdr:cxnSp macro="">
      <xdr:nvCxnSpPr>
        <xdr:cNvPr id="3" name="Přímá spojnice 2"/>
        <xdr:cNvCxnSpPr>
          <a:cxnSpLocks noChangeShapeType="1"/>
        </xdr:cNvCxnSpPr>
      </xdr:nvCxnSpPr>
      <xdr:spPr bwMode="auto">
        <a:xfrm flipV="1">
          <a:off x="12358158" y="4254500"/>
          <a:ext cx="4363509" cy="1726143"/>
        </a:xfrm>
        <a:prstGeom prst="line">
          <a:avLst/>
        </a:prstGeom>
        <a:noFill/>
        <a:ln w="9525" algn="ctr">
          <a:solidFill>
            <a:srgbClr val="00B05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17</xdr:col>
      <xdr:colOff>214992</xdr:colOff>
      <xdr:row>12</xdr:row>
      <xdr:rowOff>254111</xdr:rowOff>
    </xdr:from>
    <xdr:to>
      <xdr:col>27</xdr:col>
      <xdr:colOff>124741</xdr:colOff>
      <xdr:row>13</xdr:row>
      <xdr:rowOff>179916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xmlns="" id="{0140852E-25F5-4EFF-A91D-ACD46E678D1F}"/>
            </a:ext>
          </a:extLst>
        </xdr:cNvPr>
        <xdr:cNvSpPr txBox="1"/>
      </xdr:nvSpPr>
      <xdr:spPr>
        <a:xfrm>
          <a:off x="12957325" y="6254861"/>
          <a:ext cx="6048083" cy="327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/>
            <a:t>medián přežití bez progrese (mPFS) v měsících </a:t>
          </a:r>
          <a:r>
            <a:rPr lang="cs-CZ" sz="1200" u="sng"/>
            <a:t>- podrobněji viz pozn. 55</a:t>
          </a:r>
          <a:r>
            <a:rPr lang="cs-CZ" sz="1200"/>
            <a:t>!</a:t>
          </a:r>
        </a:p>
      </xdr:txBody>
    </xdr:sp>
    <xdr:clientData/>
  </xdr:twoCellAnchor>
  <xdr:twoCellAnchor>
    <xdr:from>
      <xdr:col>24</xdr:col>
      <xdr:colOff>483658</xdr:colOff>
      <xdr:row>2</xdr:row>
      <xdr:rowOff>275166</xdr:rowOff>
    </xdr:from>
    <xdr:to>
      <xdr:col>27</xdr:col>
      <xdr:colOff>465667</xdr:colOff>
      <xdr:row>3</xdr:row>
      <xdr:rowOff>40216</xdr:rowOff>
    </xdr:to>
    <xdr:cxnSp macro="">
      <xdr:nvCxnSpPr>
        <xdr:cNvPr id="7" name="Přímá spojnice se šipkou 9"/>
        <xdr:cNvCxnSpPr>
          <a:cxnSpLocks noChangeShapeType="1"/>
        </xdr:cNvCxnSpPr>
      </xdr:nvCxnSpPr>
      <xdr:spPr bwMode="auto">
        <a:xfrm flipV="1">
          <a:off x="15194491" y="1153583"/>
          <a:ext cx="1823509" cy="3365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307976</xdr:colOff>
      <xdr:row>10</xdr:row>
      <xdr:rowOff>95250</xdr:rowOff>
    </xdr:from>
    <xdr:to>
      <xdr:col>22</xdr:col>
      <xdr:colOff>243417</xdr:colOff>
      <xdr:row>10</xdr:row>
      <xdr:rowOff>96308</xdr:rowOff>
    </xdr:to>
    <xdr:cxnSp macro="">
      <xdr:nvCxnSpPr>
        <xdr:cNvPr id="8" name="Přímá spojnice se šipkou 10"/>
        <xdr:cNvCxnSpPr>
          <a:cxnSpLocks noChangeShapeType="1"/>
        </xdr:cNvCxnSpPr>
      </xdr:nvCxnSpPr>
      <xdr:spPr bwMode="auto">
        <a:xfrm flipH="1">
          <a:off x="14277976" y="5281083"/>
          <a:ext cx="1776941" cy="1058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306916</xdr:colOff>
      <xdr:row>6</xdr:row>
      <xdr:rowOff>412751</xdr:rowOff>
    </xdr:from>
    <xdr:to>
      <xdr:col>19</xdr:col>
      <xdr:colOff>158751</xdr:colOff>
      <xdr:row>8</xdr:row>
      <xdr:rowOff>133039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xmlns="" id="{FD4A935B-2FF2-4238-BFAA-FDC7C0EF6AE1}"/>
            </a:ext>
          </a:extLst>
        </xdr:cNvPr>
        <xdr:cNvSpPr txBox="1"/>
      </xdr:nvSpPr>
      <xdr:spPr>
        <a:xfrm>
          <a:off x="11821583" y="3788834"/>
          <a:ext cx="2307168" cy="7151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50" b="1"/>
            <a:t>COMETRIQ cps (kabozatinib),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mRDI cca 69%, </a:t>
          </a:r>
          <a:r>
            <a:rPr lang="cs-CZ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riziko ukončení pro NÚ je cca 16-20%</a:t>
          </a:r>
          <a:r>
            <a:rPr lang="cs-CZ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viz Přílohu č. 15</a:t>
          </a:r>
          <a:r>
            <a:rPr lang="cs-CZ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050"/>
        </a:p>
      </xdr:txBody>
    </xdr:sp>
    <xdr:clientData/>
  </xdr:twoCellAnchor>
  <xdr:twoCellAnchor>
    <xdr:from>
      <xdr:col>17</xdr:col>
      <xdr:colOff>148167</xdr:colOff>
      <xdr:row>8</xdr:row>
      <xdr:rowOff>74083</xdr:rowOff>
    </xdr:from>
    <xdr:to>
      <xdr:col>18</xdr:col>
      <xdr:colOff>116417</xdr:colOff>
      <xdr:row>9</xdr:row>
      <xdr:rowOff>296334</xdr:rowOff>
    </xdr:to>
    <xdr:cxnSp macro="">
      <xdr:nvCxnSpPr>
        <xdr:cNvPr id="16" name="Přímá spojnice se šipkou 13"/>
        <xdr:cNvCxnSpPr>
          <a:cxnSpLocks noChangeShapeType="1"/>
        </xdr:cNvCxnSpPr>
      </xdr:nvCxnSpPr>
      <xdr:spPr bwMode="auto">
        <a:xfrm>
          <a:off x="10562167" y="4445000"/>
          <a:ext cx="582083" cy="624417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158749</xdr:colOff>
      <xdr:row>2</xdr:row>
      <xdr:rowOff>31750</xdr:rowOff>
    </xdr:from>
    <xdr:to>
      <xdr:col>28</xdr:col>
      <xdr:colOff>465667</xdr:colOff>
      <xdr:row>12</xdr:row>
      <xdr:rowOff>10586</xdr:rowOff>
    </xdr:to>
    <xdr:cxnSp macro="">
      <xdr:nvCxnSpPr>
        <xdr:cNvPr id="17" name="Přímá spojnice 5"/>
        <xdr:cNvCxnSpPr>
          <a:cxnSpLocks noChangeShapeType="1"/>
        </xdr:cNvCxnSpPr>
      </xdr:nvCxnSpPr>
      <xdr:spPr bwMode="auto">
        <a:xfrm flipV="1">
          <a:off x="12287249" y="910167"/>
          <a:ext cx="7672918" cy="5101169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571500</xdr:colOff>
      <xdr:row>10</xdr:row>
      <xdr:rowOff>381000</xdr:rowOff>
    </xdr:from>
    <xdr:to>
      <xdr:col>16</xdr:col>
      <xdr:colOff>63500</xdr:colOff>
      <xdr:row>11</xdr:row>
      <xdr:rowOff>306917</xdr:rowOff>
    </xdr:to>
    <xdr:cxnSp macro="">
      <xdr:nvCxnSpPr>
        <xdr:cNvPr id="19" name="Přímá spojnice se šipkou 13"/>
        <xdr:cNvCxnSpPr>
          <a:cxnSpLocks noChangeShapeType="1"/>
        </xdr:cNvCxnSpPr>
      </xdr:nvCxnSpPr>
      <xdr:spPr bwMode="auto">
        <a:xfrm>
          <a:off x="9757833" y="5566833"/>
          <a:ext cx="105834" cy="338667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518583</xdr:colOff>
      <xdr:row>2</xdr:row>
      <xdr:rowOff>46567</xdr:rowOff>
    </xdr:from>
    <xdr:to>
      <xdr:col>25</xdr:col>
      <xdr:colOff>412750</xdr:colOff>
      <xdr:row>4</xdr:row>
      <xdr:rowOff>296334</xdr:rowOff>
    </xdr:to>
    <xdr:sp macro="" textlink="">
      <xdr:nvSpPr>
        <xdr:cNvPr id="21" name="Ovál 20">
          <a:extLst>
            <a:ext uri="{FF2B5EF4-FFF2-40B4-BE49-F238E27FC236}">
              <a16:creationId xmlns:a16="http://schemas.microsoft.com/office/drawing/2014/main" xmlns="" id="{54058324-DCDC-498E-A8E6-BEEA0C05CBA4}"/>
            </a:ext>
          </a:extLst>
        </xdr:cNvPr>
        <xdr:cNvSpPr/>
      </xdr:nvSpPr>
      <xdr:spPr bwMode="auto">
        <a:xfrm>
          <a:off x="14488583" y="924984"/>
          <a:ext cx="3577167" cy="1445683"/>
        </a:xfrm>
        <a:prstGeom prst="ellipse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381000</xdr:colOff>
      <xdr:row>2</xdr:row>
      <xdr:rowOff>317499</xdr:rowOff>
    </xdr:from>
    <xdr:to>
      <xdr:col>24</xdr:col>
      <xdr:colOff>550333</xdr:colOff>
      <xdr:row>4</xdr:row>
      <xdr:rowOff>52916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xmlns="" id="{DEFA753E-4A8F-48C9-9120-FA8813C603B1}"/>
            </a:ext>
          </a:extLst>
        </xdr:cNvPr>
        <xdr:cNvSpPr txBox="1"/>
      </xdr:nvSpPr>
      <xdr:spPr>
        <a:xfrm>
          <a:off x="14964833" y="1195916"/>
          <a:ext cx="2624667" cy="931333"/>
        </a:xfrm>
        <a:prstGeom prst="rect">
          <a:avLst/>
        </a:prstGeom>
        <a:solidFill>
          <a:srgbClr val="FF0000"/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1">
              <a:solidFill>
                <a:schemeClr val="bg1"/>
              </a:solidFill>
            </a:rPr>
            <a:t>RETSEVMO cps (selperkatinib) pro těl. hmotnost 50kg a více,</a:t>
          </a:r>
          <a:r>
            <a:rPr lang="cs-CZ" sz="1000" b="1" baseline="0">
              <a:solidFill>
                <a:schemeClr val="bg1"/>
              </a:solidFill>
            </a:rPr>
            <a:t>  mRDI cca 95% </a:t>
          </a:r>
          <a:r>
            <a:rPr lang="cs-CZ" sz="1000" b="1">
              <a:solidFill>
                <a:schemeClr val="bg1"/>
              </a:solidFill>
            </a:rPr>
            <a:t> - </a:t>
          </a:r>
          <a:r>
            <a:rPr lang="cs-CZ" sz="1000" b="1" u="sng">
              <a:solidFill>
                <a:schemeClr val="bg1"/>
              </a:solidFill>
            </a:rPr>
            <a:t>riziko ukončení terapie pro NÚ je cca 3-4% za rok</a:t>
          </a:r>
          <a:r>
            <a:rPr lang="cs-CZ" sz="1000" b="1" u="sng" baseline="30000">
              <a:solidFill>
                <a:schemeClr val="bg1"/>
              </a:solidFill>
            </a:rPr>
            <a:t>10,42</a:t>
          </a:r>
          <a:r>
            <a:rPr lang="cs-CZ" sz="1000" b="1" u="sng">
              <a:solidFill>
                <a:schemeClr val="bg1"/>
              </a:solidFill>
            </a:rPr>
            <a:t>, velmi pravděpodobně</a:t>
          </a:r>
          <a:r>
            <a:rPr lang="cs-CZ" sz="1000" b="1" u="sng" baseline="0">
              <a:solidFill>
                <a:schemeClr val="bg1"/>
              </a:solidFill>
            </a:rPr>
            <a:t> významně nižší výskyt  vážných NÚ</a:t>
          </a:r>
          <a:r>
            <a:rPr lang="cs-CZ" sz="1000" b="1" u="sng">
              <a:solidFill>
                <a:schemeClr val="bg1"/>
              </a:solidFill>
            </a:rPr>
            <a:t> než u vande. a kaboz.</a:t>
          </a:r>
          <a:r>
            <a:rPr lang="cs-CZ" sz="1000" b="1" u="sng" baseline="30000">
              <a:solidFill>
                <a:schemeClr val="bg1"/>
              </a:solidFill>
            </a:rPr>
            <a:t>42</a:t>
          </a:r>
          <a:endParaRPr lang="cs-CZ" sz="1000" u="sng" baseline="30000">
            <a:solidFill>
              <a:schemeClr val="bg1"/>
            </a:solidFill>
          </a:endParaRPr>
        </a:p>
      </xdr:txBody>
    </xdr:sp>
    <xdr:clientData/>
  </xdr:twoCellAnchor>
  <xdr:twoCellAnchor>
    <xdr:from>
      <xdr:col>26</xdr:col>
      <xdr:colOff>370418</xdr:colOff>
      <xdr:row>4</xdr:row>
      <xdr:rowOff>349250</xdr:rowOff>
    </xdr:from>
    <xdr:to>
      <xdr:col>31</xdr:col>
      <xdr:colOff>391583</xdr:colOff>
      <xdr:row>8</xdr:row>
      <xdr:rowOff>391583</xdr:rowOff>
    </xdr:to>
    <xdr:sp macro="" textlink="">
      <xdr:nvSpPr>
        <xdr:cNvPr id="4" name="TextovéPole 3"/>
        <xdr:cNvSpPr txBox="1"/>
      </xdr:nvSpPr>
      <xdr:spPr>
        <a:xfrm>
          <a:off x="20034251" y="2423583"/>
          <a:ext cx="3090332" cy="2338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/>
            <a:t>CAVE! </a:t>
          </a:r>
          <a:r>
            <a:rPr lang="cs-CZ" sz="1200" b="1" u="sng"/>
            <a:t>LP RETSEVMO je sice 2,2x nákladnější </a:t>
          </a:r>
          <a:r>
            <a:rPr lang="cs-CZ" sz="1200" b="1" u="none"/>
            <a:t>(za stejné časové období a při daném mRDI</a:t>
          </a:r>
          <a:r>
            <a:rPr lang="cs-CZ" sz="1200" b="1" u="none" baseline="30000"/>
            <a:t>44</a:t>
          </a:r>
          <a:r>
            <a:rPr lang="cs-CZ" sz="1200" b="1" u="none"/>
            <a:t>)</a:t>
          </a:r>
          <a:r>
            <a:rPr lang="cs-CZ" sz="1200" b="1" u="none" baseline="0"/>
            <a:t> </a:t>
          </a:r>
          <a:r>
            <a:rPr lang="cs-CZ" sz="1200" b="1" u="sng"/>
            <a:t>než LP CAPRELSA, ale je cca 3,5x účinnější </a:t>
          </a:r>
          <a:r>
            <a:rPr lang="cs-CZ" sz="1200" b="1" u="none"/>
            <a:t>(dle HR pro PFS v 1. linii - </a:t>
          </a:r>
          <a:r>
            <a:rPr lang="cs-CZ" sz="1200" b="1"/>
            <a:t>studie LIBRETTO-531</a:t>
          </a:r>
          <a:r>
            <a:rPr lang="cs-CZ" sz="1200" b="1" baseline="30000"/>
            <a:t>42</a:t>
          </a:r>
          <a:r>
            <a:rPr lang="cs-CZ" sz="1200" b="1"/>
            <a:t>)!, </a:t>
          </a:r>
          <a:r>
            <a:rPr lang="cs-CZ" sz="1200" b="1" u="sng"/>
            <a:t>po</a:t>
          </a:r>
          <a:r>
            <a:rPr lang="cs-CZ" sz="1200" b="1" u="sng" baseline="0"/>
            <a:t> 1. roce léčby je cca 87% pravděpodobnost přežívání u RETSEVMA bez progrese onemocnění, zatímco u CAPRELSY/ COMETRIQU jen cca 66 %, po 2. roce léčby pak 76 % vs 37 %, co se týká celkové odpovědi na léčbu (ORR) rozdíl je cca 69 % pacientů vs 39 % 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(dle studie LIBRETTO-531</a:t>
          </a:r>
          <a:r>
            <a:rPr lang="cs-CZ" sz="12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42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)!</a:t>
          </a:r>
          <a:endParaRPr lang="cs-CZ" sz="1200" b="1"/>
        </a:p>
      </xdr:txBody>
    </xdr:sp>
    <xdr:clientData/>
  </xdr:twoCellAnchor>
  <xdr:twoCellAnchor>
    <xdr:from>
      <xdr:col>15</xdr:col>
      <xdr:colOff>592667</xdr:colOff>
      <xdr:row>4</xdr:row>
      <xdr:rowOff>179917</xdr:rowOff>
    </xdr:from>
    <xdr:to>
      <xdr:col>19</xdr:col>
      <xdr:colOff>328084</xdr:colOff>
      <xdr:row>5</xdr:row>
      <xdr:rowOff>444500</xdr:rowOff>
    </xdr:to>
    <xdr:sp macro="" textlink="">
      <xdr:nvSpPr>
        <xdr:cNvPr id="9" name="TextovéPole 8"/>
        <xdr:cNvSpPr txBox="1"/>
      </xdr:nvSpPr>
      <xdr:spPr>
        <a:xfrm>
          <a:off x="12107334" y="2254250"/>
          <a:ext cx="2190750" cy="98425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 b="1" i="1"/>
            <a:t>pro srovnání hodnot IC</a:t>
          </a:r>
          <a:r>
            <a:rPr lang="cs-CZ" sz="1400" b="1" i="1" baseline="-25000"/>
            <a:t>50</a:t>
          </a:r>
          <a:r>
            <a:rPr lang="cs-CZ" sz="1400" b="1" i="1"/>
            <a:t> pro jednotlivé TKI vůči příslušným RET mutacím viz Přílohu č. 12!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0.04212</cdr:x>
      <cdr:y>0.00869</cdr:y>
    </cdr:from>
    <cdr:to>
      <cdr:x>0.9817</cdr:x>
      <cdr:y>0.11275</cdr:y>
    </cdr:to>
    <cdr:sp macro="" textlink="">
      <cdr:nvSpPr>
        <cdr:cNvPr id="8" name="TextovéPole 7"/>
        <cdr:cNvSpPr txBox="1"/>
      </cdr:nvSpPr>
      <cdr:spPr>
        <a:xfrm xmlns:a="http://schemas.openxmlformats.org/drawingml/2006/main">
          <a:off x="509058" y="63137"/>
          <a:ext cx="11355917" cy="756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cs-CZ" sz="1600" b="1"/>
            <a:t>Hodnocení náklad. efektivity (cena za léčbu do progrese onemocnění vs</a:t>
          </a:r>
          <a:r>
            <a:rPr lang="cs-CZ" sz="1600" b="1" baseline="0"/>
            <a:t> bodová hodnota</a:t>
          </a:r>
          <a:r>
            <a:rPr lang="cs-CZ" sz="1600" b="1"/>
            <a:t> mediánu přežití bez progrese) přípravků</a:t>
          </a:r>
          <a:r>
            <a:rPr lang="cs-CZ" sz="1600" b="1" baseline="0"/>
            <a:t> použitých </a:t>
          </a:r>
          <a:r>
            <a:rPr lang="cs-CZ" sz="1600" b="1" u="sng" baseline="0"/>
            <a:t>jako 1. linie systémové TKI léčby u RET mutovaného MTC  </a:t>
          </a:r>
          <a:endParaRPr lang="cs-CZ" sz="1600" b="1" u="sng"/>
        </a:p>
      </cdr:txBody>
    </cdr:sp>
  </cdr:relSizeAnchor>
  <cdr:relSizeAnchor xmlns:cdr="http://schemas.openxmlformats.org/drawingml/2006/chartDrawing">
    <cdr:from>
      <cdr:x>0.59774</cdr:x>
      <cdr:y>0.32426</cdr:y>
    </cdr:from>
    <cdr:to>
      <cdr:x>0.69669</cdr:x>
      <cdr:y>0.41573</cdr:y>
    </cdr:to>
    <cdr:sp macro="" textlink="">
      <cdr:nvSpPr>
        <cdr:cNvPr id="13" name="TextovéPole 1"/>
        <cdr:cNvSpPr txBox="1"/>
      </cdr:nvSpPr>
      <cdr:spPr>
        <a:xfrm xmlns:a="http://schemas.openxmlformats.org/drawingml/2006/main">
          <a:off x="7224398" y="2355921"/>
          <a:ext cx="1195927" cy="664563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>
              <a:solidFill>
                <a:schemeClr val="bg1"/>
              </a:solidFill>
            </a:rPr>
            <a:t>linie nákladové efektivity pro RETSEVMO </a:t>
          </a:r>
        </a:p>
      </cdr:txBody>
    </cdr:sp>
  </cdr:relSizeAnchor>
  <cdr:relSizeAnchor xmlns:cdr="http://schemas.openxmlformats.org/drawingml/2006/chartDrawing">
    <cdr:from>
      <cdr:x>0.02008</cdr:x>
      <cdr:y>0.08765</cdr:y>
    </cdr:from>
    <cdr:to>
      <cdr:x>0.05794</cdr:x>
      <cdr:y>0.8033</cdr:y>
    </cdr:to>
    <cdr:sp macro="" textlink="">
      <cdr:nvSpPr>
        <cdr:cNvPr id="14" name="TextovéPole 18">
          <a:extLst xmlns:a="http://schemas.openxmlformats.org/drawingml/2006/main"/>
        </cdr:cNvPr>
        <cdr:cNvSpPr txBox="1"/>
      </cdr:nvSpPr>
      <cdr:spPr>
        <a:xfrm xmlns:a="http://schemas.openxmlformats.org/drawingml/2006/main">
          <a:off x="239669" y="649817"/>
          <a:ext cx="460604" cy="538691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                       cena za léčbu</a:t>
          </a:r>
          <a:r>
            <a:rPr lang="cs-CZ" sz="1100" baseline="0"/>
            <a:t> (jen za LP) vynaložená do progrese onemocnění čí úmrtí</a:t>
          </a:r>
          <a:endParaRPr lang="cs-CZ" sz="1100"/>
        </a:p>
      </cdr:txBody>
    </cdr:sp>
  </cdr:relSizeAnchor>
  <cdr:relSizeAnchor xmlns:cdr="http://schemas.openxmlformats.org/drawingml/2006/chartDrawing">
    <cdr:from>
      <cdr:x>0.51435</cdr:x>
      <cdr:y>0.65608</cdr:y>
    </cdr:from>
    <cdr:to>
      <cdr:x>0.75403</cdr:x>
      <cdr:y>0.7697</cdr:y>
    </cdr:to>
    <cdr:sp macro="" textlink="">
      <cdr:nvSpPr>
        <cdr:cNvPr id="16" name="TextovéPole 1"/>
        <cdr:cNvSpPr txBox="1"/>
      </cdr:nvSpPr>
      <cdr:spPr>
        <a:xfrm xmlns:a="http://schemas.openxmlformats.org/drawingml/2006/main">
          <a:off x="6216516" y="4766734"/>
          <a:ext cx="2896791" cy="82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/>
            <a:t>CAPRELSA tbl (vandetanib)</a:t>
          </a:r>
          <a:r>
            <a:rPr lang="cs-CZ" sz="1100"/>
            <a:t>, mRDI cca 80%, </a:t>
          </a:r>
          <a:r>
            <a:rPr lang="cs-CZ" sz="1100" u="sng">
              <a:effectLst/>
              <a:latin typeface="+mn-lt"/>
              <a:ea typeface="+mn-ea"/>
              <a:cs typeface="+mn-cs"/>
            </a:rPr>
            <a:t>riziko ukončení pro NÚ je cca 12%, pravděpodobně je nižší míra redukce dávky a přerušení léčby než u kaboz.</a:t>
          </a:r>
          <a:r>
            <a:rPr lang="cs-CZ" sz="1100" u="sng" baseline="0">
              <a:effectLst/>
              <a:latin typeface="+mn-lt"/>
              <a:ea typeface="+mn-ea"/>
              <a:cs typeface="+mn-cs"/>
            </a:rPr>
            <a:t> - viz Přílohu č. 15</a:t>
          </a:r>
          <a:endParaRPr lang="cs-CZ">
            <a:effectLst/>
          </a:endParaRPr>
        </a:p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0.54183</cdr:x>
      <cdr:y>0.49716</cdr:y>
    </cdr:from>
    <cdr:to>
      <cdr:x>0.67522</cdr:x>
      <cdr:y>0.55813</cdr:y>
    </cdr:to>
    <cdr:sp macro="" textlink="">
      <cdr:nvSpPr>
        <cdr:cNvPr id="19" name="TextovéPole 1">
          <a:extLst xmlns:a="http://schemas.openxmlformats.org/drawingml/2006/main"/>
        </cdr:cNvPr>
        <cdr:cNvSpPr txBox="1"/>
      </cdr:nvSpPr>
      <cdr:spPr>
        <a:xfrm xmlns:a="http://schemas.openxmlformats.org/drawingml/2006/main">
          <a:off x="6548648" y="3612096"/>
          <a:ext cx="1612161" cy="442975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linie nákladové efektivity pro CAPRELSU </a:t>
          </a:r>
        </a:p>
      </cdr:txBody>
    </cdr:sp>
  </cdr:relSizeAnchor>
  <cdr:relSizeAnchor xmlns:cdr="http://schemas.openxmlformats.org/drawingml/2006/chartDrawing">
    <cdr:from>
      <cdr:x>0.15308</cdr:x>
      <cdr:y>0.64195</cdr:y>
    </cdr:from>
    <cdr:to>
      <cdr:x>0.27567</cdr:x>
      <cdr:y>0.68276</cdr:y>
    </cdr:to>
    <cdr:sp macro="" textlink="">
      <cdr:nvSpPr>
        <cdr:cNvPr id="23" name="TextovéPole 22"/>
        <cdr:cNvSpPr txBox="1"/>
      </cdr:nvSpPr>
      <cdr:spPr>
        <a:xfrm xmlns:a="http://schemas.openxmlformats.org/drawingml/2006/main">
          <a:off x="1853141" y="4819650"/>
          <a:ext cx="1481667" cy="306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0.14431</cdr:x>
      <cdr:y>0.70561</cdr:y>
    </cdr:from>
    <cdr:to>
      <cdr:x>0.20937</cdr:x>
      <cdr:y>0.75728</cdr:y>
    </cdr:to>
    <cdr:sp macro="" textlink="">
      <cdr:nvSpPr>
        <cdr:cNvPr id="28" name="TextovéPole 14">
          <a:extLst xmlns:a="http://schemas.openxmlformats.org/drawingml/2006/main">
            <a:ext uri="{FF2B5EF4-FFF2-40B4-BE49-F238E27FC236}">
              <a16:creationId xmlns:lc="http://schemas.openxmlformats.org/drawingml/2006/lockedCanvas" xmlns="" xmlns:a16="http://schemas.microsoft.com/office/drawing/2014/main" xmlns:xdr="http://schemas.openxmlformats.org/drawingml/2006/spreadsheetDrawing" id="{FD4A935B-2FF2-4238-BFAA-FDC7C0EF6AE1}"/>
            </a:ext>
          </a:extLst>
        </cdr:cNvPr>
        <cdr:cNvSpPr txBox="1"/>
      </cdr:nvSpPr>
      <cdr:spPr>
        <a:xfrm xmlns:a="http://schemas.openxmlformats.org/drawingml/2006/main">
          <a:off x="1744133" y="5126568"/>
          <a:ext cx="786342" cy="37539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50" b="1"/>
            <a:t>placebo</a:t>
          </a:r>
          <a:endParaRPr lang="cs-CZ" sz="105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</xdr:row>
      <xdr:rowOff>95250</xdr:rowOff>
    </xdr:from>
    <xdr:to>
      <xdr:col>22</xdr:col>
      <xdr:colOff>438150</xdr:colOff>
      <xdr:row>14</xdr:row>
      <xdr:rowOff>400050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578908</xdr:colOff>
      <xdr:row>31</xdr:row>
      <xdr:rowOff>78316</xdr:rowOff>
    </xdr:from>
    <xdr:to>
      <xdr:col>7</xdr:col>
      <xdr:colOff>527084</xdr:colOff>
      <xdr:row>34</xdr:row>
      <xdr:rowOff>55845</xdr:rowOff>
    </xdr:to>
    <xdr:sp macro="" textlink="">
      <xdr:nvSpPr>
        <xdr:cNvPr id="3" name="TextovéPole 3">
          <a:extLst>
            <a:ext uri="{FF2B5EF4-FFF2-40B4-BE49-F238E27FC236}">
              <a16:creationId xmlns:a16="http://schemas.microsoft.com/office/drawing/2014/main" xmlns="" id="{72AB0F0A-2BF5-45C2-B063-2D8816FF2C05}"/>
            </a:ext>
          </a:extLst>
        </xdr:cNvPr>
        <xdr:cNvSpPr txBox="1"/>
      </xdr:nvSpPr>
      <xdr:spPr>
        <a:xfrm>
          <a:off x="4341283" y="8765116"/>
          <a:ext cx="1510276" cy="463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wrap="square" lIns="72000" rtlCol="0" anchor="t">
          <a:sp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800"/>
            </a:lnSpc>
          </a:pPr>
          <a:r>
            <a:rPr lang="cs-CZ" sz="900" b="1"/>
            <a:t>ICER (Kč) - bod. hodnota                                                                </a:t>
          </a:r>
        </a:p>
        <a:p>
          <a:pPr>
            <a:lnSpc>
              <a:spcPts val="1000"/>
            </a:lnSpc>
          </a:pPr>
          <a:endParaRPr lang="cs-CZ" sz="1000" b="1"/>
        </a:p>
        <a:p>
          <a:pPr>
            <a:lnSpc>
              <a:spcPts val="1000"/>
            </a:lnSpc>
          </a:pPr>
          <a:r>
            <a:rPr lang="cs-CZ" sz="1000" b="1"/>
            <a:t>                   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0.01975</cdr:x>
      <cdr:y>0.64187</cdr:y>
    </cdr:from>
    <cdr:to>
      <cdr:x>0.54649</cdr:x>
      <cdr:y>0.72281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82100" y="3711084"/>
          <a:ext cx="4856625" cy="467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000" b="1" i="0" baseline="0">
              <a:effectLst/>
              <a:latin typeface="+mn-lt"/>
              <a:ea typeface="+mn-ea"/>
              <a:cs typeface="+mn-cs"/>
            </a:rPr>
            <a:t>→</a:t>
          </a:r>
          <a:r>
            <a:rPr lang="cs-CZ" sz="1000" b="1" i="1" baseline="0">
              <a:effectLst/>
              <a:latin typeface="+mn-lt"/>
              <a:ea typeface="+mn-ea"/>
              <a:cs typeface="+mn-cs"/>
            </a:rPr>
            <a:t>    kolik Kč vynaložím navíc při použití  LP pro dosažení 1 měsíce bez progrese navíc oproti  placebu/BSC</a:t>
          </a:r>
          <a:r>
            <a:rPr lang="cs-CZ" sz="1000" b="0" i="0" baseline="0">
              <a:effectLst/>
              <a:latin typeface="+mn-lt"/>
              <a:ea typeface="+mn-ea"/>
              <a:cs typeface="+mn-cs"/>
            </a:rPr>
            <a:t>                                                  (logaritmická stupnice)</a:t>
          </a:r>
          <a:endParaRPr lang="cs-CZ" sz="1000" b="0" i="0"/>
        </a:p>
      </cdr:txBody>
    </cdr:sp>
  </cdr:relSizeAnchor>
  <cdr:relSizeAnchor xmlns:cdr="http://schemas.openxmlformats.org/drawingml/2006/chartDrawing">
    <cdr:from>
      <cdr:x>0.32078</cdr:x>
      <cdr:y>0.13552</cdr:y>
    </cdr:from>
    <cdr:to>
      <cdr:x>0.32231</cdr:x>
      <cdr:y>0.59143</cdr:y>
    </cdr:to>
    <cdr:cxnSp macro="">
      <cdr:nvCxnSpPr>
        <cdr:cNvPr id="4" name="Přímá spojnice 3">
          <a:extLst xmlns:a="http://schemas.openxmlformats.org/drawingml/2006/main">
            <a:ext uri="{FF2B5EF4-FFF2-40B4-BE49-F238E27FC236}">
              <a16:creationId xmlns:a16="http://schemas.microsoft.com/office/drawing/2014/main" xmlns="" id="{0448C63E-8AA6-46B1-A0F9-1796505B4E57}"/>
            </a:ext>
          </a:extLst>
        </cdr:cNvPr>
        <cdr:cNvCxnSpPr/>
      </cdr:nvCxnSpPr>
      <cdr:spPr bwMode="auto">
        <a:xfrm xmlns:a="http://schemas.openxmlformats.org/drawingml/2006/main" flipH="1" flipV="1">
          <a:off x="2957664" y="783532"/>
          <a:ext cx="14136" cy="2635943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0.01475</cdr:x>
      <cdr:y>0.0132</cdr:y>
    </cdr:from>
    <cdr:to>
      <cdr:x>0.98504</cdr:x>
      <cdr:y>0.06461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131523" y="76244"/>
          <a:ext cx="8950786" cy="28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cs-CZ" sz="1200" b="1"/>
            <a:t>Srovnání ICER LP vůči placebu</a:t>
          </a:r>
          <a:r>
            <a:rPr lang="cs-CZ" sz="1200" b="1" baseline="0"/>
            <a:t> použitých jako 1. linie systémové TKI léčby u RET mutovaného MTC</a:t>
          </a:r>
          <a:endParaRPr lang="cs-CZ" sz="1200" b="1"/>
        </a:p>
      </cdr:txBody>
    </cdr:sp>
  </cdr:relSizeAnchor>
  <cdr:relSizeAnchor xmlns:cdr="http://schemas.openxmlformats.org/drawingml/2006/chartDrawing">
    <cdr:from>
      <cdr:x>0.59286</cdr:x>
      <cdr:y>0.12411</cdr:y>
    </cdr:from>
    <cdr:to>
      <cdr:x>0.70615</cdr:x>
      <cdr:y>0.76745</cdr:y>
    </cdr:to>
    <cdr:sp macro="" textlink="">
      <cdr:nvSpPr>
        <cdr:cNvPr id="3" name="TextovéPole 2">
          <a:extLst xmlns:a="http://schemas.openxmlformats.org/drawingml/2006/main"/>
        </cdr:cNvPr>
        <cdr:cNvSpPr txBox="1"/>
      </cdr:nvSpPr>
      <cdr:spPr>
        <a:xfrm xmlns:a="http://schemas.openxmlformats.org/drawingml/2006/main">
          <a:off x="5353050" y="609600"/>
          <a:ext cx="1009650" cy="3219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0.51397</cdr:x>
      <cdr:y>0.12521</cdr:y>
    </cdr:from>
    <cdr:to>
      <cdr:x>0.70377</cdr:x>
      <cdr:y>0.56507</cdr:y>
    </cdr:to>
    <cdr:sp macro="" textlink="">
      <cdr:nvSpPr>
        <cdr:cNvPr id="16" name="TextovéPole 3">
          <a:extLst xmlns:a="http://schemas.openxmlformats.org/drawingml/2006/main"/>
        </cdr:cNvPr>
        <cdr:cNvSpPr txBox="1"/>
      </cdr:nvSpPr>
      <cdr:spPr>
        <a:xfrm xmlns:a="http://schemas.openxmlformats.org/drawingml/2006/main">
          <a:off x="4738950" y="723900"/>
          <a:ext cx="1749994" cy="2543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 u="none"/>
            <a:t>     </a:t>
          </a:r>
          <a:r>
            <a:rPr lang="cs-CZ" sz="1100" b="1" u="sng"/>
            <a:t> ICER - rozmezí (v Kč)</a:t>
          </a:r>
        </a:p>
        <a:p xmlns:a="http://schemas.openxmlformats.org/drawingml/2006/main">
          <a:endParaRPr lang="cs-CZ" sz="1300" b="1"/>
        </a:p>
        <a:p xmlns:a="http://schemas.openxmlformats.org/drawingml/2006/main">
          <a:endParaRPr lang="cs-CZ" sz="1300" b="1"/>
        </a:p>
        <a:p xmlns:a="http://schemas.openxmlformats.org/drawingml/2006/main">
          <a:r>
            <a:rPr lang="cs-CZ" sz="900" b="1"/>
            <a:t>             (151.268 - 198.324)</a:t>
          </a:r>
        </a:p>
        <a:p xmlns:a="http://schemas.openxmlformats.org/drawingml/2006/main">
          <a:r>
            <a:rPr lang="cs-CZ" sz="900" b="1"/>
            <a:t>        </a:t>
          </a:r>
          <a:r>
            <a:rPr lang="cs-CZ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</a:t>
          </a:r>
          <a:endParaRPr lang="cs-CZ" sz="900" b="1"/>
        </a:p>
        <a:p xmlns:a="http://schemas.openxmlformats.org/drawingml/2006/main">
          <a:endParaRPr lang="cs-CZ" sz="200" b="1"/>
        </a:p>
        <a:p xmlns:a="http://schemas.openxmlformats.org/drawingml/2006/main">
          <a:endParaRPr lang="cs-CZ" sz="1100" b="1"/>
        </a:p>
        <a:p xmlns:a="http://schemas.openxmlformats.org/drawingml/2006/main">
          <a:endParaRPr lang="cs-CZ" sz="1100" b="1"/>
        </a:p>
        <a:p xmlns:a="http://schemas.openxmlformats.org/drawingml/2006/main">
          <a:r>
            <a:rPr lang="cs-CZ" sz="900" b="1"/>
            <a:t>             (110.860 - 145.346)</a:t>
          </a:r>
        </a:p>
        <a:p xmlns:a="http://schemas.openxmlformats.org/drawingml/2006/main">
          <a:endParaRPr lang="cs-CZ" sz="1100" b="1"/>
        </a:p>
        <a:p xmlns:a="http://schemas.openxmlformats.org/drawingml/2006/main">
          <a:endParaRPr lang="cs-CZ" sz="1400" b="1"/>
        </a:p>
        <a:p xmlns:a="http://schemas.openxmlformats.org/drawingml/2006/main">
          <a:endParaRPr lang="cs-CZ" sz="500" b="1"/>
        </a:p>
        <a:p xmlns:a="http://schemas.openxmlformats.org/drawingml/2006/main">
          <a:endParaRPr lang="cs-CZ" sz="300" b="1"/>
        </a:p>
        <a:p xmlns:a="http://schemas.openxmlformats.org/drawingml/2006/main">
          <a:r>
            <a:rPr lang="cs-CZ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(205.729 - 226.531)</a:t>
          </a:r>
          <a:endParaRPr lang="cs-CZ" sz="900" b="1"/>
        </a:p>
        <a:p xmlns:a="http://schemas.openxmlformats.org/drawingml/2006/main">
          <a:endParaRPr lang="cs-CZ" sz="800" b="1"/>
        </a:p>
        <a:p xmlns:a="http://schemas.openxmlformats.org/drawingml/2006/main">
          <a:endParaRPr lang="cs-CZ" sz="300" b="1"/>
        </a:p>
        <a:p xmlns:a="http://schemas.openxmlformats.org/drawingml/2006/main">
          <a:endParaRPr lang="cs-CZ" sz="1000" b="1"/>
        </a:p>
        <a:p xmlns:a="http://schemas.openxmlformats.org/drawingml/2006/main">
          <a:r>
            <a:rPr lang="cs-CZ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</a:t>
          </a:r>
          <a:endParaRPr lang="cs-CZ" sz="1100" b="1"/>
        </a:p>
      </cdr:txBody>
    </cdr:sp>
  </cdr:relSizeAnchor>
  <cdr:relSizeAnchor xmlns:cdr="http://schemas.openxmlformats.org/drawingml/2006/chartDrawing">
    <cdr:from>
      <cdr:x>0.28256</cdr:x>
      <cdr:y>0.14303</cdr:y>
    </cdr:from>
    <cdr:to>
      <cdr:x>0.28513</cdr:x>
      <cdr:y>0.5832</cdr:y>
    </cdr:to>
    <cdr:cxnSp macro="">
      <cdr:nvCxnSpPr>
        <cdr:cNvPr id="15" name="Přímá spojnice 14">
          <a:extLst xmlns:a="http://schemas.openxmlformats.org/drawingml/2006/main">
            <a:ext uri="{FF2B5EF4-FFF2-40B4-BE49-F238E27FC236}">
              <a16:creationId xmlns:a16="http://schemas.microsoft.com/office/drawing/2014/main" xmlns="" id="{464C034F-9993-4F27-B589-21B243AE6E63}"/>
            </a:ext>
          </a:extLst>
        </cdr:cNvPr>
        <cdr:cNvCxnSpPr/>
      </cdr:nvCxnSpPr>
      <cdr:spPr bwMode="auto">
        <a:xfrm xmlns:a="http://schemas.openxmlformats.org/drawingml/2006/main" flipH="1" flipV="1">
          <a:off x="2605228" y="826925"/>
          <a:ext cx="23696" cy="2544920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0.23278</cdr:x>
      <cdr:y>0.07248</cdr:y>
    </cdr:from>
    <cdr:to>
      <cdr:x>0.33037</cdr:x>
      <cdr:y>0.13875</cdr:y>
    </cdr:to>
    <cdr:sp macro="" textlink="">
      <cdr:nvSpPr>
        <cdr:cNvPr id="19" name="Zaoblený obdélníkový popisek 18"/>
        <cdr:cNvSpPr/>
      </cdr:nvSpPr>
      <cdr:spPr bwMode="auto">
        <a:xfrm xmlns:a="http://schemas.openxmlformats.org/drawingml/2006/main">
          <a:off x="2146282" y="419083"/>
          <a:ext cx="899799" cy="383151"/>
        </a:xfrm>
        <a:prstGeom xmlns:a="http://schemas.openxmlformats.org/drawingml/2006/main" prst="wedgeRoundRectCallout">
          <a:avLst>
            <a:gd name="adj1" fmla="val 21818"/>
            <a:gd name="adj2" fmla="val 64813"/>
            <a:gd name="adj3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rot="0" spcFirstLastPara="0" vert="horz" wrap="square" lIns="18288" tIns="0" rIns="0" bIns="0" numCol="1" spcCol="0" rtlCol="0" fromWordArt="0" anchor="t" anchorCtr="0" forceAA="0" upright="1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000" b="1">
              <a:solidFill>
                <a:srgbClr val="FF0000"/>
              </a:solidFill>
            </a:rPr>
            <a:t>rozmezí RETSEVMA</a:t>
          </a:r>
        </a:p>
      </cdr:txBody>
    </cdr:sp>
  </cdr:relSizeAnchor>
  <cdr:relSizeAnchor xmlns:cdr="http://schemas.openxmlformats.org/drawingml/2006/chartDrawing">
    <cdr:from>
      <cdr:x>0.6436</cdr:x>
      <cdr:y>0.51236</cdr:y>
    </cdr:from>
    <cdr:to>
      <cdr:x>0.95971</cdr:x>
      <cdr:y>0.70016</cdr:y>
    </cdr:to>
    <cdr:sp macro="" textlink="">
      <cdr:nvSpPr>
        <cdr:cNvPr id="10" name="TextovéPole 9"/>
        <cdr:cNvSpPr txBox="1"/>
      </cdr:nvSpPr>
      <cdr:spPr>
        <a:xfrm xmlns:a="http://schemas.openxmlformats.org/drawingml/2006/main">
          <a:off x="5934075" y="2962276"/>
          <a:ext cx="2914650" cy="10858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900" b="1" u="sng"/>
            <a:t>CAVE! rozmezí hodnot ICER u RETSEVMA je zatíženo velkou mírou nejistoty</a:t>
          </a:r>
          <a:r>
            <a:rPr lang="cs-CZ" sz="900" b="1"/>
            <a:t>, protože hodnoty mPFS u selperkatinibu nebyly (při mediánu folow-up 12 měsíců) ve studii LIBRETTO-531 zatím dosaženy, rozmezí hodnot mPFS (min. a max.) bylo vypočteno "naivním" způsobem přes publikovanou</a:t>
          </a:r>
          <a:r>
            <a:rPr lang="cs-CZ" sz="900" b="1" baseline="0"/>
            <a:t> hodnotu HR u PFS ve studii - viz podrobněji poznámku 55!</a:t>
          </a:r>
          <a:endParaRPr lang="cs-CZ" sz="9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231775</xdr:colOff>
      <xdr:row>1</xdr:row>
      <xdr:rowOff>196850</xdr:rowOff>
    </xdr:from>
    <xdr:to>
      <xdr:col>32</xdr:col>
      <xdr:colOff>41275</xdr:colOff>
      <xdr:row>15</xdr:row>
      <xdr:rowOff>434975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214992</xdr:colOff>
      <xdr:row>12</xdr:row>
      <xdr:rowOff>254111</xdr:rowOff>
    </xdr:from>
    <xdr:to>
      <xdr:col>27</xdr:col>
      <xdr:colOff>124741</xdr:colOff>
      <xdr:row>13</xdr:row>
      <xdr:rowOff>179916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140852E-25F5-4EFF-A91D-ACD46E678D1F}"/>
            </a:ext>
          </a:extLst>
        </xdr:cNvPr>
        <xdr:cNvSpPr txBox="1"/>
      </xdr:nvSpPr>
      <xdr:spPr>
        <a:xfrm>
          <a:off x="12921342" y="6245336"/>
          <a:ext cx="6005749" cy="3258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/>
            <a:t>medián přežití bez progrese (mPFS) v měsících </a:t>
          </a:r>
          <a:r>
            <a:rPr lang="cs-CZ" sz="1200" u="sng"/>
            <a:t>- podrobněji viz pozn. 55</a:t>
          </a:r>
          <a:r>
            <a:rPr lang="cs-CZ" sz="1200"/>
            <a:t>!</a:t>
          </a:r>
        </a:p>
      </xdr:txBody>
    </xdr:sp>
    <xdr:clientData/>
  </xdr:twoCellAnchor>
  <xdr:twoCellAnchor>
    <xdr:from>
      <xdr:col>24</xdr:col>
      <xdr:colOff>589492</xdr:colOff>
      <xdr:row>3</xdr:row>
      <xdr:rowOff>71966</xdr:rowOff>
    </xdr:from>
    <xdr:to>
      <xdr:col>27</xdr:col>
      <xdr:colOff>42334</xdr:colOff>
      <xdr:row>3</xdr:row>
      <xdr:rowOff>359833</xdr:rowOff>
    </xdr:to>
    <xdr:cxnSp macro="">
      <xdr:nvCxnSpPr>
        <xdr:cNvPr id="6" name="Přímá spojnice se šipkou 9"/>
        <xdr:cNvCxnSpPr>
          <a:cxnSpLocks noChangeShapeType="1"/>
        </xdr:cNvCxnSpPr>
      </xdr:nvCxnSpPr>
      <xdr:spPr bwMode="auto">
        <a:xfrm>
          <a:off x="19364325" y="1521883"/>
          <a:ext cx="1294342" cy="287867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306916</xdr:colOff>
      <xdr:row>6</xdr:row>
      <xdr:rowOff>412751</xdr:rowOff>
    </xdr:from>
    <xdr:to>
      <xdr:col>19</xdr:col>
      <xdr:colOff>158751</xdr:colOff>
      <xdr:row>8</xdr:row>
      <xdr:rowOff>133039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xmlns="" id="{FD4A935B-2FF2-4238-BFAA-FDC7C0EF6AE1}"/>
            </a:ext>
          </a:extLst>
        </xdr:cNvPr>
        <xdr:cNvSpPr txBox="1"/>
      </xdr:nvSpPr>
      <xdr:spPr>
        <a:xfrm>
          <a:off x="11794066" y="3794126"/>
          <a:ext cx="2290235" cy="7108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50" b="1"/>
            <a:t>COMETRIQ cps (kabozatinib),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mRDI cca 69%, </a:t>
          </a:r>
          <a:r>
            <a:rPr lang="cs-CZ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riziko ukončení pro NÚ je cca 16-20%</a:t>
          </a:r>
          <a:r>
            <a:rPr lang="cs-CZ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viz Přílohu č. 15</a:t>
          </a:r>
          <a:r>
            <a:rPr lang="cs-CZ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050"/>
        </a:p>
      </xdr:txBody>
    </xdr:sp>
    <xdr:clientData/>
  </xdr:twoCellAnchor>
  <xdr:twoCellAnchor>
    <xdr:from>
      <xdr:col>16</xdr:col>
      <xdr:colOff>359833</xdr:colOff>
      <xdr:row>8</xdr:row>
      <xdr:rowOff>74083</xdr:rowOff>
    </xdr:from>
    <xdr:to>
      <xdr:col>17</xdr:col>
      <xdr:colOff>148168</xdr:colOff>
      <xdr:row>11</xdr:row>
      <xdr:rowOff>21167</xdr:rowOff>
    </xdr:to>
    <xdr:cxnSp macro="">
      <xdr:nvCxnSpPr>
        <xdr:cNvPr id="9" name="Přímá spojnice se šipkou 13"/>
        <xdr:cNvCxnSpPr>
          <a:cxnSpLocks noChangeShapeType="1"/>
        </xdr:cNvCxnSpPr>
      </xdr:nvCxnSpPr>
      <xdr:spPr bwMode="auto">
        <a:xfrm flipH="1">
          <a:off x="12488333" y="4445000"/>
          <a:ext cx="402168" cy="11747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518583</xdr:colOff>
      <xdr:row>2</xdr:row>
      <xdr:rowOff>46567</xdr:rowOff>
    </xdr:from>
    <xdr:to>
      <xdr:col>25</xdr:col>
      <xdr:colOff>412750</xdr:colOff>
      <xdr:row>4</xdr:row>
      <xdr:rowOff>296334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xmlns="" id="{54058324-DCDC-498E-A8E6-BEEA0C05CBA4}"/>
            </a:ext>
          </a:extLst>
        </xdr:cNvPr>
        <xdr:cNvSpPr/>
      </xdr:nvSpPr>
      <xdr:spPr bwMode="auto">
        <a:xfrm>
          <a:off x="14444133" y="922867"/>
          <a:ext cx="3551767" cy="1449917"/>
        </a:xfrm>
        <a:prstGeom prst="ellipse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381000</xdr:colOff>
      <xdr:row>2</xdr:row>
      <xdr:rowOff>317499</xdr:rowOff>
    </xdr:from>
    <xdr:to>
      <xdr:col>24</xdr:col>
      <xdr:colOff>550333</xdr:colOff>
      <xdr:row>4</xdr:row>
      <xdr:rowOff>52916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xmlns="" id="{DEFA753E-4A8F-48C9-9120-FA8813C603B1}"/>
            </a:ext>
          </a:extLst>
        </xdr:cNvPr>
        <xdr:cNvSpPr txBox="1"/>
      </xdr:nvSpPr>
      <xdr:spPr>
        <a:xfrm>
          <a:off x="14964833" y="1195916"/>
          <a:ext cx="2624667" cy="931333"/>
        </a:xfrm>
        <a:prstGeom prst="rect">
          <a:avLst/>
        </a:prstGeom>
        <a:solidFill>
          <a:srgbClr val="FF0000"/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1">
              <a:solidFill>
                <a:schemeClr val="bg1"/>
              </a:solidFill>
            </a:rPr>
            <a:t>RETSEVMO cps (selperkatinib) pro těl. hmotnost 50kg a více,</a:t>
          </a:r>
          <a:r>
            <a:rPr lang="cs-CZ" sz="1000" b="1" baseline="0">
              <a:solidFill>
                <a:schemeClr val="bg1"/>
              </a:solidFill>
            </a:rPr>
            <a:t>  mRDI cca 95% </a:t>
          </a:r>
          <a:r>
            <a:rPr lang="cs-CZ" sz="1000" b="1">
              <a:solidFill>
                <a:schemeClr val="bg1"/>
              </a:solidFill>
            </a:rPr>
            <a:t> - </a:t>
          </a:r>
          <a:r>
            <a:rPr lang="cs-CZ" sz="1000" b="1" u="sng">
              <a:solidFill>
                <a:schemeClr val="bg1"/>
              </a:solidFill>
            </a:rPr>
            <a:t>riziko ukončení terapie pro NÚ je cca 3-4% za rok</a:t>
          </a:r>
          <a:r>
            <a:rPr lang="cs-CZ" sz="1000" b="1" u="sng" baseline="30000">
              <a:solidFill>
                <a:schemeClr val="bg1"/>
              </a:solidFill>
            </a:rPr>
            <a:t>10,42</a:t>
          </a:r>
          <a:r>
            <a:rPr lang="cs-CZ" sz="1000" b="1" u="sng">
              <a:solidFill>
                <a:schemeClr val="bg1"/>
              </a:solidFill>
            </a:rPr>
            <a:t>, velmi pravděpodobně</a:t>
          </a:r>
          <a:r>
            <a:rPr lang="cs-CZ" sz="1000" b="1" u="sng" baseline="0">
              <a:solidFill>
                <a:schemeClr val="bg1"/>
              </a:solidFill>
            </a:rPr>
            <a:t> významně nižší výskyt  vážných NÚ</a:t>
          </a:r>
          <a:r>
            <a:rPr lang="cs-CZ" sz="1000" b="1" u="sng">
              <a:solidFill>
                <a:schemeClr val="bg1"/>
              </a:solidFill>
            </a:rPr>
            <a:t> než u kabozatinibu</a:t>
          </a:r>
          <a:r>
            <a:rPr lang="cs-CZ" sz="1000" b="1" u="sng" baseline="30000">
              <a:solidFill>
                <a:schemeClr val="bg1"/>
              </a:solidFill>
            </a:rPr>
            <a:t>42</a:t>
          </a:r>
          <a:endParaRPr lang="cs-CZ" sz="1000" u="sng" baseline="30000">
            <a:solidFill>
              <a:schemeClr val="bg1"/>
            </a:solidFill>
          </a:endParaRPr>
        </a:p>
      </xdr:txBody>
    </xdr:sp>
    <xdr:clientData/>
  </xdr:twoCellAnchor>
  <xdr:twoCellAnchor>
    <xdr:from>
      <xdr:col>21</xdr:col>
      <xdr:colOff>571499</xdr:colOff>
      <xdr:row>5</xdr:row>
      <xdr:rowOff>497416</xdr:rowOff>
    </xdr:from>
    <xdr:to>
      <xdr:col>27</xdr:col>
      <xdr:colOff>306916</xdr:colOff>
      <xdr:row>10</xdr:row>
      <xdr:rowOff>264584</xdr:rowOff>
    </xdr:to>
    <xdr:sp macro="" textlink="">
      <xdr:nvSpPr>
        <xdr:cNvPr id="14" name="TextovéPole 13"/>
        <xdr:cNvSpPr txBox="1"/>
      </xdr:nvSpPr>
      <xdr:spPr>
        <a:xfrm>
          <a:off x="17504832" y="3291416"/>
          <a:ext cx="3418417" cy="21590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1"/>
            <a:t>CAVE! </a:t>
          </a:r>
          <a:r>
            <a:rPr lang="cs-CZ" sz="1200" b="1" u="sng"/>
            <a:t>LP RETSEVMO je sice 1,6x nákladnější </a:t>
          </a:r>
          <a:r>
            <a:rPr lang="cs-CZ" sz="1200" b="1" u="none"/>
            <a:t>(za stejné časové období 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při daném mRDI</a:t>
          </a:r>
          <a:r>
            <a:rPr lang="cs-CZ" sz="12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</a:t>
          </a:r>
          <a:r>
            <a:rPr lang="cs-CZ" sz="1200" b="1" u="none"/>
            <a:t>) </a:t>
          </a:r>
          <a:r>
            <a:rPr lang="cs-CZ" sz="1200" b="1" u="sng"/>
            <a:t>než LP COMETRIQ, ale je pravděpodobně až 8x účinnější </a:t>
          </a:r>
          <a:r>
            <a:rPr lang="cs-CZ" sz="1200" b="1" u="none"/>
            <a:t>(odhad dle bodových hodnot mPFS - viz pozn. 55</a:t>
          </a:r>
          <a:r>
            <a:rPr lang="cs-CZ" sz="1200" b="1"/>
            <a:t>)!, </a:t>
          </a:r>
          <a:r>
            <a:rPr lang="cs-CZ" sz="1200" b="1" u="sng"/>
            <a:t>po</a:t>
          </a:r>
          <a:r>
            <a:rPr lang="cs-CZ" sz="1200" b="1" u="sng" baseline="0"/>
            <a:t> 1. roce léčby je cca 79 % pravděpodobnost přežívání u RETSEVMA bez progrese onemocnění, po 2. roce léčby pak 64 %. co se týká celkové odpovědi na léčbu (ORR), tak u RETSEVMA bude pravděpodobně kolem 73 % 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(dle studie LIBRETTO-001</a:t>
          </a:r>
          <a:r>
            <a:rPr lang="cs-CZ" sz="12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</a:t>
          </a:r>
          <a:r>
            <a:rPr lang="cs-CZ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), pro COMETRIQ tato data nejsou dostupná!</a:t>
          </a:r>
          <a:endParaRPr lang="cs-CZ" sz="1200" b="1"/>
        </a:p>
      </xdr:txBody>
    </xdr:sp>
    <xdr:clientData/>
  </xdr:twoCellAnchor>
  <xdr:twoCellAnchor>
    <xdr:from>
      <xdr:col>15</xdr:col>
      <xdr:colOff>592667</xdr:colOff>
      <xdr:row>4</xdr:row>
      <xdr:rowOff>179917</xdr:rowOff>
    </xdr:from>
    <xdr:to>
      <xdr:col>19</xdr:col>
      <xdr:colOff>328084</xdr:colOff>
      <xdr:row>5</xdr:row>
      <xdr:rowOff>444500</xdr:rowOff>
    </xdr:to>
    <xdr:sp macro="" textlink="">
      <xdr:nvSpPr>
        <xdr:cNvPr id="15" name="TextovéPole 14"/>
        <xdr:cNvSpPr txBox="1"/>
      </xdr:nvSpPr>
      <xdr:spPr>
        <a:xfrm>
          <a:off x="12079817" y="2256367"/>
          <a:ext cx="2173817" cy="988483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400" b="1" i="1"/>
            <a:t>pro srovnání hodnot IC</a:t>
          </a:r>
          <a:r>
            <a:rPr lang="cs-CZ" sz="1400" b="1" i="1" baseline="-25000"/>
            <a:t>50</a:t>
          </a:r>
          <a:r>
            <a:rPr lang="cs-CZ" sz="1400" b="1" i="1"/>
            <a:t> pro jednotlivé TKI vůči příslušným RET mutacím viz Přílohu č. 12!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0.04212</cdr:x>
      <cdr:y>0.00869</cdr:y>
    </cdr:from>
    <cdr:to>
      <cdr:x>0.93616</cdr:x>
      <cdr:y>0.11275</cdr:y>
    </cdr:to>
    <cdr:sp macro="" textlink="">
      <cdr:nvSpPr>
        <cdr:cNvPr id="8" name="TextovéPole 7"/>
        <cdr:cNvSpPr txBox="1"/>
      </cdr:nvSpPr>
      <cdr:spPr>
        <a:xfrm xmlns:a="http://schemas.openxmlformats.org/drawingml/2006/main">
          <a:off x="509069" y="63137"/>
          <a:ext cx="10805572" cy="756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cs-CZ" sz="1600" b="1"/>
            <a:t>Hodnocení náklad. efektivity (cena za léčbu do progrese onemocnění vs</a:t>
          </a:r>
          <a:r>
            <a:rPr lang="cs-CZ" sz="1600" b="1" baseline="0"/>
            <a:t> bodová hodnota</a:t>
          </a:r>
          <a:r>
            <a:rPr lang="cs-CZ" sz="1600" b="1"/>
            <a:t> mediánu přežití bez progrese) přípravků</a:t>
          </a:r>
          <a:r>
            <a:rPr lang="cs-CZ" sz="1600" b="1" baseline="0"/>
            <a:t> použitých </a:t>
          </a:r>
          <a:r>
            <a:rPr lang="cs-CZ" sz="1600" b="1" u="sng" baseline="0"/>
            <a:t>jako 2. linie systémové TKI léčby u RET mutovaného MT po LP CAPRELSA  </a:t>
          </a:r>
          <a:endParaRPr lang="cs-CZ" sz="1600" b="1" u="sng"/>
        </a:p>
      </cdr:txBody>
    </cdr:sp>
  </cdr:relSizeAnchor>
  <cdr:relSizeAnchor xmlns:cdr="http://schemas.openxmlformats.org/drawingml/2006/chartDrawing">
    <cdr:from>
      <cdr:x>0.03234</cdr:x>
      <cdr:y>0.08619</cdr:y>
    </cdr:from>
    <cdr:to>
      <cdr:x>0.0702</cdr:x>
      <cdr:y>0.80184</cdr:y>
    </cdr:to>
    <cdr:sp macro="" textlink="">
      <cdr:nvSpPr>
        <cdr:cNvPr id="14" name="TextovéPole 18">
          <a:extLst xmlns:a="http://schemas.openxmlformats.org/drawingml/2006/main"/>
        </cdr:cNvPr>
        <cdr:cNvSpPr txBox="1"/>
      </cdr:nvSpPr>
      <cdr:spPr>
        <a:xfrm xmlns:a="http://schemas.openxmlformats.org/drawingml/2006/main">
          <a:off x="390857" y="626233"/>
          <a:ext cx="457582" cy="519952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                       cena za léčbu</a:t>
          </a:r>
          <a:r>
            <a:rPr lang="cs-CZ" sz="1100" baseline="0"/>
            <a:t> (jen za LP) vynaložená do progrese onemocnění čí úmrtí</a:t>
          </a:r>
          <a:endParaRPr lang="cs-CZ" sz="1100"/>
        </a:p>
      </cdr:txBody>
    </cdr:sp>
  </cdr:relSizeAnchor>
  <cdr:relSizeAnchor xmlns:cdr="http://schemas.openxmlformats.org/drawingml/2006/chartDrawing">
    <cdr:from>
      <cdr:x>0.15308</cdr:x>
      <cdr:y>0.64195</cdr:y>
    </cdr:from>
    <cdr:to>
      <cdr:x>0.27567</cdr:x>
      <cdr:y>0.68276</cdr:y>
    </cdr:to>
    <cdr:sp macro="" textlink="">
      <cdr:nvSpPr>
        <cdr:cNvPr id="23" name="TextovéPole 22"/>
        <cdr:cNvSpPr txBox="1"/>
      </cdr:nvSpPr>
      <cdr:spPr>
        <a:xfrm xmlns:a="http://schemas.openxmlformats.org/drawingml/2006/main">
          <a:off x="1853141" y="4819650"/>
          <a:ext cx="1481667" cy="306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0</xdr:row>
      <xdr:rowOff>38100</xdr:rowOff>
    </xdr:from>
    <xdr:to>
      <xdr:col>34</xdr:col>
      <xdr:colOff>209550</xdr:colOff>
      <xdr:row>32</xdr:row>
      <xdr:rowOff>38100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276224" y="38100"/>
          <a:ext cx="20659726" cy="609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600075</xdr:colOff>
      <xdr:row>1</xdr:row>
      <xdr:rowOff>114300</xdr:rowOff>
    </xdr:from>
    <xdr:to>
      <xdr:col>10</xdr:col>
      <xdr:colOff>114300</xdr:colOff>
      <xdr:row>27</xdr:row>
      <xdr:rowOff>123825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04800"/>
          <a:ext cx="5610225" cy="496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1</xdr:row>
      <xdr:rowOff>0</xdr:rowOff>
    </xdr:from>
    <xdr:to>
      <xdr:col>1</xdr:col>
      <xdr:colOff>504825</xdr:colOff>
      <xdr:row>3</xdr:row>
      <xdr:rowOff>76200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676275" y="190500"/>
          <a:ext cx="43815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10</xdr:col>
      <xdr:colOff>285750</xdr:colOff>
      <xdr:row>1</xdr:row>
      <xdr:rowOff>114300</xdr:rowOff>
    </xdr:from>
    <xdr:to>
      <xdr:col>20</xdr:col>
      <xdr:colOff>114300</xdr:colOff>
      <xdr:row>28</xdr:row>
      <xdr:rowOff>19050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04800"/>
          <a:ext cx="5924550" cy="504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285749</xdr:colOff>
      <xdr:row>1</xdr:row>
      <xdr:rowOff>114300</xdr:rowOff>
    </xdr:from>
    <xdr:to>
      <xdr:col>11</xdr:col>
      <xdr:colOff>352424</xdr:colOff>
      <xdr:row>4</xdr:row>
      <xdr:rowOff>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6381749" y="304800"/>
          <a:ext cx="676275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20</xdr:col>
      <xdr:colOff>238125</xdr:colOff>
      <xdr:row>2</xdr:row>
      <xdr:rowOff>95250</xdr:rowOff>
    </xdr:from>
    <xdr:to>
      <xdr:col>33</xdr:col>
      <xdr:colOff>590550</xdr:colOff>
      <xdr:row>27</xdr:row>
      <xdr:rowOff>9525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476250"/>
          <a:ext cx="8277225" cy="467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28575</xdr:colOff>
      <xdr:row>13</xdr:row>
      <xdr:rowOff>57149</xdr:rowOff>
    </xdr:from>
    <xdr:to>
      <xdr:col>33</xdr:col>
      <xdr:colOff>561975</xdr:colOff>
      <xdr:row>14</xdr:row>
      <xdr:rowOff>76200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20145375" y="2533649"/>
          <a:ext cx="533400" cy="20955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27</xdr:col>
      <xdr:colOff>257175</xdr:colOff>
      <xdr:row>3</xdr:row>
      <xdr:rowOff>95250</xdr:rowOff>
    </xdr:from>
    <xdr:to>
      <xdr:col>27</xdr:col>
      <xdr:colOff>523875</xdr:colOff>
      <xdr:row>4</xdr:row>
      <xdr:rowOff>180975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/>
      </xdr:nvSpPr>
      <xdr:spPr>
        <a:xfrm>
          <a:off x="16716375" y="666750"/>
          <a:ext cx="266700" cy="276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20</xdr:col>
      <xdr:colOff>76200</xdr:colOff>
      <xdr:row>7</xdr:row>
      <xdr:rowOff>133349</xdr:rowOff>
    </xdr:from>
    <xdr:to>
      <xdr:col>22</xdr:col>
      <xdr:colOff>542925</xdr:colOff>
      <xdr:row>10</xdr:row>
      <xdr:rowOff>28574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12268200" y="1466849"/>
          <a:ext cx="1685925" cy="466725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zoomScale="90" zoomScaleNormal="90" workbookViewId="0">
      <pane xSplit="2" ySplit="2" topLeftCell="E3" activePane="bottomRight" state="frozen"/>
      <selection pane="topRight" activeCell="C1" sqref="C1"/>
      <selection pane="bottomLeft" activeCell="A3" sqref="A3"/>
      <selection pane="bottomRight" activeCell="A6" sqref="A6"/>
    </sheetView>
  </sheetViews>
  <sheetFormatPr defaultRowHeight="15" x14ac:dyDescent="0.25"/>
  <cols>
    <col min="1" max="1" width="18.85546875" customWidth="1"/>
    <col min="2" max="2" width="12.5703125" customWidth="1"/>
    <col min="3" max="3" width="22.7109375" customWidth="1"/>
    <col min="4" max="4" width="18.7109375" customWidth="1"/>
    <col min="5" max="5" width="55.7109375" customWidth="1"/>
    <col min="6" max="6" width="20.85546875" customWidth="1"/>
    <col min="7" max="7" width="26.28515625" customWidth="1"/>
    <col min="8" max="8" width="14.7109375" hidden="1" customWidth="1"/>
    <col min="9" max="9" width="12" hidden="1" customWidth="1"/>
  </cols>
  <sheetData>
    <row r="1" spans="1:9" ht="8.25" customHeight="1" thickBot="1" x14ac:dyDescent="0.4"/>
    <row r="2" spans="1:9" ht="58.5" customHeight="1" thickTop="1" thickBot="1" x14ac:dyDescent="0.3">
      <c r="A2" s="1" t="s">
        <v>5</v>
      </c>
      <c r="B2" s="2" t="s">
        <v>19</v>
      </c>
      <c r="C2" s="53" t="s">
        <v>33</v>
      </c>
      <c r="D2" s="3" t="s">
        <v>34</v>
      </c>
      <c r="E2" s="22" t="s">
        <v>9</v>
      </c>
      <c r="F2" s="22" t="s">
        <v>10</v>
      </c>
      <c r="G2" s="5" t="s">
        <v>11</v>
      </c>
      <c r="H2" s="6" t="s">
        <v>1</v>
      </c>
      <c r="I2" s="7" t="s">
        <v>2</v>
      </c>
    </row>
    <row r="3" spans="1:9" ht="133.5" customHeight="1" thickTop="1" x14ac:dyDescent="0.25">
      <c r="A3" s="10" t="s">
        <v>8</v>
      </c>
      <c r="B3" s="11" t="s">
        <v>20</v>
      </c>
      <c r="C3" s="54" t="s">
        <v>15</v>
      </c>
      <c r="D3" s="56" t="s">
        <v>18</v>
      </c>
      <c r="E3" s="23" t="s">
        <v>38</v>
      </c>
      <c r="F3" s="60" t="s">
        <v>28</v>
      </c>
      <c r="G3" s="25" t="s">
        <v>12</v>
      </c>
      <c r="H3" s="8" t="s">
        <v>3</v>
      </c>
      <c r="I3" s="9" t="s">
        <v>4</v>
      </c>
    </row>
    <row r="4" spans="1:9" ht="165.75" customHeight="1" x14ac:dyDescent="0.25">
      <c r="A4" s="10" t="s">
        <v>26</v>
      </c>
      <c r="B4" s="11" t="s">
        <v>23</v>
      </c>
      <c r="C4" s="54" t="s">
        <v>24</v>
      </c>
      <c r="D4" s="56" t="s">
        <v>17</v>
      </c>
      <c r="E4" s="24" t="s">
        <v>39</v>
      </c>
      <c r="F4" s="67" t="s">
        <v>29</v>
      </c>
      <c r="G4" s="26" t="s">
        <v>30</v>
      </c>
      <c r="H4" s="12" t="e">
        <f>#REF! /#REF!</f>
        <v>#REF!</v>
      </c>
      <c r="I4" s="13" t="e">
        <f>PRODUCT(#REF!/#REF!,#REF! /#REF!)</f>
        <v>#REF!</v>
      </c>
    </row>
    <row r="5" spans="1:9" ht="151.5" customHeight="1" thickBot="1" x14ac:dyDescent="0.3">
      <c r="A5" s="14" t="s">
        <v>31</v>
      </c>
      <c r="B5" s="15" t="s">
        <v>32</v>
      </c>
      <c r="C5" s="27" t="s">
        <v>37</v>
      </c>
      <c r="D5" s="58" t="s">
        <v>16</v>
      </c>
      <c r="E5" s="27" t="s">
        <v>43</v>
      </c>
      <c r="F5" s="68" t="s">
        <v>41</v>
      </c>
      <c r="G5" s="69" t="s">
        <v>42</v>
      </c>
      <c r="H5" s="12" t="e">
        <f>#REF! /#REF!</f>
        <v>#REF!</v>
      </c>
      <c r="I5" s="13" t="e">
        <f>PRODUCT(#REF!/#REF!,#REF! /#REF!)</f>
        <v>#REF!</v>
      </c>
    </row>
    <row r="6" spans="1:9" ht="3.75" customHeight="1" thickTop="1" x14ac:dyDescent="0.35">
      <c r="A6" s="16"/>
      <c r="B6" s="16"/>
      <c r="C6" s="16"/>
      <c r="D6" s="16"/>
      <c r="E6" s="16"/>
      <c r="F6" s="16"/>
      <c r="G6" s="16"/>
      <c r="H6" s="17"/>
      <c r="I6" s="18"/>
    </row>
    <row r="7" spans="1:9" ht="9.6" customHeight="1" x14ac:dyDescent="0.35">
      <c r="A7" s="19"/>
      <c r="B7" s="16"/>
      <c r="C7" s="16"/>
      <c r="D7" s="16"/>
      <c r="E7" s="16"/>
      <c r="F7" s="16"/>
      <c r="G7" s="16"/>
      <c r="H7" s="17"/>
      <c r="I7" s="17"/>
    </row>
    <row r="8" spans="1:9" ht="9.9499999999999993" customHeight="1" x14ac:dyDescent="0.35">
      <c r="A8" s="20"/>
      <c r="B8" s="16"/>
      <c r="C8" s="16"/>
      <c r="D8" s="16"/>
      <c r="E8" s="16"/>
      <c r="F8" s="16"/>
      <c r="G8" s="16"/>
      <c r="H8" s="16"/>
      <c r="I8" s="16"/>
    </row>
    <row r="9" spans="1:9" ht="9.9499999999999993" customHeight="1" x14ac:dyDescent="0.35">
      <c r="A9" s="19"/>
      <c r="B9" s="16"/>
      <c r="C9" s="16"/>
      <c r="D9" s="16"/>
      <c r="E9" s="16"/>
      <c r="F9" s="16"/>
      <c r="G9" s="16"/>
      <c r="H9" s="16"/>
      <c r="I9" s="16"/>
    </row>
    <row r="10" spans="1:9" ht="14.45" x14ac:dyDescent="0.35">
      <c r="A10" s="21"/>
      <c r="B10" s="16"/>
      <c r="C10" s="16"/>
      <c r="D10" s="16"/>
      <c r="E10" s="16"/>
      <c r="F10" s="16"/>
      <c r="G10" s="16"/>
      <c r="H10" s="16"/>
      <c r="I10" s="16"/>
    </row>
    <row r="19" spans="1:1" x14ac:dyDescent="0.25">
      <c r="A19" s="5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Formulas="1" topLeftCell="D10" zoomScaleNormal="100" workbookViewId="0">
      <selection activeCell="J48" sqref="J48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17" sqref="A1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54" sqref="R5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zoomScale="90" zoomScaleNormal="90" workbookViewId="0">
      <selection activeCell="X12" sqref="X1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Normal="100" workbookViewId="0">
      <selection activeCell="C80" sqref="C8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I15" sqref="AI1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34" zoomScaleNormal="100" workbookViewId="0">
      <selection activeCell="AB43" sqref="AB4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P35" sqref="P3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7" zoomScale="90" zoomScaleNormal="90" workbookViewId="0">
      <selection activeCell="U68" sqref="U6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31" zoomScale="90" zoomScaleNormal="90" workbookViewId="0">
      <selection activeCell="C64" sqref="C6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abSelected="1"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38" sqref="F38"/>
    </sheetView>
  </sheetViews>
  <sheetFormatPr defaultRowHeight="15" x14ac:dyDescent="0.25"/>
  <cols>
    <col min="1" max="1" width="19.140625" customWidth="1"/>
    <col min="2" max="2" width="12.5703125" customWidth="1"/>
    <col min="3" max="3" width="47.42578125" customWidth="1"/>
    <col min="4" max="4" width="15.5703125" customWidth="1"/>
    <col min="5" max="5" width="13.85546875" customWidth="1"/>
    <col min="6" max="6" width="17.7109375" customWidth="1"/>
    <col min="7" max="7" width="16.5703125" customWidth="1"/>
    <col min="8" max="8" width="14.140625" customWidth="1"/>
    <col min="9" max="9" width="18.7109375" customWidth="1"/>
    <col min="10" max="10" width="9.7109375" customWidth="1"/>
    <col min="11" max="11" width="12" customWidth="1"/>
    <col min="12" max="12" width="12.42578125" bestFit="1" customWidth="1"/>
    <col min="13" max="13" width="10.7109375" bestFit="1" customWidth="1"/>
    <col min="14" max="14" width="11.5703125" customWidth="1"/>
  </cols>
  <sheetData>
    <row r="1" spans="1:16" ht="8.25" customHeight="1" thickBot="1" x14ac:dyDescent="0.3"/>
    <row r="2" spans="1:16" ht="61.5" customHeight="1" thickTop="1" thickBot="1" x14ac:dyDescent="0.3">
      <c r="A2" s="1" t="s">
        <v>53</v>
      </c>
      <c r="B2" s="2" t="s">
        <v>0</v>
      </c>
      <c r="C2" s="4" t="s">
        <v>71</v>
      </c>
      <c r="D2" s="3" t="s">
        <v>44</v>
      </c>
      <c r="E2" s="3" t="s">
        <v>45</v>
      </c>
      <c r="F2" s="36" t="s">
        <v>52</v>
      </c>
      <c r="G2" s="35" t="s">
        <v>73</v>
      </c>
      <c r="H2" s="140" t="s">
        <v>74</v>
      </c>
      <c r="I2" s="51" t="s">
        <v>72</v>
      </c>
      <c r="J2" s="28" t="s">
        <v>46</v>
      </c>
      <c r="L2" s="38"/>
      <c r="M2" s="38"/>
      <c r="N2" s="38"/>
      <c r="O2" s="38"/>
      <c r="P2" s="37"/>
    </row>
    <row r="3" spans="1:16" ht="96" customHeight="1" thickTop="1" x14ac:dyDescent="0.25">
      <c r="A3" s="10" t="s">
        <v>56</v>
      </c>
      <c r="B3" s="11" t="s">
        <v>22</v>
      </c>
      <c r="C3" s="57" t="s">
        <v>13</v>
      </c>
      <c r="D3" s="45">
        <v>160896.95999999999</v>
      </c>
      <c r="E3" s="70">
        <f>D3-K3</f>
        <v>160896.95999999999</v>
      </c>
      <c r="F3" s="46">
        <f>(17*(E3/2/28))+(3*17*(E3/2/84))+(27*(E3/2/84))</f>
        <v>123545.88</v>
      </c>
      <c r="G3" s="127">
        <f>F3*12</f>
        <v>1482550.56</v>
      </c>
      <c r="H3" s="141">
        <f>G3/G6</f>
        <v>1.3644931650013301</v>
      </c>
      <c r="I3" s="137">
        <f>L3-G3</f>
        <v>871260.73071428575</v>
      </c>
      <c r="J3" s="41">
        <v>0</v>
      </c>
      <c r="K3" s="30">
        <f t="shared" ref="K3:K9" si="0">D3*J3</f>
        <v>0</v>
      </c>
      <c r="L3" s="136">
        <f>G9</f>
        <v>2353811.2907142858</v>
      </c>
      <c r="M3" s="38"/>
      <c r="N3" s="38"/>
      <c r="O3" s="38"/>
      <c r="P3" s="37"/>
    </row>
    <row r="4" spans="1:16" ht="27.75" customHeight="1" x14ac:dyDescent="0.25">
      <c r="A4" s="10" t="s">
        <v>14</v>
      </c>
      <c r="B4" s="59" t="s">
        <v>21</v>
      </c>
      <c r="C4" s="131"/>
      <c r="D4" s="47">
        <v>111080.41</v>
      </c>
      <c r="E4" s="71">
        <f>D4-K4</f>
        <v>111080.41</v>
      </c>
      <c r="F4" s="48"/>
      <c r="G4" s="48"/>
      <c r="H4" s="48"/>
      <c r="I4" s="48"/>
      <c r="J4" s="31">
        <v>0</v>
      </c>
      <c r="K4" s="30">
        <f t="shared" si="0"/>
        <v>0</v>
      </c>
      <c r="L4" s="38"/>
      <c r="M4" s="38"/>
      <c r="N4" s="38"/>
      <c r="O4" s="38"/>
      <c r="P4" s="37"/>
    </row>
    <row r="5" spans="1:16" ht="30.75" customHeight="1" x14ac:dyDescent="0.25">
      <c r="A5" s="10" t="s">
        <v>25</v>
      </c>
      <c r="B5" s="59" t="s">
        <v>21</v>
      </c>
      <c r="C5" s="132"/>
      <c r="D5" s="47">
        <v>37633.440000000002</v>
      </c>
      <c r="E5" s="71">
        <f>D5-K5</f>
        <v>37633.440000000002</v>
      </c>
      <c r="F5" s="40"/>
      <c r="G5" s="129"/>
      <c r="H5" s="129"/>
      <c r="I5" s="139"/>
      <c r="J5" s="32">
        <v>0</v>
      </c>
      <c r="K5" s="30">
        <f t="shared" si="0"/>
        <v>0</v>
      </c>
      <c r="M5" s="39"/>
    </row>
    <row r="6" spans="1:16" ht="94.5" customHeight="1" x14ac:dyDescent="0.25">
      <c r="A6" s="10" t="s">
        <v>55</v>
      </c>
      <c r="B6" s="59" t="s">
        <v>21</v>
      </c>
      <c r="C6" s="131" t="s">
        <v>27</v>
      </c>
      <c r="D6" s="29"/>
      <c r="E6" s="71"/>
      <c r="F6" s="33">
        <f>(22*(E5/30))+(17*(E4/30))</f>
        <v>90543.421666666662</v>
      </c>
      <c r="G6" s="130">
        <f>F6*12</f>
        <v>1086521.06</v>
      </c>
      <c r="H6" s="142">
        <f>G6/G6</f>
        <v>1</v>
      </c>
      <c r="I6" s="138">
        <f>L6-G6</f>
        <v>1267290.2307142857</v>
      </c>
      <c r="J6" s="32">
        <v>0</v>
      </c>
      <c r="K6" s="30">
        <f t="shared" si="0"/>
        <v>0</v>
      </c>
      <c r="L6" s="39">
        <f>G9</f>
        <v>2353811.2907142858</v>
      </c>
      <c r="N6" s="39"/>
    </row>
    <row r="7" spans="1:16" ht="31.5" customHeight="1" x14ac:dyDescent="0.25">
      <c r="A7" s="65" t="s">
        <v>36</v>
      </c>
      <c r="B7" s="49" t="s">
        <v>32</v>
      </c>
      <c r="C7" s="133"/>
      <c r="D7" s="62">
        <v>48195.11</v>
      </c>
      <c r="E7" s="72">
        <f>D7-K7</f>
        <v>48195.11</v>
      </c>
      <c r="F7" s="63"/>
      <c r="G7" s="63"/>
      <c r="H7" s="143"/>
      <c r="I7" s="63"/>
      <c r="J7" s="64">
        <v>0</v>
      </c>
      <c r="K7" s="30">
        <f t="shared" si="0"/>
        <v>0</v>
      </c>
      <c r="L7" s="39"/>
      <c r="M7" s="39"/>
      <c r="N7" s="39"/>
    </row>
    <row r="8" spans="1:16" ht="30.75" customHeight="1" x14ac:dyDescent="0.25">
      <c r="A8" s="66" t="s">
        <v>35</v>
      </c>
      <c r="B8" s="61" t="s">
        <v>32</v>
      </c>
      <c r="C8" s="134"/>
      <c r="D8" s="50">
        <v>190028.26</v>
      </c>
      <c r="E8" s="72">
        <f>D8-K8</f>
        <v>190028.26</v>
      </c>
      <c r="F8" s="34"/>
      <c r="G8" s="34"/>
      <c r="H8" s="143"/>
      <c r="I8" s="34"/>
      <c r="J8" s="64">
        <v>0</v>
      </c>
      <c r="K8" s="30">
        <f t="shared" si="0"/>
        <v>0</v>
      </c>
      <c r="L8" s="39"/>
      <c r="M8" s="39"/>
      <c r="N8" s="39"/>
    </row>
    <row r="9" spans="1:16" ht="97.5" customHeight="1" thickBot="1" x14ac:dyDescent="0.3">
      <c r="A9" s="14" t="s">
        <v>54</v>
      </c>
      <c r="B9" s="15" t="s">
        <v>32</v>
      </c>
      <c r="C9" s="135" t="s">
        <v>40</v>
      </c>
      <c r="D9" s="42"/>
      <c r="E9" s="42"/>
      <c r="F9" s="43">
        <f>(108*(E8/112))+(15*(E7/56))</f>
        <v>196150.94089285715</v>
      </c>
      <c r="G9" s="128">
        <f>F9*12</f>
        <v>2353811.2907142858</v>
      </c>
      <c r="H9" s="144">
        <f>G9/G6</f>
        <v>2.1663742907240895</v>
      </c>
      <c r="I9" s="145"/>
      <c r="J9" s="44">
        <v>0</v>
      </c>
      <c r="K9" s="30">
        <f t="shared" si="0"/>
        <v>0</v>
      </c>
      <c r="L9" s="39"/>
    </row>
    <row r="10" spans="1:16" ht="12" customHeight="1" thickTop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8"/>
      <c r="K10" s="16"/>
      <c r="L10" s="16"/>
    </row>
    <row r="11" spans="1:16" ht="9.6" customHeight="1" x14ac:dyDescent="0.25">
      <c r="A11" s="19"/>
      <c r="B11" s="16"/>
      <c r="C11" s="16"/>
      <c r="D11" s="16"/>
      <c r="E11" s="16"/>
      <c r="F11" s="16"/>
      <c r="G11" s="16"/>
      <c r="H11" s="16"/>
      <c r="I11" s="16"/>
      <c r="J11" s="17"/>
      <c r="K11" s="16"/>
      <c r="L11" s="16"/>
      <c r="N11" t="s">
        <v>6</v>
      </c>
    </row>
    <row r="12" spans="1:16" ht="3.75" customHeight="1" x14ac:dyDescent="0.25">
      <c r="A12" s="20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1:16" ht="9.75" hidden="1" customHeight="1" x14ac:dyDescent="0.25">
      <c r="A13" s="19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</row>
    <row r="14" spans="1:16" hidden="1" x14ac:dyDescent="0.25">
      <c r="A14" s="21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</row>
    <row r="15" spans="1:16" ht="6" customHeight="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</row>
    <row r="16" spans="1:16" x14ac:dyDescent="0.25">
      <c r="A16" s="148"/>
      <c r="B16" s="16"/>
      <c r="C16" s="16"/>
      <c r="D16" s="149"/>
      <c r="E16" s="16"/>
      <c r="F16" s="16"/>
      <c r="G16" s="16"/>
      <c r="H16" s="16"/>
      <c r="I16" s="16"/>
      <c r="J16" s="16"/>
      <c r="K16" s="16"/>
      <c r="L16" s="16"/>
    </row>
    <row r="17" spans="1:12" x14ac:dyDescent="0.25">
      <c r="A17" s="150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25">
      <c r="A18" s="150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47"/>
    </row>
    <row r="19" spans="1:12" x14ac:dyDescent="0.25">
      <c r="A19" s="150"/>
      <c r="B19" s="16"/>
      <c r="C19" s="16"/>
      <c r="D19" s="16"/>
      <c r="E19" s="16"/>
      <c r="F19" s="16"/>
      <c r="G19" s="16"/>
      <c r="H19" s="16"/>
      <c r="I19" s="16"/>
      <c r="J19" s="16"/>
      <c r="K19" s="16"/>
    </row>
    <row r="20" spans="1:12" x14ac:dyDescent="0.25">
      <c r="A20" s="151"/>
      <c r="B20" s="16"/>
      <c r="C20" s="16"/>
      <c r="D20" s="16"/>
      <c r="E20" s="16"/>
      <c r="F20" s="16"/>
      <c r="G20" s="16"/>
      <c r="H20" s="16"/>
      <c r="I20" s="16"/>
      <c r="J20" s="16"/>
      <c r="K20" s="16"/>
    </row>
    <row r="21" spans="1:12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</row>
    <row r="22" spans="1:12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</row>
    <row r="25" spans="1:12" x14ac:dyDescent="0.25">
      <c r="E25" s="5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zoomScale="80" zoomScaleNormal="80" workbookViewId="0">
      <selection activeCell="F37" sqref="F3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"/>
  <sheetViews>
    <sheetView topLeftCell="S1" zoomScale="80" zoomScaleNormal="80" workbookViewId="0">
      <selection activeCell="AH7" sqref="AH7"/>
    </sheetView>
  </sheetViews>
  <sheetFormatPr defaultRowHeight="12.75" x14ac:dyDescent="0.2"/>
  <cols>
    <col min="1" max="1" width="26.140625" style="73" customWidth="1"/>
    <col min="2" max="2" width="13.140625" style="73" customWidth="1"/>
    <col min="3" max="3" width="9.28515625" style="73" customWidth="1"/>
    <col min="4" max="4" width="12" style="73" customWidth="1"/>
    <col min="5" max="5" width="9.42578125" style="73" customWidth="1"/>
    <col min="6" max="6" width="13.140625" style="73" customWidth="1"/>
    <col min="7" max="7" width="14.28515625" style="73" customWidth="1"/>
    <col min="8" max="8" width="10.5703125" style="73" customWidth="1"/>
    <col min="9" max="9" width="18.42578125" style="73" customWidth="1"/>
    <col min="10" max="10" width="15" style="73" customWidth="1"/>
    <col min="11" max="11" width="12.85546875" style="73" customWidth="1"/>
    <col min="12" max="12" width="11.42578125" style="73" customWidth="1"/>
    <col min="13" max="16384" width="9.140625" style="73"/>
  </cols>
  <sheetData>
    <row r="1" spans="1:12" ht="8.25" customHeight="1" thickBot="1" x14ac:dyDescent="0.25"/>
    <row r="2" spans="1:12" ht="60.75" customHeight="1" thickTop="1" thickBot="1" x14ac:dyDescent="0.25">
      <c r="A2" s="1" t="s">
        <v>53</v>
      </c>
      <c r="B2" s="2" t="s">
        <v>0</v>
      </c>
      <c r="C2" s="106" t="s">
        <v>50</v>
      </c>
      <c r="D2" s="108" t="s">
        <v>49</v>
      </c>
      <c r="E2" s="106" t="s">
        <v>48</v>
      </c>
      <c r="F2" s="108" t="s">
        <v>80</v>
      </c>
      <c r="G2" s="107" t="s">
        <v>58</v>
      </c>
      <c r="H2" s="106" t="s">
        <v>47</v>
      </c>
      <c r="I2" s="105" t="s">
        <v>63</v>
      </c>
      <c r="J2" s="104" t="s">
        <v>65</v>
      </c>
      <c r="K2" s="104" t="s">
        <v>66</v>
      </c>
      <c r="L2" s="104" t="s">
        <v>67</v>
      </c>
    </row>
    <row r="3" spans="1:12" ht="45" customHeight="1" thickTop="1" x14ac:dyDescent="0.2">
      <c r="A3" s="119" t="s">
        <v>60</v>
      </c>
      <c r="B3" s="11" t="s">
        <v>57</v>
      </c>
      <c r="C3" s="121">
        <v>12.2</v>
      </c>
      <c r="D3" s="146">
        <f>C3*G3</f>
        <v>1507259.736</v>
      </c>
      <c r="E3" s="121">
        <v>25.1</v>
      </c>
      <c r="F3" s="146">
        <f>E3*G3</f>
        <v>3101001.5880000005</v>
      </c>
      <c r="G3" s="103">
        <f>BIA!F3</f>
        <v>123545.88</v>
      </c>
      <c r="H3" s="102">
        <v>13.8</v>
      </c>
      <c r="I3" s="98">
        <f>H3*G3</f>
        <v>1704933.1440000001</v>
      </c>
      <c r="J3" s="101">
        <f>(I3)/(H3-H6)</f>
        <v>185318.81999999998</v>
      </c>
      <c r="K3" s="101">
        <f>D3/(C3-H6)</f>
        <v>198323.64947368423</v>
      </c>
      <c r="L3" s="101">
        <f>F3/(E3-H6)</f>
        <v>151268.37014634148</v>
      </c>
    </row>
    <row r="4" spans="1:12" ht="49.5" customHeight="1" x14ac:dyDescent="0.2">
      <c r="A4" s="119" t="s">
        <v>61</v>
      </c>
      <c r="B4" s="59" t="s">
        <v>21</v>
      </c>
      <c r="C4" s="121">
        <v>12.2</v>
      </c>
      <c r="D4" s="146">
        <f t="shared" ref="D4:D5" si="0">C4*G4</f>
        <v>1104629.7443333331</v>
      </c>
      <c r="E4" s="121">
        <v>25.1</v>
      </c>
      <c r="F4" s="146">
        <f t="shared" ref="F4:F5" si="1">E4*G4</f>
        <v>2272639.8838333334</v>
      </c>
      <c r="G4" s="103">
        <f>BIA!F6</f>
        <v>90543.421666666662</v>
      </c>
      <c r="H4" s="102">
        <v>16.8</v>
      </c>
      <c r="I4" s="98">
        <f>H4*G4</f>
        <v>1521129.4839999999</v>
      </c>
      <c r="J4" s="101">
        <f>(I4)/(H4-H6)</f>
        <v>124682.74459016391</v>
      </c>
      <c r="K4" s="101">
        <f>D4/(C4-H6)</f>
        <v>145346.01899122805</v>
      </c>
      <c r="L4" s="101">
        <f>F4/(E4-H6)</f>
        <v>110860.48213821139</v>
      </c>
    </row>
    <row r="5" spans="1:12" ht="57" customHeight="1" thickBot="1" x14ac:dyDescent="0.25">
      <c r="A5" s="120" t="s">
        <v>62</v>
      </c>
      <c r="B5" s="15" t="s">
        <v>59</v>
      </c>
      <c r="C5" s="122">
        <v>34.299999999999997</v>
      </c>
      <c r="D5" s="146">
        <f t="shared" si="0"/>
        <v>6727977.2726249993</v>
      </c>
      <c r="E5" s="122">
        <v>98.8</v>
      </c>
      <c r="F5" s="146">
        <f t="shared" si="1"/>
        <v>19379712.960214287</v>
      </c>
      <c r="G5" s="100">
        <f>BIA!F9</f>
        <v>196150.94089285715</v>
      </c>
      <c r="H5" s="99">
        <v>54.3</v>
      </c>
      <c r="I5" s="98">
        <f>H5*G5</f>
        <v>10650996.090482142</v>
      </c>
      <c r="J5" s="101">
        <f>(I5)/(H5-H6)</f>
        <v>214305.75634772924</v>
      </c>
      <c r="K5" s="101">
        <f>D5/(C5-H6)</f>
        <v>226531.22130050507</v>
      </c>
      <c r="L5" s="101">
        <f>F5/(E5-H6)</f>
        <v>205729.43694494996</v>
      </c>
    </row>
    <row r="6" spans="1:12" ht="45.75" customHeight="1" thickTop="1" x14ac:dyDescent="0.2">
      <c r="A6" s="123" t="s">
        <v>64</v>
      </c>
      <c r="B6" s="87"/>
      <c r="C6" s="87"/>
      <c r="D6" s="86"/>
      <c r="E6" s="87"/>
      <c r="F6" s="87"/>
      <c r="G6" s="95"/>
      <c r="H6" s="94">
        <v>4.5999999999999996</v>
      </c>
      <c r="I6" s="93">
        <v>0</v>
      </c>
      <c r="J6" s="92"/>
      <c r="K6" s="92"/>
      <c r="L6" s="91"/>
    </row>
    <row r="7" spans="1:12" ht="45.75" customHeight="1" thickBot="1" x14ac:dyDescent="0.25">
      <c r="A7" s="89"/>
      <c r="B7" s="79"/>
      <c r="C7" s="79"/>
      <c r="D7" s="78"/>
      <c r="E7" s="79"/>
      <c r="F7" s="79"/>
      <c r="G7" s="77"/>
      <c r="H7" s="76"/>
      <c r="I7" s="75"/>
      <c r="J7" s="75"/>
      <c r="K7" s="75"/>
      <c r="L7" s="74"/>
    </row>
    <row r="8" spans="1:12" ht="32.25" customHeight="1" x14ac:dyDescent="0.2">
      <c r="A8" s="97"/>
      <c r="B8" s="87"/>
      <c r="C8" s="87"/>
      <c r="D8" s="86"/>
      <c r="E8" s="87"/>
      <c r="F8" s="87"/>
      <c r="G8" s="95"/>
      <c r="H8" s="94"/>
      <c r="I8" s="93"/>
      <c r="J8" s="92"/>
      <c r="K8" s="92"/>
      <c r="L8" s="91"/>
    </row>
    <row r="9" spans="1:12" ht="31.5" customHeight="1" thickBot="1" x14ac:dyDescent="0.25">
      <c r="A9" s="96"/>
      <c r="B9" s="79"/>
      <c r="C9" s="79"/>
      <c r="D9" s="78"/>
      <c r="E9" s="79"/>
      <c r="F9" s="79"/>
      <c r="G9" s="77"/>
      <c r="H9" s="76"/>
      <c r="I9" s="75"/>
      <c r="J9" s="75"/>
      <c r="K9" s="75"/>
      <c r="L9" s="74"/>
    </row>
    <row r="10" spans="1:12" ht="32.25" customHeight="1" x14ac:dyDescent="0.2">
      <c r="A10" s="88"/>
      <c r="B10" s="87"/>
      <c r="C10" s="87"/>
      <c r="D10" s="86"/>
      <c r="E10" s="87"/>
      <c r="F10" s="87"/>
      <c r="G10" s="95"/>
      <c r="H10" s="94"/>
      <c r="I10" s="93"/>
      <c r="J10" s="92"/>
      <c r="K10" s="92"/>
      <c r="L10" s="91"/>
    </row>
    <row r="11" spans="1:12" ht="32.25" customHeight="1" thickBot="1" x14ac:dyDescent="0.25">
      <c r="A11" s="80"/>
      <c r="B11" s="79"/>
      <c r="C11" s="79"/>
      <c r="D11" s="78"/>
      <c r="E11" s="79"/>
      <c r="F11" s="79"/>
      <c r="G11" s="77"/>
      <c r="H11" s="76"/>
      <c r="I11" s="75"/>
      <c r="J11" s="75"/>
      <c r="K11" s="75"/>
      <c r="L11" s="74"/>
    </row>
    <row r="12" spans="1:12" ht="31.5" customHeight="1" x14ac:dyDescent="0.2">
      <c r="A12" s="88"/>
      <c r="B12" s="87"/>
      <c r="C12" s="87"/>
      <c r="D12" s="86"/>
      <c r="E12" s="87"/>
      <c r="F12" s="87"/>
      <c r="G12" s="85"/>
      <c r="H12" s="84"/>
      <c r="I12" s="83"/>
      <c r="J12" s="83"/>
      <c r="K12" s="83"/>
      <c r="L12" s="82"/>
    </row>
    <row r="13" spans="1:12" ht="31.5" customHeight="1" thickBot="1" x14ac:dyDescent="0.25">
      <c r="A13" s="80"/>
      <c r="B13" s="79"/>
      <c r="C13" s="79"/>
      <c r="D13" s="78"/>
      <c r="E13" s="79"/>
      <c r="F13" s="79"/>
      <c r="G13" s="77"/>
      <c r="H13" s="76"/>
      <c r="I13" s="75"/>
      <c r="J13" s="75"/>
      <c r="K13" s="75"/>
      <c r="L13" s="74"/>
    </row>
    <row r="14" spans="1:12" ht="15" x14ac:dyDescent="0.2">
      <c r="A14" s="90"/>
      <c r="B14" s="87"/>
      <c r="C14" s="87"/>
      <c r="D14" s="86"/>
      <c r="E14" s="87"/>
      <c r="F14" s="87"/>
      <c r="G14" s="85"/>
      <c r="H14" s="84"/>
      <c r="I14" s="83"/>
      <c r="J14" s="83"/>
      <c r="K14" s="83"/>
      <c r="L14" s="82"/>
    </row>
    <row r="15" spans="1:12" ht="42.75" customHeight="1" thickBot="1" x14ac:dyDescent="0.25">
      <c r="A15" s="89"/>
      <c r="B15" s="79"/>
      <c r="C15" s="79"/>
      <c r="D15" s="78"/>
      <c r="E15" s="79"/>
      <c r="F15" s="79"/>
      <c r="G15" s="77"/>
      <c r="H15" s="76"/>
      <c r="I15" s="75"/>
      <c r="J15" s="75"/>
      <c r="K15" s="75"/>
      <c r="L15" s="74"/>
    </row>
    <row r="16" spans="1:12" ht="48" customHeight="1" x14ac:dyDescent="0.2">
      <c r="A16" s="90"/>
      <c r="B16" s="87"/>
      <c r="C16" s="87"/>
      <c r="D16" s="86"/>
      <c r="E16" s="87"/>
      <c r="F16" s="87"/>
      <c r="G16" s="85"/>
      <c r="H16" s="84"/>
      <c r="I16" s="83"/>
      <c r="J16" s="83"/>
      <c r="K16" s="83"/>
      <c r="L16" s="82"/>
    </row>
    <row r="17" spans="1:23" ht="48" customHeight="1" thickBot="1" x14ac:dyDescent="0.25">
      <c r="A17" s="89"/>
      <c r="B17" s="79"/>
      <c r="C17" s="79"/>
      <c r="D17" s="78"/>
      <c r="E17" s="79"/>
      <c r="F17" s="79"/>
      <c r="G17" s="77"/>
      <c r="H17" s="76"/>
      <c r="I17" s="75"/>
      <c r="J17" s="75"/>
      <c r="K17" s="75"/>
      <c r="L17" s="74"/>
    </row>
    <row r="18" spans="1:23" ht="34.5" customHeight="1" x14ac:dyDescent="0.25">
      <c r="A18" s="88"/>
      <c r="B18" s="87"/>
      <c r="C18" s="87"/>
      <c r="D18" s="86"/>
      <c r="E18" s="87"/>
      <c r="F18" s="87"/>
      <c r="G18" s="85"/>
      <c r="H18" s="84"/>
      <c r="I18" s="83"/>
      <c r="J18" s="83"/>
      <c r="K18" s="83"/>
      <c r="L18" s="82"/>
      <c r="W18" s="81"/>
    </row>
    <row r="19" spans="1:23" ht="30.75" customHeight="1" thickBot="1" x14ac:dyDescent="0.25">
      <c r="A19" s="80"/>
      <c r="B19" s="79"/>
      <c r="C19" s="79"/>
      <c r="D19" s="78"/>
      <c r="E19" s="79"/>
      <c r="F19" s="79"/>
      <c r="G19" s="77"/>
      <c r="H19" s="76"/>
      <c r="I19" s="75"/>
      <c r="J19" s="75"/>
      <c r="K19" s="75"/>
      <c r="L19" s="7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opLeftCell="K2" zoomScaleNormal="100" workbookViewId="0">
      <selection activeCell="X10" sqref="X10"/>
    </sheetView>
  </sheetViews>
  <sheetFormatPr defaultRowHeight="12.75" x14ac:dyDescent="0.2"/>
  <cols>
    <col min="1" max="1" width="4.28515625" style="73" customWidth="1"/>
    <col min="2" max="2" width="3.5703125" style="73" customWidth="1"/>
    <col min="3" max="3" width="3.85546875" style="73" customWidth="1"/>
    <col min="4" max="4" width="22.5703125" style="73" customWidth="1"/>
    <col min="5" max="5" width="13.140625" style="73" customWidth="1"/>
    <col min="6" max="6" width="11.42578125" style="73" customWidth="1"/>
    <col min="7" max="7" width="12" style="73" customWidth="1"/>
    <col min="8" max="8" width="8.7109375" style="73" customWidth="1"/>
    <col min="9" max="256" width="9.140625" style="73"/>
    <col min="257" max="257" width="4.28515625" style="73" customWidth="1"/>
    <col min="258" max="258" width="3.5703125" style="73" customWidth="1"/>
    <col min="259" max="259" width="3.85546875" style="73" customWidth="1"/>
    <col min="260" max="260" width="33.7109375" style="73" customWidth="1"/>
    <col min="261" max="261" width="11" style="73" customWidth="1"/>
    <col min="262" max="262" width="11.42578125" style="73" customWidth="1"/>
    <col min="263" max="263" width="12" style="73" customWidth="1"/>
    <col min="264" max="264" width="8.7109375" style="73" customWidth="1"/>
    <col min="265" max="512" width="9.140625" style="73"/>
    <col min="513" max="513" width="4.28515625" style="73" customWidth="1"/>
    <col min="514" max="514" width="3.5703125" style="73" customWidth="1"/>
    <col min="515" max="515" width="3.85546875" style="73" customWidth="1"/>
    <col min="516" max="516" width="33.7109375" style="73" customWidth="1"/>
    <col min="517" max="517" width="11" style="73" customWidth="1"/>
    <col min="518" max="518" width="11.42578125" style="73" customWidth="1"/>
    <col min="519" max="519" width="12" style="73" customWidth="1"/>
    <col min="520" max="520" width="8.7109375" style="73" customWidth="1"/>
    <col min="521" max="768" width="9.140625" style="73"/>
    <col min="769" max="769" width="4.28515625" style="73" customWidth="1"/>
    <col min="770" max="770" width="3.5703125" style="73" customWidth="1"/>
    <col min="771" max="771" width="3.85546875" style="73" customWidth="1"/>
    <col min="772" max="772" width="33.7109375" style="73" customWidth="1"/>
    <col min="773" max="773" width="11" style="73" customWidth="1"/>
    <col min="774" max="774" width="11.42578125" style="73" customWidth="1"/>
    <col min="775" max="775" width="12" style="73" customWidth="1"/>
    <col min="776" max="776" width="8.7109375" style="73" customWidth="1"/>
    <col min="777" max="1024" width="9.140625" style="73"/>
    <col min="1025" max="1025" width="4.28515625" style="73" customWidth="1"/>
    <col min="1026" max="1026" width="3.5703125" style="73" customWidth="1"/>
    <col min="1027" max="1027" width="3.85546875" style="73" customWidth="1"/>
    <col min="1028" max="1028" width="33.7109375" style="73" customWidth="1"/>
    <col min="1029" max="1029" width="11" style="73" customWidth="1"/>
    <col min="1030" max="1030" width="11.42578125" style="73" customWidth="1"/>
    <col min="1031" max="1031" width="12" style="73" customWidth="1"/>
    <col min="1032" max="1032" width="8.7109375" style="73" customWidth="1"/>
    <col min="1033" max="1280" width="9.140625" style="73"/>
    <col min="1281" max="1281" width="4.28515625" style="73" customWidth="1"/>
    <col min="1282" max="1282" width="3.5703125" style="73" customWidth="1"/>
    <col min="1283" max="1283" width="3.85546875" style="73" customWidth="1"/>
    <col min="1284" max="1284" width="33.7109375" style="73" customWidth="1"/>
    <col min="1285" max="1285" width="11" style="73" customWidth="1"/>
    <col min="1286" max="1286" width="11.42578125" style="73" customWidth="1"/>
    <col min="1287" max="1287" width="12" style="73" customWidth="1"/>
    <col min="1288" max="1288" width="8.7109375" style="73" customWidth="1"/>
    <col min="1289" max="1536" width="9.140625" style="73"/>
    <col min="1537" max="1537" width="4.28515625" style="73" customWidth="1"/>
    <col min="1538" max="1538" width="3.5703125" style="73" customWidth="1"/>
    <col min="1539" max="1539" width="3.85546875" style="73" customWidth="1"/>
    <col min="1540" max="1540" width="33.7109375" style="73" customWidth="1"/>
    <col min="1541" max="1541" width="11" style="73" customWidth="1"/>
    <col min="1542" max="1542" width="11.42578125" style="73" customWidth="1"/>
    <col min="1543" max="1543" width="12" style="73" customWidth="1"/>
    <col min="1544" max="1544" width="8.7109375" style="73" customWidth="1"/>
    <col min="1545" max="1792" width="9.140625" style="73"/>
    <col min="1793" max="1793" width="4.28515625" style="73" customWidth="1"/>
    <col min="1794" max="1794" width="3.5703125" style="73" customWidth="1"/>
    <col min="1795" max="1795" width="3.85546875" style="73" customWidth="1"/>
    <col min="1796" max="1796" width="33.7109375" style="73" customWidth="1"/>
    <col min="1797" max="1797" width="11" style="73" customWidth="1"/>
    <col min="1798" max="1798" width="11.42578125" style="73" customWidth="1"/>
    <col min="1799" max="1799" width="12" style="73" customWidth="1"/>
    <col min="1800" max="1800" width="8.7109375" style="73" customWidth="1"/>
    <col min="1801" max="2048" width="9.140625" style="73"/>
    <col min="2049" max="2049" width="4.28515625" style="73" customWidth="1"/>
    <col min="2050" max="2050" width="3.5703125" style="73" customWidth="1"/>
    <col min="2051" max="2051" width="3.85546875" style="73" customWidth="1"/>
    <col min="2052" max="2052" width="33.7109375" style="73" customWidth="1"/>
    <col min="2053" max="2053" width="11" style="73" customWidth="1"/>
    <col min="2054" max="2054" width="11.42578125" style="73" customWidth="1"/>
    <col min="2055" max="2055" width="12" style="73" customWidth="1"/>
    <col min="2056" max="2056" width="8.7109375" style="73" customWidth="1"/>
    <col min="2057" max="2304" width="9.140625" style="73"/>
    <col min="2305" max="2305" width="4.28515625" style="73" customWidth="1"/>
    <col min="2306" max="2306" width="3.5703125" style="73" customWidth="1"/>
    <col min="2307" max="2307" width="3.85546875" style="73" customWidth="1"/>
    <col min="2308" max="2308" width="33.7109375" style="73" customWidth="1"/>
    <col min="2309" max="2309" width="11" style="73" customWidth="1"/>
    <col min="2310" max="2310" width="11.42578125" style="73" customWidth="1"/>
    <col min="2311" max="2311" width="12" style="73" customWidth="1"/>
    <col min="2312" max="2312" width="8.7109375" style="73" customWidth="1"/>
    <col min="2313" max="2560" width="9.140625" style="73"/>
    <col min="2561" max="2561" width="4.28515625" style="73" customWidth="1"/>
    <col min="2562" max="2562" width="3.5703125" style="73" customWidth="1"/>
    <col min="2563" max="2563" width="3.85546875" style="73" customWidth="1"/>
    <col min="2564" max="2564" width="33.7109375" style="73" customWidth="1"/>
    <col min="2565" max="2565" width="11" style="73" customWidth="1"/>
    <col min="2566" max="2566" width="11.42578125" style="73" customWidth="1"/>
    <col min="2567" max="2567" width="12" style="73" customWidth="1"/>
    <col min="2568" max="2568" width="8.7109375" style="73" customWidth="1"/>
    <col min="2569" max="2816" width="9.140625" style="73"/>
    <col min="2817" max="2817" width="4.28515625" style="73" customWidth="1"/>
    <col min="2818" max="2818" width="3.5703125" style="73" customWidth="1"/>
    <col min="2819" max="2819" width="3.85546875" style="73" customWidth="1"/>
    <col min="2820" max="2820" width="33.7109375" style="73" customWidth="1"/>
    <col min="2821" max="2821" width="11" style="73" customWidth="1"/>
    <col min="2822" max="2822" width="11.42578125" style="73" customWidth="1"/>
    <col min="2823" max="2823" width="12" style="73" customWidth="1"/>
    <col min="2824" max="2824" width="8.7109375" style="73" customWidth="1"/>
    <col min="2825" max="3072" width="9.140625" style="73"/>
    <col min="3073" max="3073" width="4.28515625" style="73" customWidth="1"/>
    <col min="3074" max="3074" width="3.5703125" style="73" customWidth="1"/>
    <col min="3075" max="3075" width="3.85546875" style="73" customWidth="1"/>
    <col min="3076" max="3076" width="33.7109375" style="73" customWidth="1"/>
    <col min="3077" max="3077" width="11" style="73" customWidth="1"/>
    <col min="3078" max="3078" width="11.42578125" style="73" customWidth="1"/>
    <col min="3079" max="3079" width="12" style="73" customWidth="1"/>
    <col min="3080" max="3080" width="8.7109375" style="73" customWidth="1"/>
    <col min="3081" max="3328" width="9.140625" style="73"/>
    <col min="3329" max="3329" width="4.28515625" style="73" customWidth="1"/>
    <col min="3330" max="3330" width="3.5703125" style="73" customWidth="1"/>
    <col min="3331" max="3331" width="3.85546875" style="73" customWidth="1"/>
    <col min="3332" max="3332" width="33.7109375" style="73" customWidth="1"/>
    <col min="3333" max="3333" width="11" style="73" customWidth="1"/>
    <col min="3334" max="3334" width="11.42578125" style="73" customWidth="1"/>
    <col min="3335" max="3335" width="12" style="73" customWidth="1"/>
    <col min="3336" max="3336" width="8.7109375" style="73" customWidth="1"/>
    <col min="3337" max="3584" width="9.140625" style="73"/>
    <col min="3585" max="3585" width="4.28515625" style="73" customWidth="1"/>
    <col min="3586" max="3586" width="3.5703125" style="73" customWidth="1"/>
    <col min="3587" max="3587" width="3.85546875" style="73" customWidth="1"/>
    <col min="3588" max="3588" width="33.7109375" style="73" customWidth="1"/>
    <col min="3589" max="3589" width="11" style="73" customWidth="1"/>
    <col min="3590" max="3590" width="11.42578125" style="73" customWidth="1"/>
    <col min="3591" max="3591" width="12" style="73" customWidth="1"/>
    <col min="3592" max="3592" width="8.7109375" style="73" customWidth="1"/>
    <col min="3593" max="3840" width="9.140625" style="73"/>
    <col min="3841" max="3841" width="4.28515625" style="73" customWidth="1"/>
    <col min="3842" max="3842" width="3.5703125" style="73" customWidth="1"/>
    <col min="3843" max="3843" width="3.85546875" style="73" customWidth="1"/>
    <col min="3844" max="3844" width="33.7109375" style="73" customWidth="1"/>
    <col min="3845" max="3845" width="11" style="73" customWidth="1"/>
    <col min="3846" max="3846" width="11.42578125" style="73" customWidth="1"/>
    <col min="3847" max="3847" width="12" style="73" customWidth="1"/>
    <col min="3848" max="3848" width="8.7109375" style="73" customWidth="1"/>
    <col min="3849" max="4096" width="9.140625" style="73"/>
    <col min="4097" max="4097" width="4.28515625" style="73" customWidth="1"/>
    <col min="4098" max="4098" width="3.5703125" style="73" customWidth="1"/>
    <col min="4099" max="4099" width="3.85546875" style="73" customWidth="1"/>
    <col min="4100" max="4100" width="33.7109375" style="73" customWidth="1"/>
    <col min="4101" max="4101" width="11" style="73" customWidth="1"/>
    <col min="4102" max="4102" width="11.42578125" style="73" customWidth="1"/>
    <col min="4103" max="4103" width="12" style="73" customWidth="1"/>
    <col min="4104" max="4104" width="8.7109375" style="73" customWidth="1"/>
    <col min="4105" max="4352" width="9.140625" style="73"/>
    <col min="4353" max="4353" width="4.28515625" style="73" customWidth="1"/>
    <col min="4354" max="4354" width="3.5703125" style="73" customWidth="1"/>
    <col min="4355" max="4355" width="3.85546875" style="73" customWidth="1"/>
    <col min="4356" max="4356" width="33.7109375" style="73" customWidth="1"/>
    <col min="4357" max="4357" width="11" style="73" customWidth="1"/>
    <col min="4358" max="4358" width="11.42578125" style="73" customWidth="1"/>
    <col min="4359" max="4359" width="12" style="73" customWidth="1"/>
    <col min="4360" max="4360" width="8.7109375" style="73" customWidth="1"/>
    <col min="4361" max="4608" width="9.140625" style="73"/>
    <col min="4609" max="4609" width="4.28515625" style="73" customWidth="1"/>
    <col min="4610" max="4610" width="3.5703125" style="73" customWidth="1"/>
    <col min="4611" max="4611" width="3.85546875" style="73" customWidth="1"/>
    <col min="4612" max="4612" width="33.7109375" style="73" customWidth="1"/>
    <col min="4613" max="4613" width="11" style="73" customWidth="1"/>
    <col min="4614" max="4614" width="11.42578125" style="73" customWidth="1"/>
    <col min="4615" max="4615" width="12" style="73" customWidth="1"/>
    <col min="4616" max="4616" width="8.7109375" style="73" customWidth="1"/>
    <col min="4617" max="4864" width="9.140625" style="73"/>
    <col min="4865" max="4865" width="4.28515625" style="73" customWidth="1"/>
    <col min="4866" max="4866" width="3.5703125" style="73" customWidth="1"/>
    <col min="4867" max="4867" width="3.85546875" style="73" customWidth="1"/>
    <col min="4868" max="4868" width="33.7109375" style="73" customWidth="1"/>
    <col min="4869" max="4869" width="11" style="73" customWidth="1"/>
    <col min="4870" max="4870" width="11.42578125" style="73" customWidth="1"/>
    <col min="4871" max="4871" width="12" style="73" customWidth="1"/>
    <col min="4872" max="4872" width="8.7109375" style="73" customWidth="1"/>
    <col min="4873" max="5120" width="9.140625" style="73"/>
    <col min="5121" max="5121" width="4.28515625" style="73" customWidth="1"/>
    <col min="5122" max="5122" width="3.5703125" style="73" customWidth="1"/>
    <col min="5123" max="5123" width="3.85546875" style="73" customWidth="1"/>
    <col min="5124" max="5124" width="33.7109375" style="73" customWidth="1"/>
    <col min="5125" max="5125" width="11" style="73" customWidth="1"/>
    <col min="5126" max="5126" width="11.42578125" style="73" customWidth="1"/>
    <col min="5127" max="5127" width="12" style="73" customWidth="1"/>
    <col min="5128" max="5128" width="8.7109375" style="73" customWidth="1"/>
    <col min="5129" max="5376" width="9.140625" style="73"/>
    <col min="5377" max="5377" width="4.28515625" style="73" customWidth="1"/>
    <col min="5378" max="5378" width="3.5703125" style="73" customWidth="1"/>
    <col min="5379" max="5379" width="3.85546875" style="73" customWidth="1"/>
    <col min="5380" max="5380" width="33.7109375" style="73" customWidth="1"/>
    <col min="5381" max="5381" width="11" style="73" customWidth="1"/>
    <col min="5382" max="5382" width="11.42578125" style="73" customWidth="1"/>
    <col min="5383" max="5383" width="12" style="73" customWidth="1"/>
    <col min="5384" max="5384" width="8.7109375" style="73" customWidth="1"/>
    <col min="5385" max="5632" width="9.140625" style="73"/>
    <col min="5633" max="5633" width="4.28515625" style="73" customWidth="1"/>
    <col min="5634" max="5634" width="3.5703125" style="73" customWidth="1"/>
    <col min="5635" max="5635" width="3.85546875" style="73" customWidth="1"/>
    <col min="5636" max="5636" width="33.7109375" style="73" customWidth="1"/>
    <col min="5637" max="5637" width="11" style="73" customWidth="1"/>
    <col min="5638" max="5638" width="11.42578125" style="73" customWidth="1"/>
    <col min="5639" max="5639" width="12" style="73" customWidth="1"/>
    <col min="5640" max="5640" width="8.7109375" style="73" customWidth="1"/>
    <col min="5641" max="5888" width="9.140625" style="73"/>
    <col min="5889" max="5889" width="4.28515625" style="73" customWidth="1"/>
    <col min="5890" max="5890" width="3.5703125" style="73" customWidth="1"/>
    <col min="5891" max="5891" width="3.85546875" style="73" customWidth="1"/>
    <col min="5892" max="5892" width="33.7109375" style="73" customWidth="1"/>
    <col min="5893" max="5893" width="11" style="73" customWidth="1"/>
    <col min="5894" max="5894" width="11.42578125" style="73" customWidth="1"/>
    <col min="5895" max="5895" width="12" style="73" customWidth="1"/>
    <col min="5896" max="5896" width="8.7109375" style="73" customWidth="1"/>
    <col min="5897" max="6144" width="9.140625" style="73"/>
    <col min="6145" max="6145" width="4.28515625" style="73" customWidth="1"/>
    <col min="6146" max="6146" width="3.5703125" style="73" customWidth="1"/>
    <col min="6147" max="6147" width="3.85546875" style="73" customWidth="1"/>
    <col min="6148" max="6148" width="33.7109375" style="73" customWidth="1"/>
    <col min="6149" max="6149" width="11" style="73" customWidth="1"/>
    <col min="6150" max="6150" width="11.42578125" style="73" customWidth="1"/>
    <col min="6151" max="6151" width="12" style="73" customWidth="1"/>
    <col min="6152" max="6152" width="8.7109375" style="73" customWidth="1"/>
    <col min="6153" max="6400" width="9.140625" style="73"/>
    <col min="6401" max="6401" width="4.28515625" style="73" customWidth="1"/>
    <col min="6402" max="6402" width="3.5703125" style="73" customWidth="1"/>
    <col min="6403" max="6403" width="3.85546875" style="73" customWidth="1"/>
    <col min="6404" max="6404" width="33.7109375" style="73" customWidth="1"/>
    <col min="6405" max="6405" width="11" style="73" customWidth="1"/>
    <col min="6406" max="6406" width="11.42578125" style="73" customWidth="1"/>
    <col min="6407" max="6407" width="12" style="73" customWidth="1"/>
    <col min="6408" max="6408" width="8.7109375" style="73" customWidth="1"/>
    <col min="6409" max="6656" width="9.140625" style="73"/>
    <col min="6657" max="6657" width="4.28515625" style="73" customWidth="1"/>
    <col min="6658" max="6658" width="3.5703125" style="73" customWidth="1"/>
    <col min="6659" max="6659" width="3.85546875" style="73" customWidth="1"/>
    <col min="6660" max="6660" width="33.7109375" style="73" customWidth="1"/>
    <col min="6661" max="6661" width="11" style="73" customWidth="1"/>
    <col min="6662" max="6662" width="11.42578125" style="73" customWidth="1"/>
    <col min="6663" max="6663" width="12" style="73" customWidth="1"/>
    <col min="6664" max="6664" width="8.7109375" style="73" customWidth="1"/>
    <col min="6665" max="6912" width="9.140625" style="73"/>
    <col min="6913" max="6913" width="4.28515625" style="73" customWidth="1"/>
    <col min="6914" max="6914" width="3.5703125" style="73" customWidth="1"/>
    <col min="6915" max="6915" width="3.85546875" style="73" customWidth="1"/>
    <col min="6916" max="6916" width="33.7109375" style="73" customWidth="1"/>
    <col min="6917" max="6917" width="11" style="73" customWidth="1"/>
    <col min="6918" max="6918" width="11.42578125" style="73" customWidth="1"/>
    <col min="6919" max="6919" width="12" style="73" customWidth="1"/>
    <col min="6920" max="6920" width="8.7109375" style="73" customWidth="1"/>
    <col min="6921" max="7168" width="9.140625" style="73"/>
    <col min="7169" max="7169" width="4.28515625" style="73" customWidth="1"/>
    <col min="7170" max="7170" width="3.5703125" style="73" customWidth="1"/>
    <col min="7171" max="7171" width="3.85546875" style="73" customWidth="1"/>
    <col min="7172" max="7172" width="33.7109375" style="73" customWidth="1"/>
    <col min="7173" max="7173" width="11" style="73" customWidth="1"/>
    <col min="7174" max="7174" width="11.42578125" style="73" customWidth="1"/>
    <col min="7175" max="7175" width="12" style="73" customWidth="1"/>
    <col min="7176" max="7176" width="8.7109375" style="73" customWidth="1"/>
    <col min="7177" max="7424" width="9.140625" style="73"/>
    <col min="7425" max="7425" width="4.28515625" style="73" customWidth="1"/>
    <col min="7426" max="7426" width="3.5703125" style="73" customWidth="1"/>
    <col min="7427" max="7427" width="3.85546875" style="73" customWidth="1"/>
    <col min="7428" max="7428" width="33.7109375" style="73" customWidth="1"/>
    <col min="7429" max="7429" width="11" style="73" customWidth="1"/>
    <col min="7430" max="7430" width="11.42578125" style="73" customWidth="1"/>
    <col min="7431" max="7431" width="12" style="73" customWidth="1"/>
    <col min="7432" max="7432" width="8.7109375" style="73" customWidth="1"/>
    <col min="7433" max="7680" width="9.140625" style="73"/>
    <col min="7681" max="7681" width="4.28515625" style="73" customWidth="1"/>
    <col min="7682" max="7682" width="3.5703125" style="73" customWidth="1"/>
    <col min="7683" max="7683" width="3.85546875" style="73" customWidth="1"/>
    <col min="7684" max="7684" width="33.7109375" style="73" customWidth="1"/>
    <col min="7685" max="7685" width="11" style="73" customWidth="1"/>
    <col min="7686" max="7686" width="11.42578125" style="73" customWidth="1"/>
    <col min="7687" max="7687" width="12" style="73" customWidth="1"/>
    <col min="7688" max="7688" width="8.7109375" style="73" customWidth="1"/>
    <col min="7689" max="7936" width="9.140625" style="73"/>
    <col min="7937" max="7937" width="4.28515625" style="73" customWidth="1"/>
    <col min="7938" max="7938" width="3.5703125" style="73" customWidth="1"/>
    <col min="7939" max="7939" width="3.85546875" style="73" customWidth="1"/>
    <col min="7940" max="7940" width="33.7109375" style="73" customWidth="1"/>
    <col min="7941" max="7941" width="11" style="73" customWidth="1"/>
    <col min="7942" max="7942" width="11.42578125" style="73" customWidth="1"/>
    <col min="7943" max="7943" width="12" style="73" customWidth="1"/>
    <col min="7944" max="7944" width="8.7109375" style="73" customWidth="1"/>
    <col min="7945" max="8192" width="9.140625" style="73"/>
    <col min="8193" max="8193" width="4.28515625" style="73" customWidth="1"/>
    <col min="8194" max="8194" width="3.5703125" style="73" customWidth="1"/>
    <col min="8195" max="8195" width="3.85546875" style="73" customWidth="1"/>
    <col min="8196" max="8196" width="33.7109375" style="73" customWidth="1"/>
    <col min="8197" max="8197" width="11" style="73" customWidth="1"/>
    <col min="8198" max="8198" width="11.42578125" style="73" customWidth="1"/>
    <col min="8199" max="8199" width="12" style="73" customWidth="1"/>
    <col min="8200" max="8200" width="8.7109375" style="73" customWidth="1"/>
    <col min="8201" max="8448" width="9.140625" style="73"/>
    <col min="8449" max="8449" width="4.28515625" style="73" customWidth="1"/>
    <col min="8450" max="8450" width="3.5703125" style="73" customWidth="1"/>
    <col min="8451" max="8451" width="3.85546875" style="73" customWidth="1"/>
    <col min="8452" max="8452" width="33.7109375" style="73" customWidth="1"/>
    <col min="8453" max="8453" width="11" style="73" customWidth="1"/>
    <col min="8454" max="8454" width="11.42578125" style="73" customWidth="1"/>
    <col min="8455" max="8455" width="12" style="73" customWidth="1"/>
    <col min="8456" max="8456" width="8.7109375" style="73" customWidth="1"/>
    <col min="8457" max="8704" width="9.140625" style="73"/>
    <col min="8705" max="8705" width="4.28515625" style="73" customWidth="1"/>
    <col min="8706" max="8706" width="3.5703125" style="73" customWidth="1"/>
    <col min="8707" max="8707" width="3.85546875" style="73" customWidth="1"/>
    <col min="8708" max="8708" width="33.7109375" style="73" customWidth="1"/>
    <col min="8709" max="8709" width="11" style="73" customWidth="1"/>
    <col min="8710" max="8710" width="11.42578125" style="73" customWidth="1"/>
    <col min="8711" max="8711" width="12" style="73" customWidth="1"/>
    <col min="8712" max="8712" width="8.7109375" style="73" customWidth="1"/>
    <col min="8713" max="8960" width="9.140625" style="73"/>
    <col min="8961" max="8961" width="4.28515625" style="73" customWidth="1"/>
    <col min="8962" max="8962" width="3.5703125" style="73" customWidth="1"/>
    <col min="8963" max="8963" width="3.85546875" style="73" customWidth="1"/>
    <col min="8964" max="8964" width="33.7109375" style="73" customWidth="1"/>
    <col min="8965" max="8965" width="11" style="73" customWidth="1"/>
    <col min="8966" max="8966" width="11.42578125" style="73" customWidth="1"/>
    <col min="8967" max="8967" width="12" style="73" customWidth="1"/>
    <col min="8968" max="8968" width="8.7109375" style="73" customWidth="1"/>
    <col min="8969" max="9216" width="9.140625" style="73"/>
    <col min="9217" max="9217" width="4.28515625" style="73" customWidth="1"/>
    <col min="9218" max="9218" width="3.5703125" style="73" customWidth="1"/>
    <col min="9219" max="9219" width="3.85546875" style="73" customWidth="1"/>
    <col min="9220" max="9220" width="33.7109375" style="73" customWidth="1"/>
    <col min="9221" max="9221" width="11" style="73" customWidth="1"/>
    <col min="9222" max="9222" width="11.42578125" style="73" customWidth="1"/>
    <col min="9223" max="9223" width="12" style="73" customWidth="1"/>
    <col min="9224" max="9224" width="8.7109375" style="73" customWidth="1"/>
    <col min="9225" max="9472" width="9.140625" style="73"/>
    <col min="9473" max="9473" width="4.28515625" style="73" customWidth="1"/>
    <col min="9474" max="9474" width="3.5703125" style="73" customWidth="1"/>
    <col min="9475" max="9475" width="3.85546875" style="73" customWidth="1"/>
    <col min="9476" max="9476" width="33.7109375" style="73" customWidth="1"/>
    <col min="9477" max="9477" width="11" style="73" customWidth="1"/>
    <col min="9478" max="9478" width="11.42578125" style="73" customWidth="1"/>
    <col min="9479" max="9479" width="12" style="73" customWidth="1"/>
    <col min="9480" max="9480" width="8.7109375" style="73" customWidth="1"/>
    <col min="9481" max="9728" width="9.140625" style="73"/>
    <col min="9729" max="9729" width="4.28515625" style="73" customWidth="1"/>
    <col min="9730" max="9730" width="3.5703125" style="73" customWidth="1"/>
    <col min="9731" max="9731" width="3.85546875" style="73" customWidth="1"/>
    <col min="9732" max="9732" width="33.7109375" style="73" customWidth="1"/>
    <col min="9733" max="9733" width="11" style="73" customWidth="1"/>
    <col min="9734" max="9734" width="11.42578125" style="73" customWidth="1"/>
    <col min="9735" max="9735" width="12" style="73" customWidth="1"/>
    <col min="9736" max="9736" width="8.7109375" style="73" customWidth="1"/>
    <col min="9737" max="9984" width="9.140625" style="73"/>
    <col min="9985" max="9985" width="4.28515625" style="73" customWidth="1"/>
    <col min="9986" max="9986" width="3.5703125" style="73" customWidth="1"/>
    <col min="9987" max="9987" width="3.85546875" style="73" customWidth="1"/>
    <col min="9988" max="9988" width="33.7109375" style="73" customWidth="1"/>
    <col min="9989" max="9989" width="11" style="73" customWidth="1"/>
    <col min="9990" max="9990" width="11.42578125" style="73" customWidth="1"/>
    <col min="9991" max="9991" width="12" style="73" customWidth="1"/>
    <col min="9992" max="9992" width="8.7109375" style="73" customWidth="1"/>
    <col min="9993" max="10240" width="9.140625" style="73"/>
    <col min="10241" max="10241" width="4.28515625" style="73" customWidth="1"/>
    <col min="10242" max="10242" width="3.5703125" style="73" customWidth="1"/>
    <col min="10243" max="10243" width="3.85546875" style="73" customWidth="1"/>
    <col min="10244" max="10244" width="33.7109375" style="73" customWidth="1"/>
    <col min="10245" max="10245" width="11" style="73" customWidth="1"/>
    <col min="10246" max="10246" width="11.42578125" style="73" customWidth="1"/>
    <col min="10247" max="10247" width="12" style="73" customWidth="1"/>
    <col min="10248" max="10248" width="8.7109375" style="73" customWidth="1"/>
    <col min="10249" max="10496" width="9.140625" style="73"/>
    <col min="10497" max="10497" width="4.28515625" style="73" customWidth="1"/>
    <col min="10498" max="10498" width="3.5703125" style="73" customWidth="1"/>
    <col min="10499" max="10499" width="3.85546875" style="73" customWidth="1"/>
    <col min="10500" max="10500" width="33.7109375" style="73" customWidth="1"/>
    <col min="10501" max="10501" width="11" style="73" customWidth="1"/>
    <col min="10502" max="10502" width="11.42578125" style="73" customWidth="1"/>
    <col min="10503" max="10503" width="12" style="73" customWidth="1"/>
    <col min="10504" max="10504" width="8.7109375" style="73" customWidth="1"/>
    <col min="10505" max="10752" width="9.140625" style="73"/>
    <col min="10753" max="10753" width="4.28515625" style="73" customWidth="1"/>
    <col min="10754" max="10754" width="3.5703125" style="73" customWidth="1"/>
    <col min="10755" max="10755" width="3.85546875" style="73" customWidth="1"/>
    <col min="10756" max="10756" width="33.7109375" style="73" customWidth="1"/>
    <col min="10757" max="10757" width="11" style="73" customWidth="1"/>
    <col min="10758" max="10758" width="11.42578125" style="73" customWidth="1"/>
    <col min="10759" max="10759" width="12" style="73" customWidth="1"/>
    <col min="10760" max="10760" width="8.7109375" style="73" customWidth="1"/>
    <col min="10761" max="11008" width="9.140625" style="73"/>
    <col min="11009" max="11009" width="4.28515625" style="73" customWidth="1"/>
    <col min="11010" max="11010" width="3.5703125" style="73" customWidth="1"/>
    <col min="11011" max="11011" width="3.85546875" style="73" customWidth="1"/>
    <col min="11012" max="11012" width="33.7109375" style="73" customWidth="1"/>
    <col min="11013" max="11013" width="11" style="73" customWidth="1"/>
    <col min="11014" max="11014" width="11.42578125" style="73" customWidth="1"/>
    <col min="11015" max="11015" width="12" style="73" customWidth="1"/>
    <col min="11016" max="11016" width="8.7109375" style="73" customWidth="1"/>
    <col min="11017" max="11264" width="9.140625" style="73"/>
    <col min="11265" max="11265" width="4.28515625" style="73" customWidth="1"/>
    <col min="11266" max="11266" width="3.5703125" style="73" customWidth="1"/>
    <col min="11267" max="11267" width="3.85546875" style="73" customWidth="1"/>
    <col min="11268" max="11268" width="33.7109375" style="73" customWidth="1"/>
    <col min="11269" max="11269" width="11" style="73" customWidth="1"/>
    <col min="11270" max="11270" width="11.42578125" style="73" customWidth="1"/>
    <col min="11271" max="11271" width="12" style="73" customWidth="1"/>
    <col min="11272" max="11272" width="8.7109375" style="73" customWidth="1"/>
    <col min="11273" max="11520" width="9.140625" style="73"/>
    <col min="11521" max="11521" width="4.28515625" style="73" customWidth="1"/>
    <col min="11522" max="11522" width="3.5703125" style="73" customWidth="1"/>
    <col min="11523" max="11523" width="3.85546875" style="73" customWidth="1"/>
    <col min="11524" max="11524" width="33.7109375" style="73" customWidth="1"/>
    <col min="11525" max="11525" width="11" style="73" customWidth="1"/>
    <col min="11526" max="11526" width="11.42578125" style="73" customWidth="1"/>
    <col min="11527" max="11527" width="12" style="73" customWidth="1"/>
    <col min="11528" max="11528" width="8.7109375" style="73" customWidth="1"/>
    <col min="11529" max="11776" width="9.140625" style="73"/>
    <col min="11777" max="11777" width="4.28515625" style="73" customWidth="1"/>
    <col min="11778" max="11778" width="3.5703125" style="73" customWidth="1"/>
    <col min="11779" max="11779" width="3.85546875" style="73" customWidth="1"/>
    <col min="11780" max="11780" width="33.7109375" style="73" customWidth="1"/>
    <col min="11781" max="11781" width="11" style="73" customWidth="1"/>
    <col min="11782" max="11782" width="11.42578125" style="73" customWidth="1"/>
    <col min="11783" max="11783" width="12" style="73" customWidth="1"/>
    <col min="11784" max="11784" width="8.7109375" style="73" customWidth="1"/>
    <col min="11785" max="12032" width="9.140625" style="73"/>
    <col min="12033" max="12033" width="4.28515625" style="73" customWidth="1"/>
    <col min="12034" max="12034" width="3.5703125" style="73" customWidth="1"/>
    <col min="12035" max="12035" width="3.85546875" style="73" customWidth="1"/>
    <col min="12036" max="12036" width="33.7109375" style="73" customWidth="1"/>
    <col min="12037" max="12037" width="11" style="73" customWidth="1"/>
    <col min="12038" max="12038" width="11.42578125" style="73" customWidth="1"/>
    <col min="12039" max="12039" width="12" style="73" customWidth="1"/>
    <col min="12040" max="12040" width="8.7109375" style="73" customWidth="1"/>
    <col min="12041" max="12288" width="9.140625" style="73"/>
    <col min="12289" max="12289" width="4.28515625" style="73" customWidth="1"/>
    <col min="12290" max="12290" width="3.5703125" style="73" customWidth="1"/>
    <col min="12291" max="12291" width="3.85546875" style="73" customWidth="1"/>
    <col min="12292" max="12292" width="33.7109375" style="73" customWidth="1"/>
    <col min="12293" max="12293" width="11" style="73" customWidth="1"/>
    <col min="12294" max="12294" width="11.42578125" style="73" customWidth="1"/>
    <col min="12295" max="12295" width="12" style="73" customWidth="1"/>
    <col min="12296" max="12296" width="8.7109375" style="73" customWidth="1"/>
    <col min="12297" max="12544" width="9.140625" style="73"/>
    <col min="12545" max="12545" width="4.28515625" style="73" customWidth="1"/>
    <col min="12546" max="12546" width="3.5703125" style="73" customWidth="1"/>
    <col min="12547" max="12547" width="3.85546875" style="73" customWidth="1"/>
    <col min="12548" max="12548" width="33.7109375" style="73" customWidth="1"/>
    <col min="12549" max="12549" width="11" style="73" customWidth="1"/>
    <col min="12550" max="12550" width="11.42578125" style="73" customWidth="1"/>
    <col min="12551" max="12551" width="12" style="73" customWidth="1"/>
    <col min="12552" max="12552" width="8.7109375" style="73" customWidth="1"/>
    <col min="12553" max="12800" width="9.140625" style="73"/>
    <col min="12801" max="12801" width="4.28515625" style="73" customWidth="1"/>
    <col min="12802" max="12802" width="3.5703125" style="73" customWidth="1"/>
    <col min="12803" max="12803" width="3.85546875" style="73" customWidth="1"/>
    <col min="12804" max="12804" width="33.7109375" style="73" customWidth="1"/>
    <col min="12805" max="12805" width="11" style="73" customWidth="1"/>
    <col min="12806" max="12806" width="11.42578125" style="73" customWidth="1"/>
    <col min="12807" max="12807" width="12" style="73" customWidth="1"/>
    <col min="12808" max="12808" width="8.7109375" style="73" customWidth="1"/>
    <col min="12809" max="13056" width="9.140625" style="73"/>
    <col min="13057" max="13057" width="4.28515625" style="73" customWidth="1"/>
    <col min="13058" max="13058" width="3.5703125" style="73" customWidth="1"/>
    <col min="13059" max="13059" width="3.85546875" style="73" customWidth="1"/>
    <col min="13060" max="13060" width="33.7109375" style="73" customWidth="1"/>
    <col min="13061" max="13061" width="11" style="73" customWidth="1"/>
    <col min="13062" max="13062" width="11.42578125" style="73" customWidth="1"/>
    <col min="13063" max="13063" width="12" style="73" customWidth="1"/>
    <col min="13064" max="13064" width="8.7109375" style="73" customWidth="1"/>
    <col min="13065" max="13312" width="9.140625" style="73"/>
    <col min="13313" max="13313" width="4.28515625" style="73" customWidth="1"/>
    <col min="13314" max="13314" width="3.5703125" style="73" customWidth="1"/>
    <col min="13315" max="13315" width="3.85546875" style="73" customWidth="1"/>
    <col min="13316" max="13316" width="33.7109375" style="73" customWidth="1"/>
    <col min="13317" max="13317" width="11" style="73" customWidth="1"/>
    <col min="13318" max="13318" width="11.42578125" style="73" customWidth="1"/>
    <col min="13319" max="13319" width="12" style="73" customWidth="1"/>
    <col min="13320" max="13320" width="8.7109375" style="73" customWidth="1"/>
    <col min="13321" max="13568" width="9.140625" style="73"/>
    <col min="13569" max="13569" width="4.28515625" style="73" customWidth="1"/>
    <col min="13570" max="13570" width="3.5703125" style="73" customWidth="1"/>
    <col min="13571" max="13571" width="3.85546875" style="73" customWidth="1"/>
    <col min="13572" max="13572" width="33.7109375" style="73" customWidth="1"/>
    <col min="13573" max="13573" width="11" style="73" customWidth="1"/>
    <col min="13574" max="13574" width="11.42578125" style="73" customWidth="1"/>
    <col min="13575" max="13575" width="12" style="73" customWidth="1"/>
    <col min="13576" max="13576" width="8.7109375" style="73" customWidth="1"/>
    <col min="13577" max="13824" width="9.140625" style="73"/>
    <col min="13825" max="13825" width="4.28515625" style="73" customWidth="1"/>
    <col min="13826" max="13826" width="3.5703125" style="73" customWidth="1"/>
    <col min="13827" max="13827" width="3.85546875" style="73" customWidth="1"/>
    <col min="13828" max="13828" width="33.7109375" style="73" customWidth="1"/>
    <col min="13829" max="13829" width="11" style="73" customWidth="1"/>
    <col min="13830" max="13830" width="11.42578125" style="73" customWidth="1"/>
    <col min="13831" max="13831" width="12" style="73" customWidth="1"/>
    <col min="13832" max="13832" width="8.7109375" style="73" customWidth="1"/>
    <col min="13833" max="14080" width="9.140625" style="73"/>
    <col min="14081" max="14081" width="4.28515625" style="73" customWidth="1"/>
    <col min="14082" max="14082" width="3.5703125" style="73" customWidth="1"/>
    <col min="14083" max="14083" width="3.85546875" style="73" customWidth="1"/>
    <col min="14084" max="14084" width="33.7109375" style="73" customWidth="1"/>
    <col min="14085" max="14085" width="11" style="73" customWidth="1"/>
    <col min="14086" max="14086" width="11.42578125" style="73" customWidth="1"/>
    <col min="14087" max="14087" width="12" style="73" customWidth="1"/>
    <col min="14088" max="14088" width="8.7109375" style="73" customWidth="1"/>
    <col min="14089" max="14336" width="9.140625" style="73"/>
    <col min="14337" max="14337" width="4.28515625" style="73" customWidth="1"/>
    <col min="14338" max="14338" width="3.5703125" style="73" customWidth="1"/>
    <col min="14339" max="14339" width="3.85546875" style="73" customWidth="1"/>
    <col min="14340" max="14340" width="33.7109375" style="73" customWidth="1"/>
    <col min="14341" max="14341" width="11" style="73" customWidth="1"/>
    <col min="14342" max="14342" width="11.42578125" style="73" customWidth="1"/>
    <col min="14343" max="14343" width="12" style="73" customWidth="1"/>
    <col min="14344" max="14344" width="8.7109375" style="73" customWidth="1"/>
    <col min="14345" max="14592" width="9.140625" style="73"/>
    <col min="14593" max="14593" width="4.28515625" style="73" customWidth="1"/>
    <col min="14594" max="14594" width="3.5703125" style="73" customWidth="1"/>
    <col min="14595" max="14595" width="3.85546875" style="73" customWidth="1"/>
    <col min="14596" max="14596" width="33.7109375" style="73" customWidth="1"/>
    <col min="14597" max="14597" width="11" style="73" customWidth="1"/>
    <col min="14598" max="14598" width="11.42578125" style="73" customWidth="1"/>
    <col min="14599" max="14599" width="12" style="73" customWidth="1"/>
    <col min="14600" max="14600" width="8.7109375" style="73" customWidth="1"/>
    <col min="14601" max="14848" width="9.140625" style="73"/>
    <col min="14849" max="14849" width="4.28515625" style="73" customWidth="1"/>
    <col min="14850" max="14850" width="3.5703125" style="73" customWidth="1"/>
    <col min="14851" max="14851" width="3.85546875" style="73" customWidth="1"/>
    <col min="14852" max="14852" width="33.7109375" style="73" customWidth="1"/>
    <col min="14853" max="14853" width="11" style="73" customWidth="1"/>
    <col min="14854" max="14854" width="11.42578125" style="73" customWidth="1"/>
    <col min="14855" max="14855" width="12" style="73" customWidth="1"/>
    <col min="14856" max="14856" width="8.7109375" style="73" customWidth="1"/>
    <col min="14857" max="15104" width="9.140625" style="73"/>
    <col min="15105" max="15105" width="4.28515625" style="73" customWidth="1"/>
    <col min="15106" max="15106" width="3.5703125" style="73" customWidth="1"/>
    <col min="15107" max="15107" width="3.85546875" style="73" customWidth="1"/>
    <col min="15108" max="15108" width="33.7109375" style="73" customWidth="1"/>
    <col min="15109" max="15109" width="11" style="73" customWidth="1"/>
    <col min="15110" max="15110" width="11.42578125" style="73" customWidth="1"/>
    <col min="15111" max="15111" width="12" style="73" customWidth="1"/>
    <col min="15112" max="15112" width="8.7109375" style="73" customWidth="1"/>
    <col min="15113" max="15360" width="9.140625" style="73"/>
    <col min="15361" max="15361" width="4.28515625" style="73" customWidth="1"/>
    <col min="15362" max="15362" width="3.5703125" style="73" customWidth="1"/>
    <col min="15363" max="15363" width="3.85546875" style="73" customWidth="1"/>
    <col min="15364" max="15364" width="33.7109375" style="73" customWidth="1"/>
    <col min="15365" max="15365" width="11" style="73" customWidth="1"/>
    <col min="15366" max="15366" width="11.42578125" style="73" customWidth="1"/>
    <col min="15367" max="15367" width="12" style="73" customWidth="1"/>
    <col min="15368" max="15368" width="8.7109375" style="73" customWidth="1"/>
    <col min="15369" max="15616" width="9.140625" style="73"/>
    <col min="15617" max="15617" width="4.28515625" style="73" customWidth="1"/>
    <col min="15618" max="15618" width="3.5703125" style="73" customWidth="1"/>
    <col min="15619" max="15619" width="3.85546875" style="73" customWidth="1"/>
    <col min="15620" max="15620" width="33.7109375" style="73" customWidth="1"/>
    <col min="15621" max="15621" width="11" style="73" customWidth="1"/>
    <col min="15622" max="15622" width="11.42578125" style="73" customWidth="1"/>
    <col min="15623" max="15623" width="12" style="73" customWidth="1"/>
    <col min="15624" max="15624" width="8.7109375" style="73" customWidth="1"/>
    <col min="15625" max="15872" width="9.140625" style="73"/>
    <col min="15873" max="15873" width="4.28515625" style="73" customWidth="1"/>
    <col min="15874" max="15874" width="3.5703125" style="73" customWidth="1"/>
    <col min="15875" max="15875" width="3.85546875" style="73" customWidth="1"/>
    <col min="15876" max="15876" width="33.7109375" style="73" customWidth="1"/>
    <col min="15877" max="15877" width="11" style="73" customWidth="1"/>
    <col min="15878" max="15878" width="11.42578125" style="73" customWidth="1"/>
    <col min="15879" max="15879" width="12" style="73" customWidth="1"/>
    <col min="15880" max="15880" width="8.7109375" style="73" customWidth="1"/>
    <col min="15881" max="16128" width="9.140625" style="73"/>
    <col min="16129" max="16129" width="4.28515625" style="73" customWidth="1"/>
    <col min="16130" max="16130" width="3.5703125" style="73" customWidth="1"/>
    <col min="16131" max="16131" width="3.85546875" style="73" customWidth="1"/>
    <col min="16132" max="16132" width="33.7109375" style="73" customWidth="1"/>
    <col min="16133" max="16133" width="11" style="73" customWidth="1"/>
    <col min="16134" max="16134" width="11.42578125" style="73" customWidth="1"/>
    <col min="16135" max="16135" width="12" style="73" customWidth="1"/>
    <col min="16136" max="16136" width="8.7109375" style="73" customWidth="1"/>
    <col min="16137" max="16384" width="9.140625" style="73"/>
  </cols>
  <sheetData>
    <row r="1" spans="1:7" ht="8.25" customHeight="1" x14ac:dyDescent="0.2"/>
    <row r="2" spans="1:7" ht="42" customHeight="1" x14ac:dyDescent="0.2">
      <c r="A2" s="152" t="s">
        <v>51</v>
      </c>
      <c r="B2" s="152"/>
      <c r="C2" s="153"/>
      <c r="D2" s="109" t="s">
        <v>5</v>
      </c>
      <c r="E2" s="124" t="s">
        <v>65</v>
      </c>
      <c r="F2" s="124" t="s">
        <v>66</v>
      </c>
      <c r="G2" s="124" t="s">
        <v>67</v>
      </c>
    </row>
    <row r="3" spans="1:7" ht="35.25" customHeight="1" x14ac:dyDescent="0.2">
      <c r="A3" s="110"/>
      <c r="B3" s="110"/>
      <c r="C3" s="110"/>
      <c r="D3" s="111"/>
      <c r="E3" s="112"/>
      <c r="F3" s="112"/>
      <c r="G3" s="112"/>
    </row>
    <row r="4" spans="1:7" ht="36" customHeight="1" x14ac:dyDescent="0.2">
      <c r="A4" s="110"/>
      <c r="B4" s="110"/>
      <c r="C4" s="110"/>
      <c r="D4" s="111"/>
      <c r="E4" s="112"/>
      <c r="F4" s="112"/>
      <c r="G4" s="112"/>
    </row>
    <row r="5" spans="1:7" ht="33.75" customHeight="1" x14ac:dyDescent="0.2">
      <c r="A5" s="110"/>
      <c r="B5" s="110"/>
      <c r="C5" s="110"/>
      <c r="D5" s="111"/>
      <c r="E5" s="112"/>
      <c r="F5" s="112"/>
      <c r="G5" s="112"/>
    </row>
    <row r="6" spans="1:7" ht="29.25" customHeight="1" x14ac:dyDescent="0.2">
      <c r="A6" s="110"/>
      <c r="B6" s="110"/>
      <c r="C6" s="110"/>
      <c r="D6" s="111"/>
      <c r="E6" s="112"/>
      <c r="F6" s="112"/>
      <c r="G6" s="112"/>
    </row>
    <row r="7" spans="1:7" ht="24" customHeight="1" x14ac:dyDescent="0.2">
      <c r="A7" s="110"/>
      <c r="B7" s="110"/>
      <c r="C7" s="110"/>
      <c r="D7" s="111"/>
      <c r="E7" s="112"/>
      <c r="F7" s="112"/>
      <c r="G7" s="112"/>
    </row>
    <row r="8" spans="1:7" ht="25.5" customHeight="1" x14ac:dyDescent="0.2">
      <c r="A8" s="110"/>
      <c r="B8" s="110"/>
      <c r="C8" s="110"/>
      <c r="D8" s="111"/>
      <c r="E8" s="113"/>
      <c r="F8" s="112"/>
      <c r="G8" s="113"/>
    </row>
    <row r="9" spans="1:7" ht="31.5" customHeight="1" x14ac:dyDescent="0.2">
      <c r="A9" s="110"/>
      <c r="B9" s="110"/>
      <c r="C9" s="110"/>
      <c r="D9" s="114"/>
      <c r="E9" s="112"/>
      <c r="F9" s="112"/>
      <c r="G9" s="112"/>
    </row>
    <row r="10" spans="1:7" ht="34.5" customHeight="1" x14ac:dyDescent="0.2">
      <c r="A10" s="110"/>
      <c r="B10" s="110"/>
      <c r="C10" s="110"/>
      <c r="D10" s="111"/>
      <c r="E10" s="113"/>
      <c r="F10" s="113"/>
      <c r="G10" s="113"/>
    </row>
    <row r="11" spans="1:7" ht="33" customHeight="1" x14ac:dyDescent="0.2">
      <c r="A11" s="110"/>
      <c r="B11" s="110"/>
      <c r="C11" s="110"/>
      <c r="D11" s="111"/>
      <c r="E11" s="113"/>
      <c r="F11" s="113"/>
      <c r="G11" s="113"/>
    </row>
    <row r="12" spans="1:7" ht="24.75" customHeight="1" x14ac:dyDescent="0.2">
      <c r="A12" s="110"/>
      <c r="B12" s="110"/>
      <c r="C12" s="110"/>
      <c r="D12" s="114"/>
      <c r="E12" s="113"/>
      <c r="F12" s="113"/>
      <c r="G12" s="113"/>
    </row>
    <row r="13" spans="1:7" ht="35.25" customHeight="1" x14ac:dyDescent="0.2">
      <c r="A13" s="110">
        <v>3</v>
      </c>
      <c r="B13" s="110">
        <v>3</v>
      </c>
      <c r="C13" s="110">
        <v>3</v>
      </c>
      <c r="D13" s="125" t="s">
        <v>68</v>
      </c>
      <c r="E13" s="115">
        <f>'CEA 1.linie eff.front.'!J3</f>
        <v>185318.81999999998</v>
      </c>
      <c r="F13" s="115">
        <f>'CEA 1.linie eff.front.'!K3</f>
        <v>198323.64947368423</v>
      </c>
      <c r="G13" s="115">
        <f>'CEA 1.linie eff.front.'!L3</f>
        <v>151268.37014634148</v>
      </c>
    </row>
    <row r="14" spans="1:7" ht="38.25" customHeight="1" x14ac:dyDescent="0.2">
      <c r="A14" s="110">
        <v>2</v>
      </c>
      <c r="B14" s="110">
        <v>2</v>
      </c>
      <c r="C14" s="110">
        <v>2</v>
      </c>
      <c r="D14" s="125" t="s">
        <v>69</v>
      </c>
      <c r="E14" s="115">
        <f>'CEA 1.linie eff.front.'!J4</f>
        <v>124682.74459016391</v>
      </c>
      <c r="F14" s="115">
        <f>'CEA 1.linie eff.front.'!K4</f>
        <v>145346.01899122805</v>
      </c>
      <c r="G14" s="115">
        <f>'CEA 1.linie eff.front.'!L4</f>
        <v>110860.48213821139</v>
      </c>
    </row>
    <row r="15" spans="1:7" ht="37.5" customHeight="1" thickBot="1" x14ac:dyDescent="0.25">
      <c r="A15" s="110">
        <v>1</v>
      </c>
      <c r="B15" s="110">
        <v>1</v>
      </c>
      <c r="C15" s="110">
        <v>1</v>
      </c>
      <c r="D15" s="126" t="s">
        <v>70</v>
      </c>
      <c r="E15" s="113">
        <f>'CEA 1.linie eff.front.'!J5</f>
        <v>214305.75634772924</v>
      </c>
      <c r="F15" s="112">
        <f>'CEA 1.linie eff.front.'!K5</f>
        <v>226531.22130050507</v>
      </c>
      <c r="G15" s="113">
        <f>'CEA 1.linie eff.front.'!L5</f>
        <v>205729.43694494996</v>
      </c>
    </row>
    <row r="16" spans="1:7" ht="13.5" thickTop="1" x14ac:dyDescent="0.2"/>
    <row r="19" spans="4:12" ht="15.75" x14ac:dyDescent="0.2">
      <c r="D19" s="116"/>
    </row>
    <row r="31" spans="4:12" x14ac:dyDescent="0.2">
      <c r="L31" s="117"/>
    </row>
    <row r="34" spans="12:12" x14ac:dyDescent="0.2">
      <c r="L34" s="118"/>
    </row>
    <row r="35" spans="12:12" x14ac:dyDescent="0.2">
      <c r="L35" s="118"/>
    </row>
    <row r="36" spans="12:12" x14ac:dyDescent="0.2">
      <c r="L36" s="118"/>
    </row>
    <row r="37" spans="12:12" x14ac:dyDescent="0.2">
      <c r="L37" s="118"/>
    </row>
    <row r="38" spans="12:12" x14ac:dyDescent="0.2">
      <c r="L38" s="118"/>
    </row>
    <row r="39" spans="12:12" x14ac:dyDescent="0.2">
      <c r="L39" s="118"/>
    </row>
    <row r="40" spans="12:12" x14ac:dyDescent="0.2">
      <c r="L40" s="118"/>
    </row>
  </sheetData>
  <mergeCells count="1">
    <mergeCell ref="A2:C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"/>
  <sheetViews>
    <sheetView topLeftCell="P1" zoomScale="80" zoomScaleNormal="80" workbookViewId="0">
      <selection activeCell="AD2" sqref="AD2"/>
    </sheetView>
  </sheetViews>
  <sheetFormatPr defaultRowHeight="12.75" x14ac:dyDescent="0.2"/>
  <cols>
    <col min="1" max="1" width="26.140625" style="73" customWidth="1"/>
    <col min="2" max="2" width="13.140625" style="73" customWidth="1"/>
    <col min="3" max="3" width="9.28515625" style="73" customWidth="1"/>
    <col min="4" max="4" width="0.5703125" style="73" customWidth="1"/>
    <col min="5" max="5" width="9.42578125" style="73" customWidth="1"/>
    <col min="6" max="6" width="1.140625" style="73" customWidth="1"/>
    <col min="7" max="7" width="17.28515625" style="73" customWidth="1"/>
    <col min="8" max="8" width="11.85546875" style="73" customWidth="1"/>
    <col min="9" max="9" width="18.42578125" style="73" customWidth="1"/>
    <col min="10" max="10" width="13.85546875" style="73" customWidth="1"/>
    <col min="11" max="11" width="12.85546875" style="73" customWidth="1"/>
    <col min="12" max="12" width="11.42578125" style="73" customWidth="1"/>
    <col min="13" max="16384" width="9.140625" style="73"/>
  </cols>
  <sheetData>
    <row r="1" spans="1:12" ht="8.25" customHeight="1" thickBot="1" x14ac:dyDescent="0.25"/>
    <row r="2" spans="1:12" ht="60.75" customHeight="1" thickTop="1" thickBot="1" x14ac:dyDescent="0.25">
      <c r="A2" s="1" t="s">
        <v>53</v>
      </c>
      <c r="B2" s="2" t="s">
        <v>0</v>
      </c>
      <c r="C2" s="106" t="s">
        <v>50</v>
      </c>
      <c r="D2" s="108" t="s">
        <v>49</v>
      </c>
      <c r="E2" s="106" t="s">
        <v>48</v>
      </c>
      <c r="F2" s="108" t="s">
        <v>80</v>
      </c>
      <c r="G2" s="107" t="s">
        <v>58</v>
      </c>
      <c r="H2" s="106" t="s">
        <v>47</v>
      </c>
      <c r="I2" s="105" t="s">
        <v>63</v>
      </c>
      <c r="J2" s="104" t="s">
        <v>77</v>
      </c>
      <c r="K2" s="104" t="s">
        <v>79</v>
      </c>
      <c r="L2" s="104" t="s">
        <v>78</v>
      </c>
    </row>
    <row r="3" spans="1:12" ht="45" customHeight="1" thickTop="1" x14ac:dyDescent="0.2">
      <c r="A3" s="119" t="s">
        <v>75</v>
      </c>
      <c r="B3" s="11" t="s">
        <v>57</v>
      </c>
      <c r="C3" s="121">
        <v>2</v>
      </c>
      <c r="D3" s="146">
        <f>C3*G3</f>
        <v>247091.76</v>
      </c>
      <c r="E3" s="121">
        <v>14</v>
      </c>
      <c r="F3" s="146">
        <f>E3*G3</f>
        <v>1729642.32</v>
      </c>
      <c r="G3" s="103">
        <f>BIA!F3</f>
        <v>123545.88</v>
      </c>
      <c r="H3" s="102">
        <v>4</v>
      </c>
      <c r="I3" s="98">
        <f>H3*G3</f>
        <v>494183.52</v>
      </c>
      <c r="J3" s="101">
        <f>(I3)/(H3)</f>
        <v>123545.88</v>
      </c>
      <c r="K3" s="101">
        <f>D3/(C3)</f>
        <v>123545.88</v>
      </c>
      <c r="L3" s="101">
        <f>F3/(E3)</f>
        <v>123545.88</v>
      </c>
    </row>
    <row r="4" spans="1:12" ht="49.5" customHeight="1" x14ac:dyDescent="0.2">
      <c r="A4" s="119"/>
      <c r="B4" s="59"/>
      <c r="C4" s="121"/>
      <c r="D4" s="121"/>
      <c r="E4" s="121"/>
      <c r="F4" s="121"/>
      <c r="G4" s="103"/>
      <c r="H4" s="102"/>
      <c r="I4" s="98"/>
      <c r="J4" s="101"/>
      <c r="K4" s="101"/>
      <c r="L4" s="101"/>
    </row>
    <row r="5" spans="1:12" ht="57" customHeight="1" thickBot="1" x14ac:dyDescent="0.25">
      <c r="A5" s="120" t="s">
        <v>76</v>
      </c>
      <c r="B5" s="15" t="s">
        <v>59</v>
      </c>
      <c r="C5" s="122">
        <v>25.7</v>
      </c>
      <c r="D5" s="146">
        <f>C5*G5</f>
        <v>5041079.1809464283</v>
      </c>
      <c r="E5" s="122">
        <v>51</v>
      </c>
      <c r="F5" s="146">
        <f>E5*G5</f>
        <v>10003697.985535715</v>
      </c>
      <c r="G5" s="100">
        <f>BIA!F9</f>
        <v>196150.94089285715</v>
      </c>
      <c r="H5" s="99">
        <v>34</v>
      </c>
      <c r="I5" s="98">
        <f>H5*G5</f>
        <v>6669131.9903571429</v>
      </c>
      <c r="J5" s="101">
        <f>(I5)/(H5)</f>
        <v>196150.94089285715</v>
      </c>
      <c r="K5" s="101">
        <f>D5/(C5)</f>
        <v>196150.94089285715</v>
      </c>
      <c r="L5" s="101">
        <f>F5/(E5)</f>
        <v>196150.94089285715</v>
      </c>
    </row>
    <row r="6" spans="1:12" ht="45.75" customHeight="1" thickTop="1" x14ac:dyDescent="0.2">
      <c r="A6" s="123"/>
      <c r="B6" s="87"/>
      <c r="C6" s="87"/>
      <c r="D6" s="86"/>
      <c r="E6" s="87"/>
      <c r="F6" s="87"/>
      <c r="G6" s="95"/>
      <c r="H6" s="94"/>
      <c r="I6" s="93">
        <v>0</v>
      </c>
      <c r="J6" s="92"/>
      <c r="K6" s="92"/>
      <c r="L6" s="91"/>
    </row>
    <row r="7" spans="1:12" ht="45.75" customHeight="1" thickBot="1" x14ac:dyDescent="0.25">
      <c r="A7" s="89"/>
      <c r="B7" s="79"/>
      <c r="C7" s="79"/>
      <c r="D7" s="78"/>
      <c r="E7" s="79"/>
      <c r="F7" s="79"/>
      <c r="G7" s="77"/>
      <c r="H7" s="76"/>
      <c r="I7" s="75"/>
      <c r="J7" s="75"/>
      <c r="K7" s="75"/>
      <c r="L7" s="74"/>
    </row>
    <row r="8" spans="1:12" ht="32.25" customHeight="1" x14ac:dyDescent="0.2">
      <c r="A8" s="97"/>
      <c r="B8" s="87"/>
      <c r="C8" s="87"/>
      <c r="D8" s="86"/>
      <c r="E8" s="87"/>
      <c r="F8" s="87"/>
      <c r="G8" s="95"/>
      <c r="H8" s="94"/>
      <c r="I8" s="93"/>
      <c r="J8" s="92"/>
      <c r="K8" s="92"/>
      <c r="L8" s="91"/>
    </row>
    <row r="9" spans="1:12" ht="31.5" customHeight="1" thickBot="1" x14ac:dyDescent="0.25">
      <c r="A9" s="96"/>
      <c r="B9" s="79"/>
      <c r="C9" s="79"/>
      <c r="D9" s="78"/>
      <c r="E9" s="79"/>
      <c r="F9" s="79"/>
      <c r="G9" s="77"/>
      <c r="H9" s="76"/>
      <c r="I9" s="75"/>
      <c r="J9" s="75"/>
      <c r="K9" s="75"/>
      <c r="L9" s="74"/>
    </row>
    <row r="10" spans="1:12" ht="32.25" customHeight="1" x14ac:dyDescent="0.2">
      <c r="A10" s="88"/>
      <c r="B10" s="87"/>
      <c r="C10" s="87"/>
      <c r="D10" s="86"/>
      <c r="E10" s="87"/>
      <c r="F10" s="87"/>
      <c r="G10" s="95"/>
      <c r="H10" s="94"/>
      <c r="I10" s="93"/>
      <c r="J10" s="92"/>
      <c r="K10" s="92"/>
      <c r="L10" s="91"/>
    </row>
    <row r="11" spans="1:12" ht="32.25" customHeight="1" thickBot="1" x14ac:dyDescent="0.25">
      <c r="A11" s="80"/>
      <c r="B11" s="79"/>
      <c r="C11" s="79"/>
      <c r="D11" s="78"/>
      <c r="E11" s="79"/>
      <c r="F11" s="79"/>
      <c r="G11" s="77"/>
      <c r="H11" s="76"/>
      <c r="I11" s="75"/>
      <c r="J11" s="75"/>
      <c r="K11" s="75"/>
      <c r="L11" s="74"/>
    </row>
    <row r="12" spans="1:12" ht="31.5" customHeight="1" x14ac:dyDescent="0.2">
      <c r="A12" s="88"/>
      <c r="B12" s="87"/>
      <c r="C12" s="87"/>
      <c r="D12" s="86"/>
      <c r="E12" s="87"/>
      <c r="F12" s="87"/>
      <c r="G12" s="85"/>
      <c r="H12" s="84"/>
      <c r="I12" s="83"/>
      <c r="J12" s="83"/>
      <c r="K12" s="83"/>
      <c r="L12" s="82"/>
    </row>
    <row r="13" spans="1:12" ht="31.5" customHeight="1" thickBot="1" x14ac:dyDescent="0.25">
      <c r="A13" s="80"/>
      <c r="B13" s="79"/>
      <c r="C13" s="79"/>
      <c r="D13" s="78"/>
      <c r="E13" s="79"/>
      <c r="F13" s="79"/>
      <c r="G13" s="77"/>
      <c r="H13" s="76"/>
      <c r="I13" s="75"/>
      <c r="J13" s="75"/>
      <c r="K13" s="75"/>
      <c r="L13" s="74"/>
    </row>
    <row r="14" spans="1:12" ht="15" x14ac:dyDescent="0.2">
      <c r="A14" s="90"/>
      <c r="B14" s="87"/>
      <c r="C14" s="87"/>
      <c r="D14" s="86"/>
      <c r="E14" s="87"/>
      <c r="F14" s="87"/>
      <c r="G14" s="85"/>
      <c r="H14" s="84"/>
      <c r="I14" s="83"/>
      <c r="J14" s="83"/>
      <c r="K14" s="83"/>
      <c r="L14" s="82"/>
    </row>
    <row r="15" spans="1:12" ht="42.75" customHeight="1" thickBot="1" x14ac:dyDescent="0.25">
      <c r="A15" s="89"/>
      <c r="B15" s="79"/>
      <c r="C15" s="79"/>
      <c r="D15" s="78"/>
      <c r="E15" s="79"/>
      <c r="F15" s="79"/>
      <c r="G15" s="77"/>
      <c r="H15" s="76"/>
      <c r="I15" s="75"/>
      <c r="J15" s="75"/>
      <c r="K15" s="75"/>
      <c r="L15" s="74"/>
    </row>
    <row r="16" spans="1:12" ht="48" customHeight="1" x14ac:dyDescent="0.2">
      <c r="A16" s="90"/>
      <c r="B16" s="87"/>
      <c r="C16" s="87"/>
      <c r="D16" s="86"/>
      <c r="E16" s="87"/>
      <c r="F16" s="87"/>
      <c r="G16" s="85"/>
      <c r="H16" s="84"/>
      <c r="I16" s="83"/>
      <c r="J16" s="83"/>
      <c r="K16" s="83"/>
      <c r="L16" s="82"/>
    </row>
    <row r="17" spans="1:23" ht="48" customHeight="1" thickBot="1" x14ac:dyDescent="0.25">
      <c r="A17" s="89"/>
      <c r="B17" s="79"/>
      <c r="C17" s="79"/>
      <c r="D17" s="78"/>
      <c r="E17" s="79"/>
      <c r="F17" s="79"/>
      <c r="G17" s="77"/>
      <c r="H17" s="76"/>
      <c r="I17" s="75"/>
      <c r="J17" s="75"/>
      <c r="K17" s="75"/>
      <c r="L17" s="74"/>
    </row>
    <row r="18" spans="1:23" ht="34.5" customHeight="1" x14ac:dyDescent="0.25">
      <c r="A18" s="88"/>
      <c r="B18" s="87"/>
      <c r="C18" s="87"/>
      <c r="D18" s="86"/>
      <c r="E18" s="87"/>
      <c r="F18" s="87"/>
      <c r="G18" s="85"/>
      <c r="H18" s="84"/>
      <c r="I18" s="83"/>
      <c r="J18" s="83"/>
      <c r="K18" s="83"/>
      <c r="L18" s="82"/>
      <c r="W18" s="81"/>
    </row>
    <row r="19" spans="1:23" ht="30.75" customHeight="1" thickBot="1" x14ac:dyDescent="0.25">
      <c r="A19" s="80"/>
      <c r="B19" s="79"/>
      <c r="C19" s="79"/>
      <c r="D19" s="78"/>
      <c r="E19" s="79"/>
      <c r="F19" s="79"/>
      <c r="G19" s="77"/>
      <c r="H19" s="76"/>
      <c r="I19" s="75"/>
      <c r="J19" s="75"/>
      <c r="K19" s="75"/>
      <c r="L19" s="7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P1" workbookViewId="0">
      <selection activeCell="H34" sqref="H3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5"/>
  <sheetViews>
    <sheetView topLeftCell="Y1" zoomScale="80" zoomScaleNormal="80" workbookViewId="0">
      <selection activeCell="AX22" sqref="AX22"/>
    </sheetView>
  </sheetViews>
  <sheetFormatPr defaultRowHeight="15" x14ac:dyDescent="0.25"/>
  <sheetData>
    <row r="15" spans="21:21" x14ac:dyDescent="0.25">
      <c r="U15" t="s">
        <v>7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41"/>
  <sheetViews>
    <sheetView topLeftCell="A10" zoomScale="80" zoomScaleNormal="80" workbookViewId="0">
      <selection activeCell="D68" sqref="D68"/>
    </sheetView>
  </sheetViews>
  <sheetFormatPr defaultRowHeight="15" x14ac:dyDescent="0.25"/>
  <sheetData>
    <row r="41" spans="26:26" x14ac:dyDescent="0.35">
      <c r="Z41" t="s">
        <v>6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O1" zoomScale="90" zoomScaleNormal="90" workbookViewId="0">
      <selection activeCell="G123" sqref="G12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</vt:i4>
      </vt:variant>
    </vt:vector>
  </HeadingPairs>
  <TitlesOfParts>
    <vt:vector size="21" baseType="lpstr">
      <vt:lpstr>Seznam přípravků</vt:lpstr>
      <vt:lpstr>BIA</vt:lpstr>
      <vt:lpstr>CEA 1.linie eff.front.</vt:lpstr>
      <vt:lpstr>ICER 1.linie</vt:lpstr>
      <vt:lpstr>CEA 2.linie eff.front. </vt:lpstr>
      <vt:lpstr>obrázky1</vt:lpstr>
      <vt:lpstr>obrázky2</vt:lpstr>
      <vt:lpstr>obrázky3</vt:lpstr>
      <vt:lpstr>obrázky4</vt:lpstr>
      <vt:lpstr>obrázky5</vt:lpstr>
      <vt:lpstr>obrázky6</vt:lpstr>
      <vt:lpstr>obrázky7</vt:lpstr>
      <vt:lpstr>obrázky8</vt:lpstr>
      <vt:lpstr>obrázky9</vt:lpstr>
      <vt:lpstr>obrázky10</vt:lpstr>
      <vt:lpstr>obrázky11</vt:lpstr>
      <vt:lpstr>obrázky12</vt:lpstr>
      <vt:lpstr>obrázky13</vt:lpstr>
      <vt:lpstr>obrázky14</vt:lpstr>
      <vt:lpstr>obrázky15</vt:lpstr>
      <vt:lpstr>obrázky16</vt:lpstr>
    </vt:vector>
  </TitlesOfParts>
  <Company>FN Olomouc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Dudovi</cp:lastModifiedBy>
  <dcterms:created xsi:type="dcterms:W3CDTF">2023-05-03T18:48:29Z</dcterms:created>
  <dcterms:modified xsi:type="dcterms:W3CDTF">2023-12-28T21:19:33Z</dcterms:modified>
</cp:coreProperties>
</file>