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P:\PS\FarmakoekonomickeAnalyzy\AAT-Respreeza\"/>
    </mc:Choice>
  </mc:AlternateContent>
  <xr:revisionPtr revIDLastSave="0" documentId="8_{835D0654-D214-48F4-A98F-909A57BECBEB}" xr6:coauthVersionLast="36" xr6:coauthVersionMax="36" xr10:uidLastSave="{00000000-0000-0000-0000-000000000000}"/>
  <bookViews>
    <workbookView xWindow="0" yWindow="0" windowWidth="19200" windowHeight="6440" xr2:uid="{00000000-000D-0000-FFFF-FFFF00000000}"/>
  </bookViews>
  <sheets>
    <sheet name="BIA" sheetId="10" r:id="rId1"/>
    <sheet name="Váhy (cost-effect)" sheetId="74" r:id="rId2"/>
    <sheet name="ICER" sheetId="75" r:id="rId3"/>
    <sheet name="obrázky1" sheetId="67" r:id="rId4"/>
    <sheet name="obrázky2" sheetId="68" r:id="rId5"/>
    <sheet name="obrázky3" sheetId="69" r:id="rId6"/>
    <sheet name="obrázky4" sheetId="70" r:id="rId7"/>
    <sheet name="obrázky5" sheetId="71" r:id="rId8"/>
    <sheet name="obrázky6" sheetId="72" r:id="rId9"/>
    <sheet name="obrázky7" sheetId="73" r:id="rId10"/>
    <sheet name="obrázky8" sheetId="76" r:id="rId11"/>
  </sheets>
  <definedNames>
    <definedName name="_xlnm._FilterDatabase" localSheetId="0" hidden="1">BIA!$A$2:$V$14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75" l="1"/>
  <c r="E4" i="75"/>
  <c r="E3" i="75"/>
  <c r="E2" i="75"/>
  <c r="Q6" i="10" l="1"/>
  <c r="F6" i="10" s="1"/>
  <c r="Q5" i="10"/>
  <c r="F5" i="10" s="1"/>
  <c r="G5" i="10" s="1"/>
  <c r="Q4" i="10"/>
  <c r="F4" i="10" s="1"/>
  <c r="G4" i="10" s="1"/>
  <c r="Q10" i="10" l="1"/>
  <c r="F10" i="10" s="1"/>
  <c r="G10" i="10" s="1"/>
  <c r="Q9" i="10"/>
  <c r="F9" i="10" s="1"/>
  <c r="G9" i="10" s="1"/>
  <c r="Q8" i="10" l="1"/>
  <c r="F8" i="10" s="1"/>
  <c r="G8" i="10" s="1"/>
  <c r="U8" i="10" l="1"/>
  <c r="U3" i="10"/>
  <c r="S3" i="10" l="1"/>
  <c r="S8" i="10"/>
  <c r="Q3" i="10"/>
  <c r="F3" i="10" s="1"/>
  <c r="G3" i="10" s="1"/>
  <c r="G6" i="10" s="1"/>
  <c r="R8" i="10" l="1"/>
  <c r="H8" i="10" s="1"/>
  <c r="R9" i="10"/>
  <c r="H9" i="10" s="1"/>
  <c r="R10" i="10"/>
  <c r="H10" i="10" s="1"/>
  <c r="I7" i="10"/>
  <c r="V14" i="10" s="1"/>
  <c r="L7" i="10"/>
  <c r="X11" i="10"/>
  <c r="X6" i="10"/>
  <c r="L6" i="10"/>
  <c r="I6" i="10"/>
  <c r="V13" i="10" s="1"/>
  <c r="R11" i="10"/>
  <c r="R6" i="10"/>
  <c r="H6" i="10" s="1"/>
  <c r="G11" i="10"/>
  <c r="I12" i="10" s="1"/>
  <c r="T8" i="10"/>
  <c r="T3" i="10"/>
  <c r="O11" i="10" l="1"/>
  <c r="L12" i="10"/>
  <c r="W13" i="10"/>
  <c r="W11" i="10"/>
  <c r="W6" i="10"/>
  <c r="M6" i="10" s="1"/>
  <c r="W12" i="10"/>
  <c r="W7" i="10"/>
  <c r="M7" i="10" s="1"/>
  <c r="W14" i="10"/>
  <c r="I13" i="10"/>
  <c r="K12" i="10"/>
  <c r="J5" i="75" s="1"/>
  <c r="L11" i="10"/>
  <c r="I11" i="10"/>
  <c r="K11" i="10" s="1"/>
  <c r="I4" i="75" s="1"/>
  <c r="L14" i="10"/>
  <c r="I14" i="10"/>
  <c r="K14" i="10" s="1"/>
  <c r="K5" i="75" s="1"/>
  <c r="L13" i="10"/>
  <c r="V11" i="10"/>
  <c r="V6" i="10"/>
  <c r="J6" i="10" s="1"/>
  <c r="V12" i="10"/>
  <c r="V7" i="10"/>
  <c r="J7" i="10" s="1"/>
  <c r="H11" i="10"/>
  <c r="M14" i="10" l="1"/>
  <c r="N14" i="10"/>
  <c r="M11" i="10"/>
  <c r="N11" i="10"/>
  <c r="J4" i="75" s="1"/>
  <c r="N13" i="10"/>
  <c r="M13" i="10"/>
  <c r="M12" i="10"/>
  <c r="N12" i="10"/>
  <c r="I5" i="75" s="1"/>
  <c r="J14" i="10"/>
  <c r="K13" i="10"/>
  <c r="K4" i="75" s="1"/>
  <c r="J13" i="10"/>
  <c r="J12" i="10"/>
  <c r="J1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E3" authorId="0" shapeId="0" xr:uid="{00000000-0006-0000-0000-000001000000}">
      <text>
        <r>
          <rPr>
            <sz val="9"/>
            <color indexed="81"/>
            <rFont val="Tahoma"/>
            <charset val="1"/>
          </rPr>
          <t>dle nové výše max. úhrady od 1.3.2024 - viz pozn. 25</t>
        </r>
      </text>
    </comment>
    <comment ref="E8" authorId="0" shapeId="0" xr:uid="{00000000-0006-0000-0000-000002000000}">
      <text>
        <r>
          <rPr>
            <sz val="9"/>
            <color indexed="81"/>
            <rFont val="Tahoma"/>
            <charset val="1"/>
          </rPr>
          <t>dle návrhu úhrady z číselníku VZP</t>
        </r>
      </text>
    </comment>
    <comment ref="E9" authorId="0" shapeId="0" xr:uid="{00000000-0006-0000-0000-000003000000}">
      <text>
        <r>
          <rPr>
            <sz val="9"/>
            <color indexed="81"/>
            <rFont val="Tahoma"/>
            <charset val="1"/>
          </rPr>
          <t>dle návrhu úhrady z číselníku VZP</t>
        </r>
      </text>
    </comment>
    <comment ref="E10" authorId="0" shapeId="0" xr:uid="{00000000-0006-0000-0000-000004000000}">
      <text>
        <r>
          <rPr>
            <sz val="9"/>
            <color indexed="81"/>
            <rFont val="Tahoma"/>
            <charset val="1"/>
          </rPr>
          <t>dle návrhu úhrady z číselníku VZP</t>
        </r>
      </text>
    </comment>
  </commentList>
</comments>
</file>

<file path=xl/sharedStrings.xml><?xml version="1.0" encoding="utf-8"?>
<sst xmlns="http://schemas.openxmlformats.org/spreadsheetml/2006/main" count="56" uniqueCount="50">
  <si>
    <t xml:space="preserve"> </t>
  </si>
  <si>
    <t>účinná látka (výrobce/kontakt pro ČR)</t>
  </si>
  <si>
    <t>farmakologická skupina</t>
  </si>
  <si>
    <t>1.linie - 4 roky</t>
  </si>
  <si>
    <t>1.linie - 1. rok za BRUKINSU</t>
  </si>
  <si>
    <t>1.linie - 4 roky (3. a 4- rok sleva)</t>
  </si>
  <si>
    <r>
      <rPr>
        <b/>
        <sz val="12"/>
        <rFont val="Arial"/>
        <family val="2"/>
        <charset val="238"/>
      </rPr>
      <t xml:space="preserve">název LP/režimu </t>
    </r>
    <r>
      <rPr>
        <sz val="12"/>
        <rFont val="Arial"/>
        <family val="2"/>
        <charset val="238"/>
      </rPr>
      <t xml:space="preserve">    </t>
    </r>
    <r>
      <rPr>
        <sz val="10"/>
        <rFont val="Arial"/>
        <family val="2"/>
        <charset val="238"/>
      </rPr>
      <t xml:space="preserve">                                                                                                             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</si>
  <si>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</t>
    </r>
    <r>
      <rPr>
        <sz val="9"/>
        <rFont val="Arial"/>
        <family val="2"/>
        <charset val="238"/>
      </rPr>
      <t xml:space="preserve"> (týkající se jen CHOPN)</t>
    </r>
  </si>
  <si>
    <t>inhibitor alfa-1-proteinasy                    (CSL Behring)</t>
  </si>
  <si>
    <t xml:space="preserve">jednotková cena (NCSD) k 8.4.24 </t>
  </si>
  <si>
    <t>jednotková cena (NCSD) k 8.4.24 vč. bonusů</t>
  </si>
  <si>
    <r>
      <rPr>
        <u/>
        <sz val="10"/>
        <color theme="1"/>
        <rFont val="Calibri"/>
        <family val="2"/>
        <charset val="238"/>
        <scheme val="minor"/>
      </rPr>
      <t xml:space="preserve">60 mg/kg tělesné hmotnosti, podaných jednou týdně </t>
    </r>
    <r>
      <rPr>
        <sz val="10"/>
        <color theme="1"/>
        <rFont val="Calibri"/>
        <family val="2"/>
        <charset val="238"/>
        <scheme val="minor"/>
      </rPr>
      <t>- rychlost infuze má být asi 0,08 ml na kg těl. hmotnosti za minutu v závislosti na odpovědi a komfortu pacienta (doporučená dávka 60 mg/kg bude trvat přibližně 15 minut).</t>
    </r>
  </si>
  <si>
    <t xml:space="preserve">cena za léčbu 1 pacienta za 1 rok                        </t>
  </si>
  <si>
    <r>
      <t xml:space="preserve">RESPREEZA 1g prášek pro inf. 1x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(pro pac. s těl. hmot. 51-66kg)</t>
    </r>
  </si>
  <si>
    <r>
      <t xml:space="preserve">RESPREEZA 1g prášek pro inf. 1x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(pro pac. s těl. hmot. 67-83kg)</t>
    </r>
  </si>
  <si>
    <r>
      <t xml:space="preserve">RESPREEZA 1g prášek pro inf. 1x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(pro pac. s těl. hmot. 84-100kg)</t>
    </r>
  </si>
  <si>
    <t>formoterol/ glykopyrronium/ beklometason                         (Chiesi)</t>
  </si>
  <si>
    <t>LABA/ LAMA/ IKS</t>
  </si>
  <si>
    <t>RUMIXAFEN 500mcg tbl 90</t>
  </si>
  <si>
    <t>EUPHYLLIN CR N 300mg cps pro 50</t>
  </si>
  <si>
    <t>TRIMBOW 5 mcg/ 9 mcg/ 87 mcg inh sol pss 120</t>
  </si>
  <si>
    <t>inhibitor PDE4</t>
  </si>
  <si>
    <t>roflumilast                      (Sandoz)</t>
  </si>
  <si>
    <t xml:space="preserve">udržovací dávka: 1x 500mcg </t>
  </si>
  <si>
    <t>metylxantin (bronchospasmolytikum)</t>
  </si>
  <si>
    <t>theophyllin (pharmaand)</t>
  </si>
  <si>
    <t>2x denně 2 inhalace (tj. 2x 10 mcg/18 mcg/174 mcg)</t>
  </si>
  <si>
    <t>předpokládáno:  2x 300mg</t>
  </si>
  <si>
    <r>
      <t xml:space="preserve">poměr nákladů            </t>
    </r>
    <r>
      <rPr>
        <b/>
        <i/>
        <u/>
        <sz val="9"/>
        <rFont val="Arial"/>
        <family val="2"/>
        <charset val="238"/>
      </rPr>
      <t>za jeden rok léčby</t>
    </r>
    <r>
      <rPr>
        <b/>
        <i/>
        <sz val="9"/>
        <rFont val="Arial"/>
        <family val="2"/>
        <charset val="238"/>
      </rPr>
      <t xml:space="preserve">                   </t>
    </r>
    <r>
      <rPr>
        <i/>
        <sz val="9"/>
        <rFont val="Arial"/>
        <family val="2"/>
        <charset val="238"/>
      </rPr>
      <t/>
    </r>
  </si>
  <si>
    <t>1 rok léčby</t>
  </si>
  <si>
    <r>
      <rPr>
        <b/>
        <sz val="11"/>
        <rFont val="Arial"/>
        <family val="2"/>
        <charset val="238"/>
      </rPr>
      <t xml:space="preserve">cena za léčbu 1 pac. do úmrtí/ transplantace plic  50% - scénář A </t>
    </r>
    <r>
      <rPr>
        <sz val="9"/>
        <rFont val="Arial"/>
        <family val="2"/>
        <charset val="238"/>
      </rPr>
      <t>(viz pozn. 86 a 87)</t>
    </r>
  </si>
  <si>
    <r>
      <rPr>
        <b/>
        <sz val="11"/>
        <rFont val="Arial"/>
        <family val="2"/>
        <charset val="238"/>
      </rPr>
      <t xml:space="preserve">cena za léčbu 1 pac. do úmrtí/ transplantace plic 75% - scénář B </t>
    </r>
    <r>
      <rPr>
        <sz val="9"/>
        <rFont val="Arial"/>
        <family val="2"/>
        <charset val="238"/>
      </rPr>
      <t>(viz pozn. 86 a 87)</t>
    </r>
  </si>
  <si>
    <r>
      <t xml:space="preserve">poměr nákladů            </t>
    </r>
    <r>
      <rPr>
        <b/>
        <i/>
        <u/>
        <sz val="9"/>
        <rFont val="Arial"/>
        <family val="2"/>
        <charset val="238"/>
      </rPr>
      <t>za léčbu-scénář A</t>
    </r>
    <r>
      <rPr>
        <b/>
        <i/>
        <sz val="9"/>
        <rFont val="Arial"/>
        <family val="2"/>
        <charset val="238"/>
      </rPr>
      <t xml:space="preserve">                   </t>
    </r>
    <r>
      <rPr>
        <i/>
        <sz val="9"/>
        <rFont val="Arial"/>
        <family val="2"/>
        <charset val="238"/>
      </rPr>
      <t/>
    </r>
  </si>
  <si>
    <t>za léčbu - scénář A</t>
  </si>
  <si>
    <r>
      <rPr>
        <b/>
        <i/>
        <u/>
        <sz val="9"/>
        <rFont val="Arial"/>
        <family val="2"/>
        <charset val="238"/>
      </rPr>
      <t xml:space="preserve">ICER-scénář A              </t>
    </r>
    <r>
      <rPr>
        <b/>
        <i/>
        <sz val="9"/>
        <rFont val="Arial"/>
        <family val="2"/>
        <charset val="238"/>
      </rPr>
      <t xml:space="preserve">   (Kč za 1 rok navíc/do Tx vůči SOC)                </t>
    </r>
    <r>
      <rPr>
        <i/>
        <sz val="9"/>
        <rFont val="Arial"/>
        <family val="2"/>
        <charset val="238"/>
      </rPr>
      <t/>
    </r>
  </si>
  <si>
    <r>
      <t xml:space="preserve">poměr nákladů            </t>
    </r>
    <r>
      <rPr>
        <b/>
        <i/>
        <u/>
        <sz val="9"/>
        <rFont val="Arial"/>
        <family val="2"/>
        <charset val="238"/>
      </rPr>
      <t>za léčbu-scénář B</t>
    </r>
    <r>
      <rPr>
        <b/>
        <i/>
        <sz val="9"/>
        <rFont val="Arial"/>
        <family val="2"/>
        <charset val="238"/>
      </rPr>
      <t xml:space="preserve">                   </t>
    </r>
    <r>
      <rPr>
        <i/>
        <sz val="9"/>
        <rFont val="Arial"/>
        <family val="2"/>
        <charset val="238"/>
      </rPr>
      <t/>
    </r>
  </si>
  <si>
    <r>
      <rPr>
        <b/>
        <i/>
        <u/>
        <sz val="9"/>
        <rFont val="Arial"/>
        <family val="2"/>
        <charset val="238"/>
      </rPr>
      <t xml:space="preserve">ICER-scénář B              </t>
    </r>
    <r>
      <rPr>
        <b/>
        <i/>
        <sz val="9"/>
        <rFont val="Arial"/>
        <family val="2"/>
        <charset val="238"/>
      </rPr>
      <t xml:space="preserve">   (Kč za 1 rok navíc/do Tx vůči SOC)                </t>
    </r>
    <r>
      <rPr>
        <i/>
        <sz val="9"/>
        <rFont val="Arial"/>
        <family val="2"/>
        <charset val="238"/>
      </rPr>
      <t/>
    </r>
  </si>
  <si>
    <r>
      <t xml:space="preserve">RESPREEZA + SOC                                      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("směsná" populace - viz pozn. 85)             </t>
    </r>
    <r>
      <rPr>
        <b/>
        <sz val="11"/>
        <color theme="1"/>
        <rFont val="Calibri"/>
        <family val="2"/>
        <charset val="238"/>
        <scheme val="minor"/>
      </rPr>
      <t xml:space="preserve"> 16 let</t>
    </r>
    <r>
      <rPr>
        <b/>
        <vertAlign val="superscript"/>
        <sz val="11"/>
        <color theme="1"/>
        <rFont val="Calibri"/>
        <family val="2"/>
        <charset val="238"/>
        <scheme val="minor"/>
      </rPr>
      <t>87</t>
    </r>
    <r>
      <rPr>
        <b/>
        <sz val="11"/>
        <color theme="1"/>
        <rFont val="Calibri"/>
        <family val="2"/>
        <charset val="238"/>
        <scheme val="minor"/>
      </rPr>
      <t xml:space="preserve"> bez diskontace</t>
    </r>
  </si>
  <si>
    <r>
      <t xml:space="preserve">RESPREEZA + SOC                                      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("směsná" populace - viz pozn. 85)             </t>
    </r>
    <r>
      <rPr>
        <b/>
        <sz val="11"/>
        <color theme="1"/>
        <rFont val="Calibri"/>
        <family val="2"/>
        <charset val="238"/>
        <scheme val="minor"/>
      </rPr>
      <t xml:space="preserve"> 16 let</t>
    </r>
    <r>
      <rPr>
        <b/>
        <vertAlign val="superscript"/>
        <sz val="11"/>
        <color theme="1"/>
        <rFont val="Calibri"/>
        <family val="2"/>
        <charset val="238"/>
        <scheme val="minor"/>
      </rPr>
      <t>87</t>
    </r>
    <r>
      <rPr>
        <b/>
        <sz val="11"/>
        <color theme="1"/>
        <rFont val="Calibri"/>
        <family val="2"/>
        <charset val="238"/>
        <scheme val="minor"/>
      </rPr>
      <t xml:space="preserve"> při roční diskontaci nákl. 3%</t>
    </r>
  </si>
  <si>
    <r>
      <t xml:space="preserve">RESPREEZA + SOC                                      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("směsná" populace - viz pozn. 85)             </t>
    </r>
    <r>
      <rPr>
        <b/>
        <sz val="11"/>
        <color theme="1"/>
        <rFont val="Calibri"/>
        <family val="2"/>
        <charset val="238"/>
        <scheme val="minor"/>
      </rPr>
      <t xml:space="preserve"> 14 let</t>
    </r>
    <r>
      <rPr>
        <b/>
        <vertAlign val="superscript"/>
        <sz val="11"/>
        <color theme="1"/>
        <rFont val="Calibri"/>
        <family val="2"/>
        <charset val="238"/>
        <scheme val="minor"/>
      </rPr>
      <t>87</t>
    </r>
    <r>
      <rPr>
        <b/>
        <sz val="11"/>
        <color theme="1"/>
        <rFont val="Calibri"/>
        <family val="2"/>
        <charset val="238"/>
        <scheme val="minor"/>
      </rPr>
      <t xml:space="preserve"> bez diskontace</t>
    </r>
  </si>
  <si>
    <r>
      <t xml:space="preserve">RESPREEZA + SOC                                      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("směsná" populace - viz pozn. 85)             </t>
    </r>
    <r>
      <rPr>
        <b/>
        <sz val="11"/>
        <color theme="1"/>
        <rFont val="Calibri"/>
        <family val="2"/>
        <charset val="238"/>
        <scheme val="minor"/>
      </rPr>
      <t xml:space="preserve"> 14 let</t>
    </r>
    <r>
      <rPr>
        <b/>
        <vertAlign val="superscript"/>
        <sz val="11"/>
        <color theme="1"/>
        <rFont val="Calibri"/>
        <family val="2"/>
        <charset val="238"/>
        <scheme val="minor"/>
      </rPr>
      <t>87</t>
    </r>
    <r>
      <rPr>
        <b/>
        <sz val="11"/>
        <color theme="1"/>
        <rFont val="Calibri"/>
        <family val="2"/>
        <charset val="238"/>
        <scheme val="minor"/>
      </rPr>
      <t xml:space="preserve"> při roční diskontaci nákl. 3%</t>
    </r>
  </si>
  <si>
    <t>za léčbu - scénář B</t>
  </si>
  <si>
    <t>za léčbu 12 pac./rok</t>
  </si>
  <si>
    <r>
      <rPr>
        <b/>
        <sz val="10"/>
        <rFont val="Arial"/>
        <family val="2"/>
        <charset val="238"/>
      </rPr>
      <t xml:space="preserve">dopad do rozpočtu za 12 pacientů/rok                                            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(kladná hodnota = náklady navíc)</t>
    </r>
  </si>
  <si>
    <t>RESPREEZA + SOC  ("směsná" populace - viz pozn. 85)  při roční diskontaci nákl. 3%</t>
  </si>
  <si>
    <t>ICER</t>
  </si>
  <si>
    <t>RESPREEZA + SOC  ("směsná" populace - viz pozn. 85)   bez diskontace nákladů</t>
  </si>
  <si>
    <r>
      <t>standardní péče</t>
    </r>
    <r>
      <rPr>
        <b/>
        <vertAlign val="superscript"/>
        <sz val="12"/>
        <color theme="1"/>
        <rFont val="Calibri"/>
        <family val="2"/>
        <charset val="238"/>
        <scheme val="minor"/>
      </rPr>
      <t>87</t>
    </r>
    <r>
      <rPr>
        <b/>
        <sz val="12"/>
        <color theme="1"/>
        <rFont val="Calibri"/>
        <family val="2"/>
        <charset val="238"/>
        <scheme val="minor"/>
      </rPr>
      <t xml:space="preserve"> ("SOC")</t>
    </r>
    <r>
      <rPr>
        <b/>
        <sz val="10"/>
        <color theme="1"/>
        <rFont val="Calibri"/>
        <family val="2"/>
        <charset val="238"/>
        <scheme val="minor"/>
      </rPr>
      <t xml:space="preserve"> -                            </t>
    </r>
    <r>
      <rPr>
        <sz val="10"/>
        <color theme="1"/>
        <rFont val="Calibri"/>
        <family val="2"/>
        <charset val="238"/>
        <scheme val="minor"/>
      </rPr>
      <t xml:space="preserve"> tj. inhalační LABA/LAMA/IKS + theofylin + roflumilast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11 let</t>
    </r>
    <r>
      <rPr>
        <b/>
        <vertAlign val="superscript"/>
        <sz val="10"/>
        <color theme="1"/>
        <rFont val="Calibri"/>
        <family val="2"/>
        <charset val="238"/>
        <scheme val="minor"/>
      </rPr>
      <t>87</t>
    </r>
    <r>
      <rPr>
        <b/>
        <sz val="10"/>
        <color theme="1"/>
        <rFont val="Calibri"/>
        <family val="2"/>
        <charset val="238"/>
        <scheme val="minor"/>
      </rPr>
      <t xml:space="preserve"> při roční diskontaci nákl. 3%</t>
    </r>
  </si>
  <si>
    <r>
      <t>standardní péče</t>
    </r>
    <r>
      <rPr>
        <b/>
        <vertAlign val="superscript"/>
        <sz val="12"/>
        <color theme="1"/>
        <rFont val="Calibri"/>
        <family val="2"/>
        <charset val="238"/>
        <scheme val="minor"/>
      </rPr>
      <t>87</t>
    </r>
    <r>
      <rPr>
        <b/>
        <sz val="12"/>
        <color theme="1"/>
        <rFont val="Calibri"/>
        <family val="2"/>
        <charset val="238"/>
        <scheme val="minor"/>
      </rPr>
      <t xml:space="preserve"> ("SOC")</t>
    </r>
    <r>
      <rPr>
        <b/>
        <sz val="10"/>
        <color theme="1"/>
        <rFont val="Calibri"/>
        <family val="2"/>
        <charset val="238"/>
        <scheme val="minor"/>
      </rPr>
      <t xml:space="preserve"> -                            </t>
    </r>
    <r>
      <rPr>
        <sz val="10"/>
        <color theme="1"/>
        <rFont val="Calibri"/>
        <family val="2"/>
        <charset val="238"/>
        <scheme val="minor"/>
      </rPr>
      <t xml:space="preserve"> tj. inhalační LABA/LAMA/IKS + theofylin + roflumilast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11 let</t>
    </r>
    <r>
      <rPr>
        <b/>
        <vertAlign val="superscript"/>
        <sz val="10"/>
        <color theme="1"/>
        <rFont val="Calibri"/>
        <family val="2"/>
        <charset val="238"/>
        <scheme val="minor"/>
      </rPr>
      <t xml:space="preserve">87 </t>
    </r>
    <r>
      <rPr>
        <b/>
        <sz val="10"/>
        <color theme="1"/>
        <rFont val="Calibri"/>
        <family val="2"/>
        <charset val="238"/>
        <scheme val="minor"/>
      </rPr>
      <t>bez diskontace</t>
    </r>
  </si>
  <si>
    <t>obrat. bonus k 5.6.24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</si>
</sst>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Kč&quot;"/>
    <numFmt numFmtId="165" formatCode="#,##0\ &quot;Kč&quot;"/>
    <numFmt numFmtId="166" formatCode="0.0"/>
  </numFmts>
  <fonts count="41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charset val="238"/>
    </font>
    <font>
      <sz val="11"/>
      <color theme="1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  <charset val="238"/>
    </font>
    <font>
      <b/>
      <i/>
      <sz val="9"/>
      <name val="Arial"/>
      <family val="2"/>
      <charset val="238"/>
    </font>
    <font>
      <b/>
      <i/>
      <sz val="1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u/>
      <sz val="16"/>
      <color rgb="FFFF0000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9"/>
      <color indexed="81"/>
      <name val="Tahoma"/>
      <charset val="1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i/>
      <u/>
      <sz val="9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b/>
      <u/>
      <sz val="18"/>
      <color rgb="FFFF0000"/>
      <name val="Calibri"/>
      <family val="2"/>
      <charset val="238"/>
      <scheme val="minor"/>
    </font>
    <font>
      <b/>
      <sz val="9"/>
      <color rgb="FFFFFF00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0" fillId="0" borderId="0"/>
    <xf numFmtId="9" fontId="10" fillId="0" borderId="0" applyFont="0" applyFill="0" applyBorder="0" applyAlignment="0" applyProtection="0"/>
    <xf numFmtId="0" fontId="11" fillId="0" borderId="0"/>
    <xf numFmtId="0" fontId="16" fillId="0" borderId="0"/>
  </cellStyleXfs>
  <cellXfs count="9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9" fillId="5" borderId="0" xfId="0" applyFont="1" applyFill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0" xfId="0" applyFont="1" applyFill="1" applyBorder="1"/>
    <xf numFmtId="0" fontId="0" fillId="0" borderId="0" xfId="0" applyAlignment="1">
      <alignment horizontal="center" vertical="center"/>
    </xf>
    <xf numFmtId="0" fontId="15" fillId="0" borderId="0" xfId="0" applyFont="1"/>
    <xf numFmtId="165" fontId="9" fillId="0" borderId="0" xfId="0" applyNumberFormat="1" applyFont="1" applyAlignment="1">
      <alignment horizontal="center" vertical="center" wrapText="1"/>
    </xf>
    <xf numFmtId="0" fontId="0" fillId="0" borderId="0" xfId="0" applyFill="1"/>
    <xf numFmtId="0" fontId="12" fillId="5" borderId="0" xfId="0" applyFont="1" applyFill="1" applyAlignment="1">
      <alignment vertical="center"/>
    </xf>
    <xf numFmtId="0" fontId="0" fillId="5" borderId="0" xfId="0" applyFill="1" applyAlignment="1">
      <alignment horizontal="left" vertical="center"/>
    </xf>
    <xf numFmtId="0" fontId="13" fillId="5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3" fillId="4" borderId="10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5" borderId="0" xfId="0" applyFill="1" applyAlignment="1">
      <alignment wrapText="1"/>
    </xf>
    <xf numFmtId="164" fontId="0" fillId="5" borderId="4" xfId="0" applyNumberFormat="1" applyFill="1" applyBorder="1" applyAlignment="1">
      <alignment horizontal="center" vertical="center" wrapText="1"/>
    </xf>
    <xf numFmtId="9" fontId="7" fillId="0" borderId="12" xfId="0" applyNumberFormat="1" applyFont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165" fontId="19" fillId="5" borderId="14" xfId="0" applyNumberFormat="1" applyFont="1" applyFill="1" applyBorder="1" applyAlignment="1">
      <alignment horizontal="center" vertical="center" wrapText="1"/>
    </xf>
    <xf numFmtId="164" fontId="0" fillId="0" borderId="0" xfId="0" applyNumberFormat="1" applyFill="1"/>
    <xf numFmtId="164" fontId="0" fillId="0" borderId="15" xfId="0" applyNumberForma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165" fontId="19" fillId="5" borderId="9" xfId="0" applyNumberFormat="1" applyFont="1" applyFill="1" applyBorder="1" applyAlignment="1">
      <alignment horizontal="center" vertical="center" wrapText="1"/>
    </xf>
    <xf numFmtId="165" fontId="19" fillId="5" borderId="4" xfId="0" applyNumberFormat="1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 wrapText="1"/>
    </xf>
    <xf numFmtId="166" fontId="18" fillId="7" borderId="4" xfId="0" applyNumberFormat="1" applyFont="1" applyFill="1" applyBorder="1" applyAlignment="1">
      <alignment horizontal="center" vertical="center" wrapText="1"/>
    </xf>
    <xf numFmtId="165" fontId="0" fillId="0" borderId="0" xfId="0" applyNumberFormat="1" applyFill="1"/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5" fillId="6" borderId="17" xfId="0" applyFont="1" applyFill="1" applyBorder="1" applyAlignment="1">
      <alignment horizontal="center" vertical="center" wrapText="1"/>
    </xf>
    <xf numFmtId="164" fontId="0" fillId="6" borderId="16" xfId="0" applyNumberFormat="1" applyFill="1" applyBorder="1" applyAlignment="1">
      <alignment horizontal="center" vertical="center" wrapText="1"/>
    </xf>
    <xf numFmtId="9" fontId="8" fillId="6" borderId="18" xfId="0" applyNumberFormat="1" applyFont="1" applyFill="1" applyBorder="1" applyAlignment="1">
      <alignment horizontal="center" vertical="center" wrapText="1"/>
    </xf>
    <xf numFmtId="165" fontId="19" fillId="5" borderId="11" xfId="0" applyNumberFormat="1" applyFont="1" applyFill="1" applyBorder="1" applyAlignment="1">
      <alignment horizontal="center" vertical="center" wrapText="1"/>
    </xf>
    <xf numFmtId="165" fontId="19" fillId="6" borderId="16" xfId="0" applyNumberFormat="1" applyFont="1" applyFill="1" applyBorder="1" applyAlignment="1">
      <alignment horizontal="center" vertical="center" wrapText="1"/>
    </xf>
    <xf numFmtId="166" fontId="18" fillId="7" borderId="1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4" xfId="0" applyNumberForma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164" fontId="0" fillId="6" borderId="4" xfId="0" applyNumberFormat="1" applyFill="1" applyBorder="1" applyAlignment="1">
      <alignment horizontal="center" vertical="center" wrapText="1"/>
    </xf>
    <xf numFmtId="165" fontId="19" fillId="6" borderId="4" xfId="0" applyNumberFormat="1" applyFont="1" applyFill="1" applyBorder="1" applyAlignment="1">
      <alignment horizontal="center" vertical="center" wrapText="1"/>
    </xf>
    <xf numFmtId="165" fontId="19" fillId="5" borderId="6" xfId="0" applyNumberFormat="1" applyFont="1" applyFill="1" applyBorder="1" applyAlignment="1">
      <alignment horizontal="center" vertical="center" wrapText="1"/>
    </xf>
    <xf numFmtId="165" fontId="19" fillId="5" borderId="15" xfId="0" applyNumberFormat="1" applyFont="1" applyFill="1" applyBorder="1" applyAlignment="1">
      <alignment horizontal="center" vertical="center" wrapText="1"/>
    </xf>
    <xf numFmtId="165" fontId="19" fillId="5" borderId="19" xfId="0" applyNumberFormat="1" applyFont="1" applyFill="1" applyBorder="1" applyAlignment="1">
      <alignment horizontal="center" vertical="center" wrapText="1"/>
    </xf>
    <xf numFmtId="165" fontId="19" fillId="6" borderId="7" xfId="0" applyNumberFormat="1" applyFont="1" applyFill="1" applyBorder="1" applyAlignment="1">
      <alignment horizontal="center" vertical="center" wrapText="1"/>
    </xf>
    <xf numFmtId="165" fontId="22" fillId="6" borderId="4" xfId="0" applyNumberFormat="1" applyFont="1" applyFill="1" applyBorder="1" applyAlignment="1">
      <alignment horizontal="center" vertical="center" wrapText="1"/>
    </xf>
    <xf numFmtId="9" fontId="8" fillId="6" borderId="6" xfId="0" applyNumberFormat="1" applyFont="1" applyFill="1" applyBorder="1" applyAlignment="1">
      <alignment horizontal="center" vertical="center" wrapText="1"/>
    </xf>
    <xf numFmtId="165" fontId="22" fillId="6" borderId="16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164" fontId="0" fillId="6" borderId="15" xfId="0" applyNumberFormat="1" applyFill="1" applyBorder="1" applyAlignment="1">
      <alignment horizontal="center" vertical="center" wrapText="1"/>
    </xf>
    <xf numFmtId="165" fontId="19" fillId="6" borderId="15" xfId="0" applyNumberFormat="1" applyFont="1" applyFill="1" applyBorder="1" applyAlignment="1">
      <alignment horizontal="center" vertical="center" wrapText="1"/>
    </xf>
    <xf numFmtId="165" fontId="22" fillId="6" borderId="15" xfId="0" applyNumberFormat="1" applyFont="1" applyFill="1" applyBorder="1" applyAlignment="1">
      <alignment horizontal="center" vertical="center" wrapText="1"/>
    </xf>
    <xf numFmtId="9" fontId="8" fillId="6" borderId="19" xfId="0" applyNumberFormat="1" applyFont="1" applyFill="1" applyBorder="1" applyAlignment="1">
      <alignment horizontal="center" vertical="center" wrapText="1"/>
    </xf>
    <xf numFmtId="165" fontId="19" fillId="5" borderId="20" xfId="0" applyNumberFormat="1" applyFont="1" applyFill="1" applyBorder="1" applyAlignment="1">
      <alignment horizontal="center" vertical="center" wrapText="1"/>
    </xf>
    <xf numFmtId="165" fontId="19" fillId="5" borderId="21" xfId="0" applyNumberFormat="1" applyFont="1" applyFill="1" applyBorder="1" applyAlignment="1">
      <alignment horizontal="center" vertical="center" wrapText="1"/>
    </xf>
    <xf numFmtId="165" fontId="19" fillId="5" borderId="22" xfId="0" applyNumberFormat="1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166" fontId="18" fillId="3" borderId="20" xfId="0" applyNumberFormat="1" applyFont="1" applyFill="1" applyBorder="1" applyAlignment="1">
      <alignment horizontal="center" vertical="center" wrapText="1"/>
    </xf>
    <xf numFmtId="166" fontId="18" fillId="3" borderId="21" xfId="0" applyNumberFormat="1" applyFont="1" applyFill="1" applyBorder="1" applyAlignment="1">
      <alignment horizontal="center" vertical="center" wrapText="1"/>
    </xf>
    <xf numFmtId="166" fontId="18" fillId="3" borderId="22" xfId="0" applyNumberFormat="1" applyFont="1" applyFill="1" applyBorder="1" applyAlignment="1">
      <alignment horizontal="center" vertical="center" wrapText="1"/>
    </xf>
    <xf numFmtId="166" fontId="18" fillId="3" borderId="4" xfId="0" applyNumberFormat="1" applyFont="1" applyFill="1" applyBorder="1" applyAlignment="1">
      <alignment horizontal="center" vertical="center" wrapText="1"/>
    </xf>
    <xf numFmtId="165" fontId="33" fillId="3" borderId="15" xfId="0" applyNumberFormat="1" applyFont="1" applyFill="1" applyBorder="1" applyAlignment="1">
      <alignment horizontal="center" vertical="center" wrapText="1"/>
    </xf>
    <xf numFmtId="166" fontId="18" fillId="7" borderId="16" xfId="0" applyNumberFormat="1" applyFont="1" applyFill="1" applyBorder="1" applyAlignment="1">
      <alignment horizontal="center" vertical="center" wrapText="1"/>
    </xf>
    <xf numFmtId="165" fontId="33" fillId="3" borderId="16" xfId="0" applyNumberFormat="1" applyFont="1" applyFill="1" applyBorder="1" applyAlignment="1">
      <alignment horizontal="center" vertical="center" wrapText="1"/>
    </xf>
    <xf numFmtId="165" fontId="34" fillId="6" borderId="15" xfId="0" applyNumberFormat="1" applyFont="1" applyFill="1" applyBorder="1" applyAlignment="1">
      <alignment horizontal="center" vertical="center" wrapText="1"/>
    </xf>
    <xf numFmtId="0" fontId="35" fillId="11" borderId="4" xfId="0" applyFont="1" applyFill="1" applyBorder="1" applyAlignment="1">
      <alignment horizontal="center" vertical="center" wrapText="1"/>
    </xf>
    <xf numFmtId="0" fontId="36" fillId="7" borderId="4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38" fillId="5" borderId="4" xfId="0" applyFont="1" applyFill="1" applyBorder="1" applyAlignment="1">
      <alignment horizontal="center" vertical="center" wrapText="1"/>
    </xf>
    <xf numFmtId="165" fontId="0" fillId="5" borderId="4" xfId="0" applyNumberFormat="1" applyFill="1" applyBorder="1" applyAlignment="1">
      <alignment horizontal="center" vertical="center"/>
    </xf>
    <xf numFmtId="166" fontId="0" fillId="5" borderId="4" xfId="0" applyNumberFormat="1" applyFill="1" applyBorder="1" applyAlignment="1">
      <alignment horizontal="center" vertical="center"/>
    </xf>
    <xf numFmtId="165" fontId="6" fillId="5" borderId="4" xfId="0" applyNumberFormat="1" applyFont="1" applyFill="1" applyBorder="1" applyAlignment="1">
      <alignment horizontal="center" vertical="center"/>
    </xf>
    <xf numFmtId="165" fontId="39" fillId="5" borderId="0" xfId="0" applyNumberFormat="1" applyFont="1" applyFill="1" applyBorder="1" applyAlignment="1">
      <alignment horizontal="center" vertical="center"/>
    </xf>
    <xf numFmtId="0" fontId="39" fillId="5" borderId="4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vertical="center"/>
    </xf>
    <xf numFmtId="0" fontId="36" fillId="5" borderId="0" xfId="0" applyFont="1" applyFill="1"/>
    <xf numFmtId="0" fontId="39" fillId="5" borderId="0" xfId="0" applyFont="1" applyFill="1"/>
    <xf numFmtId="0" fontId="39" fillId="5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Alignment="1">
      <alignment vertical="center"/>
    </xf>
  </cellXfs>
  <cellStyles count="5">
    <cellStyle name="Excel Built-in Normal" xfId="4" xr:uid="{00000000-0005-0000-0000-000000000000}"/>
    <cellStyle name="Normální" xfId="0" builtinId="0"/>
    <cellStyle name="Normální 2" xfId="1" xr:uid="{00000000-0005-0000-0000-000002000000}"/>
    <cellStyle name="Normální 3" xfId="3" xr:uid="{00000000-0005-0000-0000-000003000000}"/>
    <cellStyle name="procent 2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86964129483818E-2"/>
          <c:y val="0.15914240626501541"/>
          <c:w val="0.44126829979585885"/>
          <c:h val="0.58365164414030413"/>
        </c:manualLayout>
      </c:layout>
      <c:scatterChart>
        <c:scatterStyle val="lineMarker"/>
        <c:varyColors val="0"/>
        <c:ser>
          <c:idx val="0"/>
          <c:order val="0"/>
          <c:tx>
            <c:strRef>
              <c:f>ICER!$D$4</c:f>
              <c:strCache>
                <c:ptCount val="1"/>
                <c:pt idx="0">
                  <c:v>RESPREEZA + SOC  ("směsná" populace - viz pozn. 85)   bez diskontace nákladů</c:v>
                </c:pt>
              </c:strCache>
            </c:strRef>
          </c:tx>
          <c:marker>
            <c:symbol val="none"/>
          </c:marker>
          <c:xVal>
            <c:numRef>
              <c:f>ICER!$I$4:$K$4</c:f>
              <c:numCache>
                <c:formatCode>#\ ##0\ "Kč"</c:formatCode>
                <c:ptCount val="3"/>
                <c:pt idx="0">
                  <c:v>7024324.0132500008</c:v>
                </c:pt>
                <c:pt idx="1">
                  <c:v>7024324.0132500008</c:v>
                </c:pt>
                <c:pt idx="2">
                  <c:v>10234612.999916667</c:v>
                </c:pt>
              </c:numCache>
            </c:numRef>
          </c:xVal>
          <c:yVal>
            <c:numRef>
              <c:f>ICER!$A$4:$C$4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81-4856-8B81-FFBD2C1D9072}"/>
            </c:ext>
          </c:extLst>
        </c:ser>
        <c:ser>
          <c:idx val="1"/>
          <c:order val="1"/>
          <c:tx>
            <c:strRef>
              <c:f>ICER!$D$5</c:f>
              <c:strCache>
                <c:ptCount val="1"/>
                <c:pt idx="0">
                  <c:v>RESPREEZA + SOC  ("směsná" populace - viz pozn. 85)  při roční diskontaci nákl. 3%</c:v>
                </c:pt>
              </c:strCache>
            </c:strRef>
          </c:tx>
          <c:marker>
            <c:symbol val="none"/>
          </c:marker>
          <c:xVal>
            <c:numRef>
              <c:f>ICER!$I$5:$K$5</c:f>
              <c:numCache>
                <c:formatCode>#\ ##0\ "Kč"</c:formatCode>
                <c:ptCount val="3"/>
                <c:pt idx="0">
                  <c:v>5698696.7443102552</c:v>
                </c:pt>
                <c:pt idx="1">
                  <c:v>5708919.9410602553</c:v>
                </c:pt>
                <c:pt idx="2">
                  <c:v>8559805.1391572226</c:v>
                </c:pt>
              </c:numCache>
            </c:numRef>
          </c:xVal>
          <c:yVal>
            <c:numRef>
              <c:f>ICER!$A$5:$C$5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81-4856-8B81-FFBD2C1D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91744"/>
        <c:axId val="150593536"/>
      </c:scatterChart>
      <c:valAx>
        <c:axId val="150591744"/>
        <c:scaling>
          <c:logBase val="2"/>
          <c:orientation val="minMax"/>
          <c:max val="10000000"/>
          <c:min val="500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0593536"/>
        <c:crosses val="autoZero"/>
        <c:crossBetween val="midCat"/>
        <c:majorUnit val="2"/>
      </c:valAx>
      <c:valAx>
        <c:axId val="150593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059174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5608165645960923"/>
          <c:y val="0.19454804547638604"/>
          <c:w val="0.21428871391076115"/>
          <c:h val="0.485642107894043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6480109-8194-4F02-B18E-941543AA2B78}" type="doc">
      <dgm:prSet loTypeId="urn:microsoft.com/office/officeart/2005/8/layout/balance1" loCatId="relationship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cs-CZ"/>
        </a:p>
      </dgm:t>
    </dgm:pt>
    <dgm:pt modelId="{F91DA7B0-81AB-4854-9E98-A188A05125DC}">
      <dgm:prSet phldrT="[Text]" custT="1"/>
      <dgm:spPr/>
      <dgm:t>
        <a:bodyPr/>
        <a:lstStyle/>
        <a:p>
          <a:r>
            <a:rPr lang="cs-CZ" sz="1400" b="1" u="sng"/>
            <a:t>účinnost :        </a:t>
          </a:r>
          <a:r>
            <a:rPr lang="cs-CZ" sz="1400" b="1"/>
            <a:t>             cca max. 2x vyšší                    </a:t>
          </a:r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CAVE! absol. přínos ale může být pravděpodobně 3-5 let přežití/ života bez transpl. plic (Tx) navíc!  </a:t>
          </a:r>
          <a:endParaRPr lang="cs-CZ" sz="1000" b="1"/>
        </a:p>
      </dgm:t>
    </dgm:pt>
    <dgm:pt modelId="{4988BBA3-4E7F-4176-918F-F6CEEF1291A5}" type="parTrans" cxnId="{0DEAEE1C-1937-4B73-AA98-6A065A2EFB42}">
      <dgm:prSet/>
      <dgm:spPr/>
      <dgm:t>
        <a:bodyPr/>
        <a:lstStyle/>
        <a:p>
          <a:endParaRPr lang="cs-CZ"/>
        </a:p>
      </dgm:t>
    </dgm:pt>
    <dgm:pt modelId="{AF63CE50-0381-4C68-BA25-AC3A6D469A7C}" type="sibTrans" cxnId="{0DEAEE1C-1937-4B73-AA98-6A065A2EFB42}">
      <dgm:prSet/>
      <dgm:spPr/>
      <dgm:t>
        <a:bodyPr/>
        <a:lstStyle/>
        <a:p>
          <a:endParaRPr lang="cs-CZ"/>
        </a:p>
      </dgm:t>
    </dgm:pt>
    <dgm:pt modelId="{C0F80869-B6A5-48CC-B8AA-681CADA24C38}">
      <dgm:prSet phldrT="[Text]"/>
      <dgm:spPr/>
      <dgm:t>
        <a:bodyPr/>
        <a:lstStyle/>
        <a:p>
          <a:endParaRPr lang="cs-CZ"/>
        </a:p>
      </dgm:t>
    </dgm:pt>
    <dgm:pt modelId="{7F678EB5-8707-45A0-AA5F-9894337EB94C}" type="parTrans" cxnId="{1455A5AE-F864-424C-8CDB-66FF06AAFAE0}">
      <dgm:prSet/>
      <dgm:spPr/>
      <dgm:t>
        <a:bodyPr/>
        <a:lstStyle/>
        <a:p>
          <a:endParaRPr lang="cs-CZ"/>
        </a:p>
      </dgm:t>
    </dgm:pt>
    <dgm:pt modelId="{5D246D50-2631-4811-9D72-A06BA6D4DDF4}" type="sibTrans" cxnId="{1455A5AE-F864-424C-8CDB-66FF06AAFAE0}">
      <dgm:prSet/>
      <dgm:spPr/>
      <dgm:t>
        <a:bodyPr/>
        <a:lstStyle/>
        <a:p>
          <a:endParaRPr lang="cs-CZ"/>
        </a:p>
      </dgm:t>
    </dgm:pt>
    <dgm:pt modelId="{223ED1BA-2C00-4682-AF00-DAECA9FDA32A}">
      <dgm:prSet phldrT="[Text]"/>
      <dgm:spPr/>
      <dgm:t>
        <a:bodyPr/>
        <a:lstStyle/>
        <a:p>
          <a:endParaRPr lang="cs-CZ"/>
        </a:p>
      </dgm:t>
    </dgm:pt>
    <dgm:pt modelId="{53BEF0E3-42DD-46B7-9C15-4EF8752D4DD5}" type="parTrans" cxnId="{D25FFE20-8928-4546-BCBA-621BA8C0DB3B}">
      <dgm:prSet/>
      <dgm:spPr/>
      <dgm:t>
        <a:bodyPr/>
        <a:lstStyle/>
        <a:p>
          <a:endParaRPr lang="cs-CZ"/>
        </a:p>
      </dgm:t>
    </dgm:pt>
    <dgm:pt modelId="{EAED352B-D048-43C5-A278-A1CF95D6E61F}" type="sibTrans" cxnId="{D25FFE20-8928-4546-BCBA-621BA8C0DB3B}">
      <dgm:prSet/>
      <dgm:spPr/>
      <dgm:t>
        <a:bodyPr/>
        <a:lstStyle/>
        <a:p>
          <a:endParaRPr lang="cs-CZ"/>
        </a:p>
      </dgm:t>
    </dgm:pt>
    <dgm:pt modelId="{BFE5DF43-C7F7-42B1-95E0-4BAB22DADB54}">
      <dgm:prSet phldrT="[Text]" custT="1"/>
      <dgm:spPr/>
      <dgm:t>
        <a:bodyPr/>
        <a:lstStyle/>
        <a:p>
          <a:r>
            <a:rPr lang="cs-CZ" sz="1400" b="1" u="sng">
              <a:latin typeface="+mn-lt"/>
            </a:rPr>
            <a:t>náklady:                      </a:t>
          </a:r>
          <a:r>
            <a:rPr lang="cs-CZ" sz="1400" b="1">
              <a:latin typeface="+mn-lt"/>
            </a:rPr>
            <a:t> cca 18 - 30x vyšší                       </a:t>
          </a:r>
        </a:p>
        <a:p>
          <a:r>
            <a:rPr lang="cs-CZ" sz="1000" b="1">
              <a:latin typeface="Calibri" panose="020F0502020204030204" pitchFamily="34" charset="0"/>
              <a:cs typeface="Calibri" panose="020F0502020204030204" pitchFamily="34" charset="0"/>
            </a:rPr>
            <a:t>CAVE! poměr bude nižší s rostoucí mírou zastoupení pacientů s "Tx" při progresi!</a:t>
          </a:r>
          <a:endParaRPr lang="cs-CZ" sz="1000" b="1">
            <a:latin typeface="+mn-lt"/>
          </a:endParaRPr>
        </a:p>
      </dgm:t>
    </dgm:pt>
    <dgm:pt modelId="{E634C653-856A-4BB0-AFA2-E084C863546E}" type="sibTrans" cxnId="{AC7DF29D-6428-45C2-8BFE-40E743B6B380}">
      <dgm:prSet/>
      <dgm:spPr/>
      <dgm:t>
        <a:bodyPr/>
        <a:lstStyle/>
        <a:p>
          <a:endParaRPr lang="cs-CZ"/>
        </a:p>
      </dgm:t>
    </dgm:pt>
    <dgm:pt modelId="{8A34866C-9544-4413-8420-B48BD1F4B6EC}" type="parTrans" cxnId="{AC7DF29D-6428-45C2-8BFE-40E743B6B380}">
      <dgm:prSet/>
      <dgm:spPr/>
      <dgm:t>
        <a:bodyPr/>
        <a:lstStyle/>
        <a:p>
          <a:endParaRPr lang="cs-CZ"/>
        </a:p>
      </dgm:t>
    </dgm:pt>
    <dgm:pt modelId="{0C924332-A704-4433-8ACE-C4D09881A78E}">
      <dgm:prSet phldrT="[Text]"/>
      <dgm:spPr>
        <a:gradFill rotWithShape="0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dgm:spPr>
      <dgm:t>
        <a:bodyPr/>
        <a:lstStyle/>
        <a:p>
          <a:endParaRPr lang="cs-CZ"/>
        </a:p>
      </dgm:t>
    </dgm:pt>
    <dgm:pt modelId="{D78510FC-5BF5-4749-BDE6-E234C919306A}" type="sibTrans" cxnId="{F6DAB9B0-4916-4928-941F-B86FB7153517}">
      <dgm:prSet/>
      <dgm:spPr/>
      <dgm:t>
        <a:bodyPr/>
        <a:lstStyle/>
        <a:p>
          <a:endParaRPr lang="cs-CZ"/>
        </a:p>
      </dgm:t>
    </dgm:pt>
    <dgm:pt modelId="{A3B6E409-AAB2-4392-9B87-0EB1D21FF724}" type="parTrans" cxnId="{F6DAB9B0-4916-4928-941F-B86FB7153517}">
      <dgm:prSet/>
      <dgm:spPr/>
      <dgm:t>
        <a:bodyPr/>
        <a:lstStyle/>
        <a:p>
          <a:endParaRPr lang="cs-CZ"/>
        </a:p>
      </dgm:t>
    </dgm:pt>
    <dgm:pt modelId="{0320C43B-E36A-41A0-91CE-C4A97CC3AC06}">
      <dgm:prSet phldrT="[Text]" custScaleY="88488"/>
      <dgm:spPr/>
      <dgm:t>
        <a:bodyPr/>
        <a:lstStyle/>
        <a:p>
          <a:endParaRPr lang="cs-CZ"/>
        </a:p>
      </dgm:t>
    </dgm:pt>
    <dgm:pt modelId="{DD8B89C8-2485-4266-86D2-962BC48B1F03}" type="parTrans" cxnId="{75723886-D94E-4AD5-9335-16008A2AD1EE}">
      <dgm:prSet/>
      <dgm:spPr/>
      <dgm:t>
        <a:bodyPr/>
        <a:lstStyle/>
        <a:p>
          <a:endParaRPr lang="cs-CZ"/>
        </a:p>
      </dgm:t>
    </dgm:pt>
    <dgm:pt modelId="{28ED61BF-41BE-490B-84AE-D504C40AA8D6}" type="sibTrans" cxnId="{75723886-D94E-4AD5-9335-16008A2AD1EE}">
      <dgm:prSet/>
      <dgm:spPr/>
      <dgm:t>
        <a:bodyPr/>
        <a:lstStyle/>
        <a:p>
          <a:endParaRPr lang="cs-CZ"/>
        </a:p>
      </dgm:t>
    </dgm:pt>
    <dgm:pt modelId="{C2DC08AA-F9C7-4FAC-8D2D-755B6FC45EC9}">
      <dgm:prSet phldrT="[Text]"/>
      <dgm:spPr/>
      <dgm:t>
        <a:bodyPr/>
        <a:lstStyle/>
        <a:p>
          <a:endParaRPr lang="cs-CZ"/>
        </a:p>
      </dgm:t>
    </dgm:pt>
    <dgm:pt modelId="{DC665969-AAEF-40F6-B471-29B5B39DC6B8}" type="parTrans" cxnId="{597745A0-0018-4D42-9443-57A542FAA96C}">
      <dgm:prSet/>
      <dgm:spPr/>
      <dgm:t>
        <a:bodyPr/>
        <a:lstStyle/>
        <a:p>
          <a:endParaRPr lang="cs-CZ"/>
        </a:p>
      </dgm:t>
    </dgm:pt>
    <dgm:pt modelId="{401ACDEB-FFA4-4168-8E34-219A76D4F52B}" type="sibTrans" cxnId="{597745A0-0018-4D42-9443-57A542FAA96C}">
      <dgm:prSet/>
      <dgm:spPr/>
      <dgm:t>
        <a:bodyPr/>
        <a:lstStyle/>
        <a:p>
          <a:endParaRPr lang="cs-CZ"/>
        </a:p>
      </dgm:t>
    </dgm:pt>
    <dgm:pt modelId="{44304B48-8294-4C64-9F74-B427400DF902}" type="pres">
      <dgm:prSet presAssocID="{46480109-8194-4F02-B18E-941543AA2B78}" presName="outerComposite" presStyleCnt="0">
        <dgm:presLayoutVars>
          <dgm:chMax val="2"/>
          <dgm:animLvl val="lvl"/>
          <dgm:resizeHandles val="exact"/>
        </dgm:presLayoutVars>
      </dgm:prSet>
      <dgm:spPr/>
    </dgm:pt>
    <dgm:pt modelId="{E0D31186-BFDE-4F6B-AAC7-7CFF36FD20A9}" type="pres">
      <dgm:prSet presAssocID="{46480109-8194-4F02-B18E-941543AA2B78}" presName="dummyMaxCanvas" presStyleCnt="0"/>
      <dgm:spPr/>
    </dgm:pt>
    <dgm:pt modelId="{F3A6F02B-AD0E-44C2-A2CB-D0D6F13198BE}" type="pres">
      <dgm:prSet presAssocID="{46480109-8194-4F02-B18E-941543AA2B78}" presName="parentComposite" presStyleCnt="0"/>
      <dgm:spPr/>
    </dgm:pt>
    <dgm:pt modelId="{9B26C669-87D7-4AEC-B13B-83A568516EC4}" type="pres">
      <dgm:prSet presAssocID="{46480109-8194-4F02-B18E-941543AA2B78}" presName="parent1" presStyleLbl="alignAccFollowNode1" presStyleIdx="0" presStyleCnt="4" custScaleX="121621" custScaleY="148264">
        <dgm:presLayoutVars>
          <dgm:chMax val="4"/>
        </dgm:presLayoutVars>
      </dgm:prSet>
      <dgm:spPr/>
    </dgm:pt>
    <dgm:pt modelId="{9A705F90-2B59-4546-8ACA-EE48FBCD0FAB}" type="pres">
      <dgm:prSet presAssocID="{46480109-8194-4F02-B18E-941543AA2B78}" presName="parent2" presStyleLbl="alignAccFollowNode1" presStyleIdx="1" presStyleCnt="4" custScaleX="116807" custScaleY="148438" custLinFactNeighborX="2894" custLinFactNeighborY="-46875">
        <dgm:presLayoutVars>
          <dgm:chMax val="4"/>
        </dgm:presLayoutVars>
      </dgm:prSet>
      <dgm:spPr/>
    </dgm:pt>
    <dgm:pt modelId="{31D22380-6D7A-43F6-9B9B-FDCE2FB276CB}" type="pres">
      <dgm:prSet presAssocID="{46480109-8194-4F02-B18E-941543AA2B78}" presName="childrenComposite" presStyleCnt="0"/>
      <dgm:spPr/>
    </dgm:pt>
    <dgm:pt modelId="{036E477D-37D6-439B-BB17-23A07D5A2C80}" type="pres">
      <dgm:prSet presAssocID="{46480109-8194-4F02-B18E-941543AA2B78}" presName="dummyMaxCanvas_ChildArea" presStyleCnt="0"/>
      <dgm:spPr/>
    </dgm:pt>
    <dgm:pt modelId="{0A0A57C9-38A6-46F4-BE30-63F78518CE29}" type="pres">
      <dgm:prSet presAssocID="{46480109-8194-4F02-B18E-941543AA2B78}" presName="fulcrum" presStyleLbl="alignAccFollowNode1" presStyleIdx="2" presStyleCnt="4"/>
      <dgm:spPr/>
    </dgm:pt>
    <dgm:pt modelId="{35FAFBF8-1A67-4B29-8B0D-1754897A7815}" type="pres">
      <dgm:prSet presAssocID="{46480109-8194-4F02-B18E-941543AA2B78}" presName="balance_13" presStyleLbl="alignAccFollowNode1" presStyleIdx="3" presStyleCnt="4">
        <dgm:presLayoutVars>
          <dgm:bulletEnabled val="1"/>
        </dgm:presLayoutVars>
      </dgm:prSet>
      <dgm:spPr/>
    </dgm:pt>
    <dgm:pt modelId="{4EF7B720-0D6D-4F0B-9841-55E03E564AC7}" type="pres">
      <dgm:prSet presAssocID="{46480109-8194-4F02-B18E-941543AA2B78}" presName="right_13_1" presStyleLbl="node1" presStyleIdx="0" presStyleCnt="4">
        <dgm:presLayoutVars>
          <dgm:bulletEnabled val="1"/>
        </dgm:presLayoutVars>
      </dgm:prSet>
      <dgm:spPr/>
    </dgm:pt>
    <dgm:pt modelId="{1E2E879F-B449-4B0E-9931-043ED54AC699}" type="pres">
      <dgm:prSet presAssocID="{46480109-8194-4F02-B18E-941543AA2B78}" presName="right_13_2" presStyleLbl="node1" presStyleIdx="1" presStyleCnt="4">
        <dgm:presLayoutVars>
          <dgm:bulletEnabled val="1"/>
        </dgm:presLayoutVars>
      </dgm:prSet>
      <dgm:spPr/>
    </dgm:pt>
    <dgm:pt modelId="{95920224-5F6B-42CA-9F43-85A8B016071E}" type="pres">
      <dgm:prSet presAssocID="{46480109-8194-4F02-B18E-941543AA2B78}" presName="right_13_3" presStyleLbl="node1" presStyleIdx="2" presStyleCnt="4" custScaleY="90730">
        <dgm:presLayoutVars>
          <dgm:bulletEnabled val="1"/>
        </dgm:presLayoutVars>
      </dgm:prSet>
      <dgm:spPr/>
    </dgm:pt>
    <dgm:pt modelId="{2AE26762-99F3-484B-8403-A7FCF5130452}" type="pres">
      <dgm:prSet presAssocID="{46480109-8194-4F02-B18E-941543AA2B78}" presName="left_13_1" presStyleLbl="node1" presStyleIdx="3" presStyleCnt="4">
        <dgm:presLayoutVars>
          <dgm:bulletEnabled val="1"/>
        </dgm:presLayoutVars>
      </dgm:prSet>
      <dgm:spPr/>
    </dgm:pt>
  </dgm:ptLst>
  <dgm:cxnLst>
    <dgm:cxn modelId="{8A4AC800-AA97-4E14-8B5C-B4B843C2120D}" type="presOf" srcId="{0C924332-A704-4433-8ACE-C4D09881A78E}" destId="{2AE26762-99F3-484B-8403-A7FCF5130452}" srcOrd="0" destOrd="0" presId="urn:microsoft.com/office/officeart/2005/8/layout/balance1"/>
    <dgm:cxn modelId="{BEC22309-FAF1-4AE0-BE81-4B8A7EDFF0B0}" type="presOf" srcId="{F91DA7B0-81AB-4854-9E98-A188A05125DC}" destId="{9B26C669-87D7-4AEC-B13B-83A568516EC4}" srcOrd="0" destOrd="0" presId="urn:microsoft.com/office/officeart/2005/8/layout/balance1"/>
    <dgm:cxn modelId="{0DEAEE1C-1937-4B73-AA98-6A065A2EFB42}" srcId="{46480109-8194-4F02-B18E-941543AA2B78}" destId="{F91DA7B0-81AB-4854-9E98-A188A05125DC}" srcOrd="0" destOrd="0" parTransId="{4988BBA3-4E7F-4176-918F-F6CEEF1291A5}" sibTransId="{AF63CE50-0381-4C68-BA25-AC3A6D469A7C}"/>
    <dgm:cxn modelId="{D25FFE20-8928-4546-BCBA-621BA8C0DB3B}" srcId="{BFE5DF43-C7F7-42B1-95E0-4BAB22DADB54}" destId="{223ED1BA-2C00-4682-AF00-DAECA9FDA32A}" srcOrd="1" destOrd="0" parTransId="{53BEF0E3-42DD-46B7-9C15-4EF8752D4DD5}" sibTransId="{EAED352B-D048-43C5-A278-A1CF95D6E61F}"/>
    <dgm:cxn modelId="{6CF20A2B-0CB0-49C7-B64C-F5E1CFA46342}" type="presOf" srcId="{C2DC08AA-F9C7-4FAC-8D2D-755B6FC45EC9}" destId="{95920224-5F6B-42CA-9F43-85A8B016071E}" srcOrd="0" destOrd="0" presId="urn:microsoft.com/office/officeart/2005/8/layout/balance1"/>
    <dgm:cxn modelId="{4215273B-C89E-4AE7-8870-2C151C1FB337}" type="presOf" srcId="{223ED1BA-2C00-4682-AF00-DAECA9FDA32A}" destId="{1E2E879F-B449-4B0E-9931-043ED54AC699}" srcOrd="0" destOrd="0" presId="urn:microsoft.com/office/officeart/2005/8/layout/balance1"/>
    <dgm:cxn modelId="{4CA95F4B-9CCD-4495-9030-5F8CE62F4FF6}" type="presOf" srcId="{C0F80869-B6A5-48CC-B8AA-681CADA24C38}" destId="{4EF7B720-0D6D-4F0B-9841-55E03E564AC7}" srcOrd="0" destOrd="0" presId="urn:microsoft.com/office/officeart/2005/8/layout/balance1"/>
    <dgm:cxn modelId="{75723886-D94E-4AD5-9335-16008A2AD1EE}" srcId="{46480109-8194-4F02-B18E-941543AA2B78}" destId="{0320C43B-E36A-41A0-91CE-C4A97CC3AC06}" srcOrd="2" destOrd="0" parTransId="{DD8B89C8-2485-4266-86D2-962BC48B1F03}" sibTransId="{28ED61BF-41BE-490B-84AE-D504C40AA8D6}"/>
    <dgm:cxn modelId="{AC7DF29D-6428-45C2-8BFE-40E743B6B380}" srcId="{46480109-8194-4F02-B18E-941543AA2B78}" destId="{BFE5DF43-C7F7-42B1-95E0-4BAB22DADB54}" srcOrd="1" destOrd="0" parTransId="{8A34866C-9544-4413-8420-B48BD1F4B6EC}" sibTransId="{E634C653-856A-4BB0-AFA2-E084C863546E}"/>
    <dgm:cxn modelId="{597745A0-0018-4D42-9443-57A542FAA96C}" srcId="{BFE5DF43-C7F7-42B1-95E0-4BAB22DADB54}" destId="{C2DC08AA-F9C7-4FAC-8D2D-755B6FC45EC9}" srcOrd="2" destOrd="0" parTransId="{DC665969-AAEF-40F6-B471-29B5B39DC6B8}" sibTransId="{401ACDEB-FFA4-4168-8E34-219A76D4F52B}"/>
    <dgm:cxn modelId="{1455A5AE-F864-424C-8CDB-66FF06AAFAE0}" srcId="{BFE5DF43-C7F7-42B1-95E0-4BAB22DADB54}" destId="{C0F80869-B6A5-48CC-B8AA-681CADA24C38}" srcOrd="0" destOrd="0" parTransId="{7F678EB5-8707-45A0-AA5F-9894337EB94C}" sibTransId="{5D246D50-2631-4811-9D72-A06BA6D4DDF4}"/>
    <dgm:cxn modelId="{F6DAB9B0-4916-4928-941F-B86FB7153517}" srcId="{F91DA7B0-81AB-4854-9E98-A188A05125DC}" destId="{0C924332-A704-4433-8ACE-C4D09881A78E}" srcOrd="0" destOrd="0" parTransId="{A3B6E409-AAB2-4392-9B87-0EB1D21FF724}" sibTransId="{D78510FC-5BF5-4749-BDE6-E234C919306A}"/>
    <dgm:cxn modelId="{BD773BB2-3AA7-4EA7-BDD1-727291393BDB}" type="presOf" srcId="{BFE5DF43-C7F7-42B1-95E0-4BAB22DADB54}" destId="{9A705F90-2B59-4546-8ACA-EE48FBCD0FAB}" srcOrd="0" destOrd="0" presId="urn:microsoft.com/office/officeart/2005/8/layout/balance1"/>
    <dgm:cxn modelId="{DB9926D0-FDCB-46B5-915D-A6DDF1242435}" type="presOf" srcId="{46480109-8194-4F02-B18E-941543AA2B78}" destId="{44304B48-8294-4C64-9F74-B427400DF902}" srcOrd="0" destOrd="0" presId="urn:microsoft.com/office/officeart/2005/8/layout/balance1"/>
    <dgm:cxn modelId="{CFF65BD0-8D8F-420A-8F6D-374345B54BE1}" type="presParOf" srcId="{44304B48-8294-4C64-9F74-B427400DF902}" destId="{E0D31186-BFDE-4F6B-AAC7-7CFF36FD20A9}" srcOrd="0" destOrd="0" presId="urn:microsoft.com/office/officeart/2005/8/layout/balance1"/>
    <dgm:cxn modelId="{CD7A1FEE-01E1-4330-A2B9-ECB5CE415621}" type="presParOf" srcId="{44304B48-8294-4C64-9F74-B427400DF902}" destId="{F3A6F02B-AD0E-44C2-A2CB-D0D6F13198BE}" srcOrd="1" destOrd="0" presId="urn:microsoft.com/office/officeart/2005/8/layout/balance1"/>
    <dgm:cxn modelId="{0A2C29D2-2B96-4841-98F3-E4B42858790A}" type="presParOf" srcId="{F3A6F02B-AD0E-44C2-A2CB-D0D6F13198BE}" destId="{9B26C669-87D7-4AEC-B13B-83A568516EC4}" srcOrd="0" destOrd="0" presId="urn:microsoft.com/office/officeart/2005/8/layout/balance1"/>
    <dgm:cxn modelId="{7AD2BE91-F946-403B-AE05-CE5FC179C5CB}" type="presParOf" srcId="{F3A6F02B-AD0E-44C2-A2CB-D0D6F13198BE}" destId="{9A705F90-2B59-4546-8ACA-EE48FBCD0FAB}" srcOrd="1" destOrd="0" presId="urn:microsoft.com/office/officeart/2005/8/layout/balance1"/>
    <dgm:cxn modelId="{C7AFACE3-E518-4377-860F-65F88BF978B2}" type="presParOf" srcId="{44304B48-8294-4C64-9F74-B427400DF902}" destId="{31D22380-6D7A-43F6-9B9B-FDCE2FB276CB}" srcOrd="2" destOrd="0" presId="urn:microsoft.com/office/officeart/2005/8/layout/balance1"/>
    <dgm:cxn modelId="{45ED9156-75FB-4DD0-8F8D-117E3B906919}" type="presParOf" srcId="{31D22380-6D7A-43F6-9B9B-FDCE2FB276CB}" destId="{036E477D-37D6-439B-BB17-23A07D5A2C80}" srcOrd="0" destOrd="0" presId="urn:microsoft.com/office/officeart/2005/8/layout/balance1"/>
    <dgm:cxn modelId="{9E4BB1C8-A53E-411D-A2BB-A2A08D2695E0}" type="presParOf" srcId="{31D22380-6D7A-43F6-9B9B-FDCE2FB276CB}" destId="{0A0A57C9-38A6-46F4-BE30-63F78518CE29}" srcOrd="1" destOrd="0" presId="urn:microsoft.com/office/officeart/2005/8/layout/balance1"/>
    <dgm:cxn modelId="{5CD15814-C8BE-439C-9503-B216902CBD74}" type="presParOf" srcId="{31D22380-6D7A-43F6-9B9B-FDCE2FB276CB}" destId="{35FAFBF8-1A67-4B29-8B0D-1754897A7815}" srcOrd="2" destOrd="0" presId="urn:microsoft.com/office/officeart/2005/8/layout/balance1"/>
    <dgm:cxn modelId="{0B2C1EAD-4AFD-4F41-A4FF-AEBED21F49CD}" type="presParOf" srcId="{31D22380-6D7A-43F6-9B9B-FDCE2FB276CB}" destId="{4EF7B720-0D6D-4F0B-9841-55E03E564AC7}" srcOrd="3" destOrd="0" presId="urn:microsoft.com/office/officeart/2005/8/layout/balance1"/>
    <dgm:cxn modelId="{03730396-8877-4BB2-985F-B8D7792AFE21}" type="presParOf" srcId="{31D22380-6D7A-43F6-9B9B-FDCE2FB276CB}" destId="{1E2E879F-B449-4B0E-9931-043ED54AC699}" srcOrd="4" destOrd="0" presId="urn:microsoft.com/office/officeart/2005/8/layout/balance1"/>
    <dgm:cxn modelId="{441C043F-E3BA-46E2-BC83-5FF0C8064A8A}" type="presParOf" srcId="{31D22380-6D7A-43F6-9B9B-FDCE2FB276CB}" destId="{95920224-5F6B-42CA-9F43-85A8B016071E}" srcOrd="5" destOrd="0" presId="urn:microsoft.com/office/officeart/2005/8/layout/balance1"/>
    <dgm:cxn modelId="{965382A7-347E-455F-AC37-5EE507B1AACF}" type="presParOf" srcId="{31D22380-6D7A-43F6-9B9B-FDCE2FB276CB}" destId="{2AE26762-99F3-484B-8403-A7FCF5130452}" srcOrd="6" destOrd="0" presId="urn:microsoft.com/office/officeart/2005/8/layout/balance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B26C669-87D7-4AEC-B13B-83A568516EC4}">
      <dsp:nvSpPr>
        <dsp:cNvPr id="0" name=""/>
        <dsp:cNvSpPr/>
      </dsp:nvSpPr>
      <dsp:spPr>
        <a:xfrm>
          <a:off x="798707" y="-80287"/>
          <a:ext cx="1461950" cy="990118"/>
        </a:xfrm>
        <a:prstGeom prst="roundRect">
          <a:avLst>
            <a:gd name="adj" fmla="val 1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1400" b="1" u="sng" kern="1200"/>
            <a:t>účinnost :        </a:t>
          </a:r>
          <a:r>
            <a:rPr lang="cs-CZ" sz="1400" b="1" kern="1200"/>
            <a:t>             cca max. 2x vyšší                    </a:t>
          </a: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CAVE! absol. přínos ale může být pravděpodobně 3-5 let přežití/ života bez transpl. plic (Tx) navíc!  </a:t>
          </a:r>
          <a:endParaRPr lang="cs-CZ" sz="1000" b="1" kern="1200"/>
        </a:p>
      </dsp:txBody>
      <dsp:txXfrm>
        <a:off x="827707" y="-51287"/>
        <a:ext cx="1403950" cy="932118"/>
      </dsp:txXfrm>
    </dsp:sp>
    <dsp:sp modelId="{9A705F90-2B59-4546-8ACA-EE48FBCD0FAB}">
      <dsp:nvSpPr>
        <dsp:cNvPr id="0" name=""/>
        <dsp:cNvSpPr/>
      </dsp:nvSpPr>
      <dsp:spPr>
        <a:xfrm>
          <a:off x="2598729" y="-80868"/>
          <a:ext cx="1404083" cy="991280"/>
        </a:xfrm>
        <a:prstGeom prst="roundRect">
          <a:avLst>
            <a:gd name="adj" fmla="val 10000"/>
          </a:avLst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1400" b="1" u="sng" kern="1200">
              <a:latin typeface="+mn-lt"/>
            </a:rPr>
            <a:t>náklady:                      </a:t>
          </a:r>
          <a:r>
            <a:rPr lang="cs-CZ" sz="1400" b="1" kern="1200">
              <a:latin typeface="+mn-lt"/>
            </a:rPr>
            <a:t> cca 18 - 30x vyšší                       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1000" b="1" kern="1200">
              <a:latin typeface="Calibri" panose="020F0502020204030204" pitchFamily="34" charset="0"/>
              <a:cs typeface="Calibri" panose="020F0502020204030204" pitchFamily="34" charset="0"/>
            </a:rPr>
            <a:t>CAVE! poměr bude nižší s rostoucí mírou zastoupení pacientů s "Tx" při progresi!</a:t>
          </a:r>
          <a:endParaRPr lang="cs-CZ" sz="1000" b="1" kern="1200">
            <a:latin typeface="+mn-lt"/>
          </a:endParaRPr>
        </a:p>
      </dsp:txBody>
      <dsp:txXfrm>
        <a:off x="2627763" y="-51834"/>
        <a:ext cx="1346015" cy="933212"/>
      </dsp:txXfrm>
    </dsp:sp>
    <dsp:sp modelId="{0A0A57C9-38A6-46F4-BE30-63F78518CE29}">
      <dsp:nvSpPr>
        <dsp:cNvPr id="0" name=""/>
        <dsp:cNvSpPr/>
      </dsp:nvSpPr>
      <dsp:spPr>
        <a:xfrm>
          <a:off x="2132938" y="2919052"/>
          <a:ext cx="500856" cy="500856"/>
        </a:xfrm>
        <a:prstGeom prst="triangle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5FAFBF8-1A67-4B29-8B0D-1754897A7815}">
      <dsp:nvSpPr>
        <dsp:cNvPr id="0" name=""/>
        <dsp:cNvSpPr/>
      </dsp:nvSpPr>
      <dsp:spPr>
        <a:xfrm rot="240000">
          <a:off x="880339" y="2704429"/>
          <a:ext cx="3006053" cy="210203"/>
        </a:xfrm>
        <a:prstGeom prst="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EF7B720-0D6D-4F0B-9841-55E03E564AC7}">
      <dsp:nvSpPr>
        <dsp:cNvPr id="0" name=""/>
        <dsp:cNvSpPr/>
      </dsp:nvSpPr>
      <dsp:spPr>
        <a:xfrm rot="240000">
          <a:off x="2685213" y="2178868"/>
          <a:ext cx="1199387" cy="558791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7630" tIns="87630" rIns="87630" bIns="8763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cs-CZ" sz="2300" kern="1200"/>
        </a:p>
      </dsp:txBody>
      <dsp:txXfrm>
        <a:off x="2712491" y="2206146"/>
        <a:ext cx="1144831" cy="504235"/>
      </dsp:txXfrm>
    </dsp:sp>
    <dsp:sp modelId="{1E2E879F-B449-4B0E-9931-043ED54AC699}">
      <dsp:nvSpPr>
        <dsp:cNvPr id="0" name=""/>
        <dsp:cNvSpPr/>
      </dsp:nvSpPr>
      <dsp:spPr>
        <a:xfrm rot="240000">
          <a:off x="2728621" y="1577841"/>
          <a:ext cx="1199387" cy="558791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7630" tIns="87630" rIns="87630" bIns="8763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cs-CZ" sz="2300" kern="1200"/>
        </a:p>
      </dsp:txBody>
      <dsp:txXfrm>
        <a:off x="2755899" y="1605119"/>
        <a:ext cx="1144831" cy="504235"/>
      </dsp:txXfrm>
    </dsp:sp>
    <dsp:sp modelId="{95920224-5F6B-42CA-9F43-85A8B016071E}">
      <dsp:nvSpPr>
        <dsp:cNvPr id="0" name=""/>
        <dsp:cNvSpPr/>
      </dsp:nvSpPr>
      <dsp:spPr>
        <a:xfrm rot="240000">
          <a:off x="2769935" y="1020104"/>
          <a:ext cx="1203573" cy="498924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cs-CZ" sz="2000" kern="1200"/>
        </a:p>
      </dsp:txBody>
      <dsp:txXfrm>
        <a:off x="2794290" y="1044459"/>
        <a:ext cx="1154863" cy="450214"/>
      </dsp:txXfrm>
    </dsp:sp>
    <dsp:sp modelId="{2AE26762-99F3-484B-8403-A7FCF5130452}">
      <dsp:nvSpPr>
        <dsp:cNvPr id="0" name=""/>
        <dsp:cNvSpPr/>
      </dsp:nvSpPr>
      <dsp:spPr>
        <a:xfrm rot="240000">
          <a:off x="965608" y="2058663"/>
          <a:ext cx="1199387" cy="558791"/>
        </a:xfrm>
        <a:prstGeom prst="roundRect">
          <a:avLst/>
        </a:prstGeom>
        <a:gradFill rotWithShape="0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7630" tIns="87630" rIns="87630" bIns="87630" numCol="1" spcCol="1270" anchor="ctr" anchorCtr="0">
          <a:noAutofit/>
        </a:bodyPr>
        <a:lstStyle/>
        <a:p>
          <a:pPr marL="0" lvl="0" indent="0" algn="ctr" defTabSz="1022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cs-CZ" sz="2300" kern="1200"/>
        </a:p>
      </dsp:txBody>
      <dsp:txXfrm>
        <a:off x="992886" y="2085941"/>
        <a:ext cx="1144831" cy="50423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balance1">
  <dgm:title val=""/>
  <dgm:desc val=""/>
  <dgm:catLst>
    <dgm:cat type="relationship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23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25" srcId="2" destId="23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21"/>
        <dgm:pt modelId="22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2"/>
        <dgm:pt modelId="21"/>
        <dgm:pt modelId="22"/>
        <dgm:pt modelId="23"/>
      </dgm:ptLst>
      <dgm:cxnLst>
        <dgm:cxn modelId="4" srcId="0" destId="1" srcOrd="0" destOrd="0"/>
        <dgm:cxn modelId="5" srcId="0" destId="2" srcOrd="1" destOrd="0"/>
        <dgm:cxn modelId="15" srcId="1" destId="11" srcOrd="0" destOrd="0"/>
        <dgm:cxn modelId="16" srcId="1" destId="12" srcOrd="0" destOrd="0"/>
        <dgm:cxn modelId="17" srcId="1" destId="13" srcOrd="0" destOrd="0"/>
        <dgm:cxn modelId="25" srcId="2" destId="21" srcOrd="0" destOrd="0"/>
        <dgm:cxn modelId="26" srcId="2" destId="22" srcOrd="0" destOrd="0"/>
        <dgm:cxn modelId="27" srcId="2" destId="23" srcOrd="0" destOrd="0"/>
      </dgm:cxnLst>
      <dgm:bg/>
      <dgm:whole/>
    </dgm:dataModel>
  </dgm:clrData>
  <dgm:layoutNode name="outerComposite">
    <dgm:varLst>
      <dgm:chMax val="2"/>
      <dgm:animLvl val="lvl"/>
      <dgm:resizeHandles val="exact"/>
    </dgm:varLst>
    <dgm:alg type="composite">
      <dgm:param type="ar" val="1"/>
    </dgm:alg>
    <dgm:shape xmlns:r="http://schemas.openxmlformats.org/officeDocument/2006/relationships" r:blip="">
      <dgm:adjLst/>
    </dgm:shape>
    <dgm:presOf/>
    <dgm:constrLst>
      <dgm:constr type="h" for="ch" forName="parentComposite" refType="h" refFor="ch" refForName="dummyMaxCanvas" op="equ" fact="0.2"/>
      <dgm:constr type="t" for="ch" forName="parentComposite"/>
      <dgm:constr type="h" for="ch" forName="childrenComposite" refType="h" refFor="ch" refForName="dummyMaxCanvas" op="equ" fact="0.8"/>
      <dgm:constr type="t" for="ch" forName="childrenComposite" refType="h" refFor="ch" refForName="dummyMaxCanvas" fact="0.2"/>
    </dgm:constrLst>
    <dgm:ruleLst/>
    <dgm:layoutNode name="dummyMaxCanvas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parentComposite">
      <dgm:alg type="composite"/>
      <dgm:shape xmlns:r="http://schemas.openxmlformats.org/officeDocument/2006/relationships" r:blip="">
        <dgm:adjLst/>
      </dgm:shape>
      <dgm:presOf/>
      <dgm:constrLst>
        <dgm:constr type="w" for="ch" forName="parent1" refType="w" fact="0.36"/>
        <dgm:constr type="ctrX" for="ch" forName="parent1" refType="w" fact="0.24"/>
        <dgm:constr type="w" for="ch" forName="parent2" refType="w" fact="0.36"/>
        <dgm:constr type="ctrX" for="ch" forName="parent2" refType="w" fact="0.76"/>
        <dgm:constr type="primFontSz" for="ch" ptType="node" op="equ"/>
      </dgm:constrLst>
      <dgm:ruleLst/>
      <dgm:layoutNode name="parent1" styleLbl="alignAccFollowNode1">
        <dgm:varLst>
          <dgm:chMax val="4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ch" ptType="node" cnt="1"/>
        <dgm:constrLst>
          <dgm:constr type="primFontSz" val="65"/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arent2" styleLbl="alignAccFollowNode1">
        <dgm:varLst>
          <dgm:chMax val="4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ch" ptType="node" st="2" cnt="1"/>
        <dgm:constrLst>
          <dgm:constr type="primFontSz" val="65"/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</dgm:layoutNode>
    <dgm:layoutNode name="childrenComposite">
      <dgm:alg type="composite"/>
      <dgm:shape xmlns:r="http://schemas.openxmlformats.org/officeDocument/2006/relationships" r:blip="">
        <dgm:adjLst/>
      </dgm:shape>
      <dgm:presOf/>
      <dgm:constrLst>
        <dgm:constr type="primFontSz" for="ch" ptType="node" op="equ" val="65"/>
        <dgm:constr type="w" for="ch" forName="fulcrum" refType="w" fact="0.15"/>
        <dgm:constr type="h" for="ch" forName="fulcrum" refType="w" refFor="ch" refForName="fulcrum"/>
        <dgm:constr type="b" for="ch" forName="fulcrum" refType="h"/>
        <dgm:constr type="ctrX" for="ch" forName="fulcrum" refType="w" fact="0.5"/>
        <dgm:constr type="w" for="ch" forName="balance_00" refType="w" fact="0.9"/>
        <dgm:constr type="h" for="ch" forName="balance_00" refType="h" fact="0.076"/>
        <dgm:constr type="b" for="ch" forName="balance_00" refType="h" fact="0.81"/>
        <dgm:constr type="ctrX" for="ch" forName="balance_00" refType="w" fact="0.5"/>
        <dgm:constr type="w" for="ch" forName="balance_01" refType="w"/>
        <dgm:constr type="h" for="ch" forName="balance_01" refType="h" fact="0.157"/>
        <dgm:constr type="b" for="ch" forName="balance_01" refType="h" fact="0.85"/>
        <dgm:constr type="ctrX" for="ch" forName="balance_01" refType="w" fact="0.5"/>
        <dgm:constr type="w" for="ch" forName="balance_02" refType="w"/>
        <dgm:constr type="h" for="ch" forName="balance_02" refType="h" fact="0.157"/>
        <dgm:constr type="b" for="ch" forName="balance_02" refType="h" fact="0.85"/>
        <dgm:constr type="ctrX" for="ch" forName="balance_02" refType="w" fact="0.5"/>
        <dgm:constr type="w" for="ch" forName="balance_03" refType="w"/>
        <dgm:constr type="h" for="ch" forName="balance_03" refType="h" fact="0.157"/>
        <dgm:constr type="b" for="ch" forName="balance_03" refType="h" fact="0.85"/>
        <dgm:constr type="ctrX" for="ch" forName="balance_03" refType="w" fact="0.5"/>
        <dgm:constr type="w" for="ch" forName="balance_04" refType="w"/>
        <dgm:constr type="h" for="ch" forName="balance_04" refType="h" fact="0.157"/>
        <dgm:constr type="b" for="ch" forName="balance_04" refType="h" fact="0.85"/>
        <dgm:constr type="ctrX" for="ch" forName="balance_04" refType="w" fact="0.5"/>
        <dgm:constr type="w" for="ch" forName="balance_10" refType="w"/>
        <dgm:constr type="h" for="ch" forName="balance_10" refType="h" fact="0.157"/>
        <dgm:constr type="b" for="ch" forName="balance_10" refType="h" fact="0.85"/>
        <dgm:constr type="ctrX" for="ch" forName="balance_10" refType="w" fact="0.5"/>
        <dgm:constr type="w" for="ch" forName="balance_11" refType="w" fact="0.9"/>
        <dgm:constr type="h" for="ch" forName="balance_11" refType="h" fact="0.076"/>
        <dgm:constr type="b" for="ch" forName="balance_11" refType="h" fact="0.81"/>
        <dgm:constr type="ctrX" for="ch" forName="balance_11" refType="w" fact="0.5"/>
        <dgm:constr type="w" for="ch" forName="balance_12" refType="w"/>
        <dgm:constr type="h" for="ch" forName="balance_12" refType="h" fact="0.157"/>
        <dgm:constr type="b" for="ch" forName="balance_12" refType="h" fact="0.85"/>
        <dgm:constr type="ctrX" for="ch" forName="balance_12" refType="w" fact="0.5"/>
        <dgm:constr type="w" for="ch" forName="balance_13" refType="w"/>
        <dgm:constr type="h" for="ch" forName="balance_13" refType="h" fact="0.157"/>
        <dgm:constr type="b" for="ch" forName="balance_13" refType="h" fact="0.85"/>
        <dgm:constr type="ctrX" for="ch" forName="balance_13" refType="w" fact="0.5"/>
        <dgm:constr type="w" for="ch" forName="balance_14" refType="w"/>
        <dgm:constr type="h" for="ch" forName="balance_14" refType="h" fact="0.157"/>
        <dgm:constr type="b" for="ch" forName="balance_14" refType="h" fact="0.85"/>
        <dgm:constr type="ctrX" for="ch" forName="balance_14" refType="w" fact="0.5"/>
        <dgm:constr type="w" for="ch" forName="balance_20" refType="w"/>
        <dgm:constr type="h" for="ch" forName="balance_20" refType="h" fact="0.157"/>
        <dgm:constr type="b" for="ch" forName="balance_20" refType="h" fact="0.85"/>
        <dgm:constr type="ctrX" for="ch" forName="balance_20" refType="w" fact="0.5"/>
        <dgm:constr type="w" for="ch" forName="balance_21" refType="w"/>
        <dgm:constr type="h" for="ch" forName="balance_21" refType="h" fact="0.157"/>
        <dgm:constr type="b" for="ch" forName="balance_21" refType="h" fact="0.85"/>
        <dgm:constr type="ctrX" for="ch" forName="balance_21" refType="w" fact="0.5"/>
        <dgm:constr type="w" for="ch" forName="balance_22" refType="w" fact="0.9"/>
        <dgm:constr type="h" for="ch" forName="balance_22" refType="h" fact="0.076"/>
        <dgm:constr type="b" for="ch" forName="balance_22" refType="h" fact="0.81"/>
        <dgm:constr type="ctrX" for="ch" forName="balance_22" refType="w" fact="0.5"/>
        <dgm:constr type="w" for="ch" forName="balance_23" refType="w"/>
        <dgm:constr type="h" for="ch" forName="balance_23" refType="h" fact="0.157"/>
        <dgm:constr type="b" for="ch" forName="balance_23" refType="h" fact="0.85"/>
        <dgm:constr type="ctrX" for="ch" forName="balance_23" refType="w" fact="0.5"/>
        <dgm:constr type="w" for="ch" forName="balance_24" refType="w"/>
        <dgm:constr type="h" for="ch" forName="balance_24" refType="h" fact="0.157"/>
        <dgm:constr type="b" for="ch" forName="balance_24" refType="h" fact="0.85"/>
        <dgm:constr type="ctrX" for="ch" forName="balance_24" refType="w" fact="0.5"/>
        <dgm:constr type="w" for="ch" forName="balance_30" refType="w"/>
        <dgm:constr type="h" for="ch" forName="balance_30" refType="h" fact="0.157"/>
        <dgm:constr type="b" for="ch" forName="balance_30" refType="h" fact="0.85"/>
        <dgm:constr type="ctrX" for="ch" forName="balance_30" refType="w" fact="0.5"/>
        <dgm:constr type="w" for="ch" forName="balance_31" refType="w"/>
        <dgm:constr type="h" for="ch" forName="balance_31" refType="h" fact="0.157"/>
        <dgm:constr type="b" for="ch" forName="balance_31" refType="h" fact="0.85"/>
        <dgm:constr type="ctrX" for="ch" forName="balance_31" refType="w" fact="0.5"/>
        <dgm:constr type="w" for="ch" forName="balance_32" refType="w"/>
        <dgm:constr type="h" for="ch" forName="balance_32" refType="h" fact="0.157"/>
        <dgm:constr type="b" for="ch" forName="balance_32" refType="h" fact="0.85"/>
        <dgm:constr type="ctrX" for="ch" forName="balance_32" refType="w" fact="0.5"/>
        <dgm:constr type="w" for="ch" forName="balance_33" refType="w" fact="0.9"/>
        <dgm:constr type="h" for="ch" forName="balance_33" refType="h" fact="0.076"/>
        <dgm:constr type="b" for="ch" forName="balance_33" refType="h" fact="0.81"/>
        <dgm:constr type="ctrX" for="ch" forName="balance_33" refType="w" fact="0.5"/>
        <dgm:constr type="w" for="ch" forName="balance_34" refType="w"/>
        <dgm:constr type="h" for="ch" forName="balance_34" refType="h" fact="0.157"/>
        <dgm:constr type="b" for="ch" forName="balance_34" refType="h" fact="0.85"/>
        <dgm:constr type="ctrX" for="ch" forName="balance_34" refType="w" fact="0.5"/>
        <dgm:constr type="w" for="ch" forName="balance_40" refType="w"/>
        <dgm:constr type="h" for="ch" forName="balance_40" refType="h" fact="0.157"/>
        <dgm:constr type="b" for="ch" forName="balance_40" refType="h" fact="0.85"/>
        <dgm:constr type="ctrX" for="ch" forName="balance_40" refType="w" fact="0.5"/>
        <dgm:constr type="w" for="ch" forName="balance_41" refType="w"/>
        <dgm:constr type="h" for="ch" forName="balance_41" refType="h" fact="0.157"/>
        <dgm:constr type="b" for="ch" forName="balance_41" refType="h" fact="0.85"/>
        <dgm:constr type="ctrX" for="ch" forName="balance_41" refType="w" fact="0.5"/>
        <dgm:constr type="w" for="ch" forName="balance_42" refType="w"/>
        <dgm:constr type="h" for="ch" forName="balance_42" refType="h" fact="0.157"/>
        <dgm:constr type="b" for="ch" forName="balance_42" refType="h" fact="0.85"/>
        <dgm:constr type="ctrX" for="ch" forName="balance_42" refType="w" fact="0.5"/>
        <dgm:constr type="w" for="ch" forName="balance_43" refType="w"/>
        <dgm:constr type="h" for="ch" forName="balance_43" refType="h" fact="0.157"/>
        <dgm:constr type="b" for="ch" forName="balance_43" refType="h" fact="0.85"/>
        <dgm:constr type="ctrX" for="ch" forName="balance_43" refType="w" fact="0.5"/>
        <dgm:constr type="w" for="ch" forName="balance_44" refType="w" fact="0.9"/>
        <dgm:constr type="h" for="ch" forName="balance_44" refType="h" fact="0.076"/>
        <dgm:constr type="b" for="ch" forName="balance_44" refType="h" fact="0.81"/>
        <dgm:constr type="ctrX" for="ch" forName="balance_44" refType="w" fact="0.5"/>
        <dgm:constr type="w" for="ch" forName="right_01_1" refType="w" fact="0.4"/>
        <dgm:constr type="h" for="ch" forName="right_01_1" refType="h" fact="0.7"/>
        <dgm:constr type="b" for="ch" forName="right_01_1" refType="h" fact="0.76"/>
        <dgm:constr type="ctrX" for="ch" forName="right_01_1" refType="w" fact="0.78"/>
        <dgm:constr type="w" for="ch" forName="left_10_1" refType="w" fact="0.4"/>
        <dgm:constr type="h" for="ch" forName="left_10_1" refType="h" fact="0.7"/>
        <dgm:constr type="b" for="ch" forName="left_10_1" refType="h" fact="0.76"/>
        <dgm:constr type="ctrX" for="ch" forName="left_10_1" refType="w" fact="0.22"/>
        <dgm:constr type="w" for="ch" forName="right_11_1" refType="w" fact="0.36"/>
        <dgm:constr type="h" for="ch" forName="right_11_1" refType="h" fact="0.67"/>
        <dgm:constr type="b" for="ch" forName="right_11_1" refType="h" fact="0.725"/>
        <dgm:constr type="ctrX" for="ch" forName="right_11_1" refType="w" fact="0.76"/>
        <dgm:constr type="w" for="ch" forName="left_11_1" refType="w" fact="0.36"/>
        <dgm:constr type="h" for="ch" forName="left_11_1" refType="h" fact="0.67"/>
        <dgm:constr type="b" for="ch" forName="left_11_1" refType="h" fact="0.725"/>
        <dgm:constr type="ctrX" for="ch" forName="left_11_1" refType="w" fact="0.24"/>
        <dgm:constr type="w" for="ch" forName="right_02_1" refType="w" fact="0.388"/>
        <dgm:constr type="h" for="ch" forName="right_02_1" refType="h" fact="0.36"/>
        <dgm:constr type="b" for="ch" forName="right_02_1" refType="h" fact="0.76"/>
        <dgm:constr type="ctrX" for="ch" forName="right_02_1" refType="w" fact="0.77"/>
        <dgm:constr type="w" for="ch" forName="right_02_2" refType="w" fact="0.388"/>
        <dgm:constr type="h" for="ch" forName="right_02_2" refType="h" fact="0.36"/>
        <dgm:constr type="b" for="ch" forName="right_02_2" refType="h" fact="0.42"/>
        <dgm:constr type="ctrX" for="ch" forName="right_02_2" refType="w" fact="0.79"/>
        <dgm:constr type="w" for="ch" forName="left_20_1" refType="w" fact="0.388"/>
        <dgm:constr type="h" for="ch" forName="left_20_1" refType="h" fact="0.36"/>
        <dgm:constr type="b" for="ch" forName="left_20_1" refType="h" fact="0.76"/>
        <dgm:constr type="ctrX" for="ch" forName="left_20_1" refType="w" fact="0.23"/>
        <dgm:constr type="w" for="ch" forName="left_20_2" refType="w" fact="0.388"/>
        <dgm:constr type="h" for="ch" forName="left_20_2" refType="h" fact="0.36"/>
        <dgm:constr type="b" for="ch" forName="left_20_2" refType="h" fact="0.42"/>
        <dgm:constr type="ctrX" for="ch" forName="left_20_2" refType="w" fact="0.21"/>
        <dgm:constr type="w" for="ch" forName="right_12_1" refType="w" fact="0.388"/>
        <dgm:constr type="h" for="ch" forName="right_12_1" refType="h" fact="0.36"/>
        <dgm:constr type="b" for="ch" forName="right_12_1" refType="h" fact="0.76"/>
        <dgm:constr type="ctrX" for="ch" forName="right_12_1" refType="w" fact="0.77"/>
        <dgm:constr type="w" for="ch" forName="right_12_2" refType="w" fact="0.388"/>
        <dgm:constr type="h" for="ch" forName="right_12_2" refType="h" fact="0.36"/>
        <dgm:constr type="b" for="ch" forName="right_12_2" refType="h" fact="0.42"/>
        <dgm:constr type="ctrX" for="ch" forName="right_12_2" refType="w" fact="0.79"/>
        <dgm:constr type="w" for="ch" forName="left_12_1" refType="w" fact="0.388"/>
        <dgm:constr type="h" for="ch" forName="left_12_1" refType="h" fact="0.36"/>
        <dgm:constr type="b" for="ch" forName="left_12_1" refType="h" fact="0.715"/>
        <dgm:constr type="ctrX" for="ch" forName="left_12_1" refType="w" fact="0.255"/>
        <dgm:constr type="w" for="ch" forName="right_22_1" refType="w" fact="0.36"/>
        <dgm:constr type="h" for="ch" forName="right_22_1" refType="h" fact="0.32"/>
        <dgm:constr type="b" for="ch" forName="right_22_1" refType="h" fact="0.725"/>
        <dgm:constr type="ctrX" for="ch" forName="right_22_1" refType="w" fact="0.76"/>
        <dgm:constr type="w" for="ch" forName="right_22_2" refType="w" fact="0.36"/>
        <dgm:constr type="h" for="ch" forName="right_22_2" refType="h" fact="0.32"/>
        <dgm:constr type="b" for="ch" forName="right_22_2" refType="h" fact="0.39"/>
        <dgm:constr type="ctrX" for="ch" forName="right_22_2" refType="w" fact="0.76"/>
        <dgm:constr type="w" for="ch" forName="left_22_1" refType="w" fact="0.36"/>
        <dgm:constr type="h" for="ch" forName="left_22_1" refType="h" fact="0.32"/>
        <dgm:constr type="b" for="ch" forName="left_22_1" refType="h" fact="0.725"/>
        <dgm:constr type="ctrX" for="ch" forName="left_22_1" refType="w" fact="0.24"/>
        <dgm:constr type="w" for="ch" forName="left_22_2" refType="w" fact="0.36"/>
        <dgm:constr type="h" for="ch" forName="left_22_2" refType="h" fact="0.32"/>
        <dgm:constr type="b" for="ch" forName="left_22_2" refType="h" fact="0.39"/>
        <dgm:constr type="ctrX" for="ch" forName="left_22_2" refType="w" fact="0.24"/>
        <dgm:constr type="w" for="ch" forName="left_21_1" refType="w" fact="0.388"/>
        <dgm:constr type="h" for="ch" forName="left_21_1" refType="h" fact="0.36"/>
        <dgm:constr type="b" for="ch" forName="left_21_1" refType="h" fact="0.76"/>
        <dgm:constr type="ctrX" for="ch" forName="left_21_1" refType="w" fact="0.23"/>
        <dgm:constr type="w" for="ch" forName="left_21_2" refType="w" fact="0.388"/>
        <dgm:constr type="h" for="ch" forName="left_21_2" refType="h" fact="0.36"/>
        <dgm:constr type="b" for="ch" forName="left_21_2" refType="h" fact="0.42"/>
        <dgm:constr type="ctrX" for="ch" forName="left_21_2" refType="w" fact="0.21"/>
        <dgm:constr type="w" for="ch" forName="right_21_1" refType="w" fact="0.388"/>
        <dgm:constr type="h" for="ch" forName="right_21_1" refType="h" fact="0.36"/>
        <dgm:constr type="b" for="ch" forName="right_21_1" refType="h" fact="0.715"/>
        <dgm:constr type="ctrX" for="ch" forName="right_21_1" refType="w" fact="0.745"/>
        <dgm:constr type="w" for="ch" forName="right_03_1" refType="w" fact="0.37"/>
        <dgm:constr type="h" for="ch" forName="right_03_1" refType="h" fact="0.24"/>
        <dgm:constr type="b" for="ch" forName="right_03_1" refType="h" fact="0.76"/>
        <dgm:constr type="ctrX" for="ch" forName="right_03_1" refType="w" fact="0.77"/>
        <dgm:constr type="w" for="ch" forName="right_03_2" refType="w" fact="0.37"/>
        <dgm:constr type="h" for="ch" forName="right_03_2" refType="h" fact="0.24"/>
        <dgm:constr type="b" for="ch" forName="right_03_2" refType="h" fact="0.535"/>
        <dgm:constr type="ctrX" for="ch" forName="right_03_2" refType="w" fact="0.783"/>
        <dgm:constr type="w" for="ch" forName="right_03_3" refType="w" fact="0.37"/>
        <dgm:constr type="h" for="ch" forName="right_03_3" refType="h" fact="0.24"/>
        <dgm:constr type="b" for="ch" forName="right_03_3" refType="h" fact="0.315"/>
        <dgm:constr type="ctrX" for="ch" forName="right_03_3" refType="w" fact="0.796"/>
        <dgm:constr type="w" for="ch" forName="left_30_1" refType="w" fact="0.37"/>
        <dgm:constr type="h" for="ch" forName="left_30_1" refType="h" fact="0.24"/>
        <dgm:constr type="b" for="ch" forName="left_30_1" refType="h" fact="0.76"/>
        <dgm:constr type="ctrX" for="ch" forName="left_30_1" refType="w" fact="0.23"/>
        <dgm:constr type="w" for="ch" forName="left_30_2" refType="w" fact="0.37"/>
        <dgm:constr type="h" for="ch" forName="left_30_2" refType="h" fact="0.24"/>
        <dgm:constr type="b" for="ch" forName="left_30_2" refType="h" fact="0.535"/>
        <dgm:constr type="ctrX" for="ch" forName="left_30_2" refType="w" fact="0.217"/>
        <dgm:constr type="w" for="ch" forName="left_30_3" refType="w" fact="0.37"/>
        <dgm:constr type="h" for="ch" forName="left_30_3" refType="h" fact="0.24"/>
        <dgm:constr type="b" for="ch" forName="left_30_3" refType="h" fact="0.315"/>
        <dgm:constr type="ctrX" for="ch" forName="left_30_3" refType="w" fact="0.204"/>
        <dgm:constr type="w" for="ch" forName="right_13_1" refType="w" fact="0.37"/>
        <dgm:constr type="h" for="ch" forName="right_13_1" refType="h" fact="0.24"/>
        <dgm:constr type="b" for="ch" forName="right_13_1" refType="h" fact="0.76"/>
        <dgm:constr type="ctrX" for="ch" forName="right_13_1" refType="w" fact="0.77"/>
        <dgm:constr type="w" for="ch" forName="right_13_2" refType="w" fact="0.37"/>
        <dgm:constr type="h" for="ch" forName="right_13_2" refType="h" fact="0.24"/>
        <dgm:constr type="b" for="ch" forName="right_13_2" refType="h" fact="0.535"/>
        <dgm:constr type="ctrX" for="ch" forName="right_13_2" refType="w" fact="0.783"/>
        <dgm:constr type="w" for="ch" forName="right_13_3" refType="w" fact="0.37"/>
        <dgm:constr type="h" for="ch" forName="right_13_3" refType="h" fact="0.24"/>
        <dgm:constr type="b" for="ch" forName="right_13_3" refType="h" fact="0.315"/>
        <dgm:constr type="ctrX" for="ch" forName="right_13_3" refType="w" fact="0.796"/>
        <dgm:constr type="w" for="ch" forName="left_13_1" refType="w" fact="0.37"/>
        <dgm:constr type="h" for="ch" forName="left_13_1" refType="h" fact="0.24"/>
        <dgm:constr type="b" for="ch" forName="left_13_1" refType="h" fact="0.715"/>
        <dgm:constr type="ctrX" for="ch" forName="left_13_1" refType="w" fact="0.255"/>
        <dgm:constr type="w" for="ch" forName="left_31_1" refType="w" fact="0.37"/>
        <dgm:constr type="h" for="ch" forName="left_31_1" refType="h" fact="0.24"/>
        <dgm:constr type="b" for="ch" forName="left_31_1" refType="h" fact="0.76"/>
        <dgm:constr type="ctrX" for="ch" forName="left_31_1" refType="w" fact="0.23"/>
        <dgm:constr type="w" for="ch" forName="left_31_2" refType="w" fact="0.37"/>
        <dgm:constr type="h" for="ch" forName="left_31_2" refType="h" fact="0.24"/>
        <dgm:constr type="b" for="ch" forName="left_31_2" refType="h" fact="0.535"/>
        <dgm:constr type="ctrX" for="ch" forName="left_31_2" refType="w" fact="0.217"/>
        <dgm:constr type="w" for="ch" forName="left_31_3" refType="w" fact="0.37"/>
        <dgm:constr type="h" for="ch" forName="left_31_3" refType="h" fact="0.24"/>
        <dgm:constr type="b" for="ch" forName="left_31_3" refType="h" fact="0.315"/>
        <dgm:constr type="ctrX" for="ch" forName="left_31_3" refType="w" fact="0.204"/>
        <dgm:constr type="w" for="ch" forName="right_31_1" refType="w" fact="0.37"/>
        <dgm:constr type="h" for="ch" forName="right_31_1" refType="h" fact="0.24"/>
        <dgm:constr type="b" for="ch" forName="right_31_1" refType="h" fact="0.715"/>
        <dgm:constr type="ctrX" for="ch" forName="right_31_1" refType="w" fact="0.745"/>
        <dgm:constr type="w" for="ch" forName="right_23_1" refType="w" fact="0.37"/>
        <dgm:constr type="h" for="ch" forName="right_23_1" refType="h" fact="0.24"/>
        <dgm:constr type="b" for="ch" forName="right_23_1" refType="h" fact="0.76"/>
        <dgm:constr type="ctrX" for="ch" forName="right_23_1" refType="w" fact="0.77"/>
        <dgm:constr type="w" for="ch" forName="right_23_2" refType="w" fact="0.37"/>
        <dgm:constr type="h" for="ch" forName="right_23_2" refType="h" fact="0.24"/>
        <dgm:constr type="b" for="ch" forName="right_23_2" refType="h" fact="0.535"/>
        <dgm:constr type="ctrX" for="ch" forName="right_23_2" refType="w" fact="0.783"/>
        <dgm:constr type="w" for="ch" forName="right_23_3" refType="w" fact="0.37"/>
        <dgm:constr type="h" for="ch" forName="right_23_3" refType="h" fact="0.24"/>
        <dgm:constr type="b" for="ch" forName="right_23_3" refType="h" fact="0.315"/>
        <dgm:constr type="ctrX" for="ch" forName="right_23_3" refType="w" fact="0.796"/>
        <dgm:constr type="w" for="ch" forName="left_23_1" refType="w" fact="0.37"/>
        <dgm:constr type="h" for="ch" forName="left_23_1" refType="h" fact="0.24"/>
        <dgm:constr type="b" for="ch" forName="left_23_1" refType="h" fact="0.715"/>
        <dgm:constr type="ctrX" for="ch" forName="left_23_1" refType="w" fact="0.255"/>
        <dgm:constr type="w" for="ch" forName="left_23_2" refType="w" fact="0.37"/>
        <dgm:constr type="h" for="ch" forName="left_23_2" refType="h" fact="0.24"/>
        <dgm:constr type="b" for="ch" forName="left_23_2" refType="h" fact="0.49"/>
        <dgm:constr type="ctrX" for="ch" forName="left_23_2" refType="w" fact="0.268"/>
        <dgm:constr type="w" for="ch" forName="left_32_1" refType="w" fact="0.37"/>
        <dgm:constr type="h" for="ch" forName="left_32_1" refType="h" fact="0.24"/>
        <dgm:constr type="b" for="ch" forName="left_32_1" refType="h" fact="0.76"/>
        <dgm:constr type="ctrX" for="ch" forName="left_32_1" refType="w" fact="0.23"/>
        <dgm:constr type="w" for="ch" forName="left_32_2" refType="w" fact="0.37"/>
        <dgm:constr type="h" for="ch" forName="left_32_2" refType="h" fact="0.24"/>
        <dgm:constr type="b" for="ch" forName="left_32_2" refType="h" fact="0.535"/>
        <dgm:constr type="ctrX" for="ch" forName="left_32_2" refType="w" fact="0.217"/>
        <dgm:constr type="w" for="ch" forName="left_32_3" refType="w" fact="0.37"/>
        <dgm:constr type="h" for="ch" forName="left_32_3" refType="h" fact="0.24"/>
        <dgm:constr type="b" for="ch" forName="left_32_3" refType="h" fact="0.315"/>
        <dgm:constr type="ctrX" for="ch" forName="left_32_3" refType="w" fact="0.204"/>
        <dgm:constr type="w" for="ch" forName="right_32_1" refType="w" fact="0.37"/>
        <dgm:constr type="h" for="ch" forName="right_32_1" refType="h" fact="0.24"/>
        <dgm:constr type="b" for="ch" forName="right_32_1" refType="h" fact="0.715"/>
        <dgm:constr type="ctrX" for="ch" forName="right_32_1" refType="w" fact="0.745"/>
        <dgm:constr type="w" for="ch" forName="right_32_2" refType="w" fact="0.37"/>
        <dgm:constr type="h" for="ch" forName="right_32_2" refType="h" fact="0.24"/>
        <dgm:constr type="b" for="ch" forName="right_32_2" refType="h" fact="0.49"/>
        <dgm:constr type="ctrX" for="ch" forName="right_32_2" refType="w" fact="0.732"/>
        <dgm:constr type="w" for="ch" forName="right_33_1" refType="w" fact="0.36"/>
        <dgm:constr type="h" for="ch" forName="right_33_1" refType="h" fact="0.21"/>
        <dgm:constr type="b" for="ch" forName="right_33_1" refType="h" fact="0.725"/>
        <dgm:constr type="ctrX" for="ch" forName="right_33_1" refType="w" fact="0.76"/>
        <dgm:constr type="w" for="ch" forName="right_33_2" refType="w" fact="0.36"/>
        <dgm:constr type="h" for="ch" forName="right_33_2" refType="h" fact="0.21"/>
        <dgm:constr type="b" for="ch" forName="right_33_2" refType="h" fact="0.5"/>
        <dgm:constr type="ctrX" for="ch" forName="right_33_2" refType="w" fact="0.76"/>
        <dgm:constr type="w" for="ch" forName="right_33_3" refType="w" fact="0.36"/>
        <dgm:constr type="h" for="ch" forName="right_33_3" refType="h" fact="0.21"/>
        <dgm:constr type="b" for="ch" forName="right_33_3" refType="h" fact="0.275"/>
        <dgm:constr type="ctrX" for="ch" forName="right_33_3" refType="w" fact="0.76"/>
        <dgm:constr type="w" for="ch" forName="left_33_1" refType="w" fact="0.36"/>
        <dgm:constr type="h" for="ch" forName="left_33_1" refType="h" fact="0.21"/>
        <dgm:constr type="b" for="ch" forName="left_33_1" refType="h" fact="0.725"/>
        <dgm:constr type="ctrX" for="ch" forName="left_33_1" refType="w" fact="0.24"/>
        <dgm:constr type="w" for="ch" forName="left_33_2" refType="w" fact="0.36"/>
        <dgm:constr type="h" for="ch" forName="left_33_2" refType="h" fact="0.21"/>
        <dgm:constr type="b" for="ch" forName="left_33_2" refType="h" fact="0.5"/>
        <dgm:constr type="ctrX" for="ch" forName="left_33_2" refType="w" fact="0.24"/>
        <dgm:constr type="w" for="ch" forName="left_33_3" refType="w" fact="0.36"/>
        <dgm:constr type="h" for="ch" forName="left_33_3" refType="h" fact="0.21"/>
        <dgm:constr type="b" for="ch" forName="left_33_3" refType="h" fact="0.275"/>
        <dgm:constr type="ctrX" for="ch" forName="left_33_3" refType="w" fact="0.24"/>
        <dgm:constr type="w" for="ch" forName="right_04_1" refType="w" fact="0.365"/>
        <dgm:constr type="h" for="ch" forName="right_04_1" refType="h" fact="0.185"/>
        <dgm:constr type="b" for="ch" forName="right_04_1" refType="h" fact="0.76"/>
        <dgm:constr type="ctrX" for="ch" forName="right_04_1" refType="w" fact="0.77"/>
        <dgm:constr type="w" for="ch" forName="right_04_2" refType="w" fact="0.365"/>
        <dgm:constr type="h" for="ch" forName="right_04_2" refType="h" fact="0.185"/>
        <dgm:constr type="b" for="ch" forName="right_04_2" refType="h" fact="0.595"/>
        <dgm:constr type="ctrX" for="ch" forName="right_04_2" refType="w" fact="0.78"/>
        <dgm:constr type="w" for="ch" forName="right_04_3" refType="w" fact="0.365"/>
        <dgm:constr type="h" for="ch" forName="right_04_3" refType="h" fact="0.185"/>
        <dgm:constr type="b" for="ch" forName="right_04_3" refType="h" fact="0.43"/>
        <dgm:constr type="ctrX" for="ch" forName="right_04_3" refType="w" fact="0.79"/>
        <dgm:constr type="w" for="ch" forName="right_04_4" refType="w" fact="0.365"/>
        <dgm:constr type="h" for="ch" forName="right_04_4" refType="h" fact="0.185"/>
        <dgm:constr type="b" for="ch" forName="right_04_4" refType="h" fact="0.265"/>
        <dgm:constr type="ctrX" for="ch" forName="right_04_4" refType="w" fact="0.8"/>
        <dgm:constr type="w" for="ch" forName="left_40_1" refType="w" fact="0.365"/>
        <dgm:constr type="h" for="ch" forName="left_40_1" refType="h" fact="0.185"/>
        <dgm:constr type="b" for="ch" forName="left_40_1" refType="h" fact="0.76"/>
        <dgm:constr type="ctrX" for="ch" forName="left_40_1" refType="w" fact="0.23"/>
        <dgm:constr type="w" for="ch" forName="left_40_2" refType="w" fact="0.365"/>
        <dgm:constr type="h" for="ch" forName="left_40_2" refType="h" fact="0.185"/>
        <dgm:constr type="b" for="ch" forName="left_40_2" refType="h" fact="0.595"/>
        <dgm:constr type="ctrX" for="ch" forName="left_40_2" refType="w" fact="0.22"/>
        <dgm:constr type="w" for="ch" forName="left_40_3" refType="w" fact="0.365"/>
        <dgm:constr type="h" for="ch" forName="left_40_3" refType="h" fact="0.185"/>
        <dgm:constr type="b" for="ch" forName="left_40_3" refType="h" fact="0.43"/>
        <dgm:constr type="ctrX" for="ch" forName="left_40_3" refType="w" fact="0.21"/>
        <dgm:constr type="w" for="ch" forName="left_40_4" refType="w" fact="0.365"/>
        <dgm:constr type="h" for="ch" forName="left_40_4" refType="h" fact="0.185"/>
        <dgm:constr type="b" for="ch" forName="left_40_4" refType="h" fact="0.265"/>
        <dgm:constr type="ctrX" for="ch" forName="left_40_4" refType="w" fact="0.2"/>
        <dgm:constr type="w" for="ch" forName="right_14_1" refType="w" fact="0.365"/>
        <dgm:constr type="h" for="ch" forName="right_14_1" refType="h" fact="0.185"/>
        <dgm:constr type="b" for="ch" forName="right_14_1" refType="h" fact="0.76"/>
        <dgm:constr type="ctrX" for="ch" forName="right_14_1" refType="w" fact="0.77"/>
        <dgm:constr type="w" for="ch" forName="right_14_2" refType="w" fact="0.365"/>
        <dgm:constr type="h" for="ch" forName="right_14_2" refType="h" fact="0.185"/>
        <dgm:constr type="b" for="ch" forName="right_14_2" refType="h" fact="0.595"/>
        <dgm:constr type="ctrX" for="ch" forName="right_14_2" refType="w" fact="0.78"/>
        <dgm:constr type="w" for="ch" forName="right_14_3" refType="w" fact="0.365"/>
        <dgm:constr type="h" for="ch" forName="right_14_3" refType="h" fact="0.185"/>
        <dgm:constr type="b" for="ch" forName="right_14_3" refType="h" fact="0.43"/>
        <dgm:constr type="ctrX" for="ch" forName="right_14_3" refType="w" fact="0.79"/>
        <dgm:constr type="w" for="ch" forName="right_14_4" refType="w" fact="0.365"/>
        <dgm:constr type="h" for="ch" forName="right_14_4" refType="h" fact="0.185"/>
        <dgm:constr type="b" for="ch" forName="right_14_4" refType="h" fact="0.265"/>
        <dgm:constr type="ctrX" for="ch" forName="right_14_4" refType="w" fact="0.8"/>
        <dgm:constr type="w" for="ch" forName="left_14_1" refType="w" fact="0.365"/>
        <dgm:constr type="h" for="ch" forName="left_14_1" refType="h" fact="0.185"/>
        <dgm:constr type="b" for="ch" forName="left_14_1" refType="h" fact="0.715"/>
        <dgm:constr type="ctrX" for="ch" forName="left_14_1" refType="w" fact="0.25"/>
        <dgm:constr type="w" for="ch" forName="left_41_1" refType="w" fact="0.365"/>
        <dgm:constr type="h" for="ch" forName="left_41_1" refType="h" fact="0.185"/>
        <dgm:constr type="b" for="ch" forName="left_41_1" refType="h" fact="0.76"/>
        <dgm:constr type="ctrX" for="ch" forName="left_41_1" refType="w" fact="0.23"/>
        <dgm:constr type="w" for="ch" forName="left_41_2" refType="w" fact="0.365"/>
        <dgm:constr type="h" for="ch" forName="left_41_2" refType="h" fact="0.185"/>
        <dgm:constr type="b" for="ch" forName="left_41_2" refType="h" fact="0.595"/>
        <dgm:constr type="ctrX" for="ch" forName="left_41_2" refType="w" fact="0.22"/>
        <dgm:constr type="w" for="ch" forName="left_41_3" refType="w" fact="0.365"/>
        <dgm:constr type="h" for="ch" forName="left_41_3" refType="h" fact="0.185"/>
        <dgm:constr type="b" for="ch" forName="left_41_3" refType="h" fact="0.43"/>
        <dgm:constr type="ctrX" for="ch" forName="left_41_3" refType="w" fact="0.21"/>
        <dgm:constr type="w" for="ch" forName="left_41_4" refType="w" fact="0.365"/>
        <dgm:constr type="h" for="ch" forName="left_41_4" refType="h" fact="0.185"/>
        <dgm:constr type="b" for="ch" forName="left_41_4" refType="h" fact="0.265"/>
        <dgm:constr type="ctrX" for="ch" forName="left_41_4" refType="w" fact="0.2"/>
        <dgm:constr type="w" for="ch" forName="right_41_1" refType="w" fact="0.365"/>
        <dgm:constr type="h" for="ch" forName="right_41_1" refType="h" fact="0.185"/>
        <dgm:constr type="b" for="ch" forName="right_41_1" refType="h" fact="0.715"/>
        <dgm:constr type="ctrX" for="ch" forName="right_41_1" refType="w" fact="0.75"/>
        <dgm:constr type="w" for="ch" forName="right_24_1" refType="w" fact="0.365"/>
        <dgm:constr type="h" for="ch" forName="right_24_1" refType="h" fact="0.185"/>
        <dgm:constr type="b" for="ch" forName="right_24_1" refType="h" fact="0.76"/>
        <dgm:constr type="ctrX" for="ch" forName="right_24_1" refType="w" fact="0.77"/>
        <dgm:constr type="w" for="ch" forName="right_24_2" refType="w" fact="0.365"/>
        <dgm:constr type="h" for="ch" forName="right_24_2" refType="h" fact="0.185"/>
        <dgm:constr type="b" for="ch" forName="right_24_2" refType="h" fact="0.595"/>
        <dgm:constr type="ctrX" for="ch" forName="right_24_2" refType="w" fact="0.78"/>
        <dgm:constr type="w" for="ch" forName="right_24_3" refType="w" fact="0.365"/>
        <dgm:constr type="h" for="ch" forName="right_24_3" refType="h" fact="0.185"/>
        <dgm:constr type="b" for="ch" forName="right_24_3" refType="h" fact="0.43"/>
        <dgm:constr type="ctrX" for="ch" forName="right_24_3" refType="w" fact="0.79"/>
        <dgm:constr type="w" for="ch" forName="right_24_4" refType="w" fact="0.365"/>
        <dgm:constr type="h" for="ch" forName="right_24_4" refType="h" fact="0.185"/>
        <dgm:constr type="b" for="ch" forName="right_24_4" refType="h" fact="0.265"/>
        <dgm:constr type="ctrX" for="ch" forName="right_24_4" refType="w" fact="0.8"/>
        <dgm:constr type="w" for="ch" forName="left_24_1" refType="w" fact="0.365"/>
        <dgm:constr type="h" for="ch" forName="left_24_1" refType="h" fact="0.185"/>
        <dgm:constr type="b" for="ch" forName="left_24_1" refType="h" fact="0.715"/>
        <dgm:constr type="ctrX" for="ch" forName="left_24_1" refType="w" fact="0.25"/>
        <dgm:constr type="w" for="ch" forName="left_24_2" refType="w" fact="0.365"/>
        <dgm:constr type="h" for="ch" forName="left_24_2" refType="h" fact="0.185"/>
        <dgm:constr type="b" for="ch" forName="left_24_2" refType="h" fact="0.55"/>
        <dgm:constr type="ctrX" for="ch" forName="left_24_2" refType="w" fact="0.26"/>
        <dgm:constr type="w" for="ch" forName="left_42_1" refType="w" fact="0.365"/>
        <dgm:constr type="h" for="ch" forName="left_42_1" refType="h" fact="0.185"/>
        <dgm:constr type="b" for="ch" forName="left_42_1" refType="h" fact="0.76"/>
        <dgm:constr type="ctrX" for="ch" forName="left_42_1" refType="w" fact="0.23"/>
        <dgm:constr type="w" for="ch" forName="left_42_2" refType="w" fact="0.365"/>
        <dgm:constr type="h" for="ch" forName="left_42_2" refType="h" fact="0.185"/>
        <dgm:constr type="b" for="ch" forName="left_42_2" refType="h" fact="0.595"/>
        <dgm:constr type="ctrX" for="ch" forName="left_42_2" refType="w" fact="0.22"/>
        <dgm:constr type="w" for="ch" forName="left_42_3" refType="w" fact="0.365"/>
        <dgm:constr type="h" for="ch" forName="left_42_3" refType="h" fact="0.185"/>
        <dgm:constr type="b" for="ch" forName="left_42_3" refType="h" fact="0.43"/>
        <dgm:constr type="ctrX" for="ch" forName="left_42_3" refType="w" fact="0.21"/>
        <dgm:constr type="w" for="ch" forName="left_42_4" refType="w" fact="0.365"/>
        <dgm:constr type="h" for="ch" forName="left_42_4" refType="h" fact="0.185"/>
        <dgm:constr type="b" for="ch" forName="left_42_4" refType="h" fact="0.265"/>
        <dgm:constr type="ctrX" for="ch" forName="left_42_4" refType="w" fact="0.2"/>
        <dgm:constr type="w" for="ch" forName="right_42_1" refType="w" fact="0.365"/>
        <dgm:constr type="h" for="ch" forName="right_42_1" refType="h" fact="0.185"/>
        <dgm:constr type="b" for="ch" forName="right_42_1" refType="h" fact="0.715"/>
        <dgm:constr type="ctrX" for="ch" forName="right_42_1" refType="w" fact="0.75"/>
        <dgm:constr type="w" for="ch" forName="right_42_2" refType="w" fact="0.365"/>
        <dgm:constr type="h" for="ch" forName="right_42_2" refType="h" fact="0.185"/>
        <dgm:constr type="b" for="ch" forName="right_42_2" refType="h" fact="0.55"/>
        <dgm:constr type="ctrX" for="ch" forName="right_42_2" refType="w" fact="0.74"/>
        <dgm:constr type="w" for="ch" forName="right_34_1" refType="w" fact="0.365"/>
        <dgm:constr type="h" for="ch" forName="right_34_1" refType="h" fact="0.185"/>
        <dgm:constr type="b" for="ch" forName="right_34_1" refType="h" fact="0.76"/>
        <dgm:constr type="ctrX" for="ch" forName="right_34_1" refType="w" fact="0.77"/>
        <dgm:constr type="w" for="ch" forName="right_34_2" refType="w" fact="0.365"/>
        <dgm:constr type="h" for="ch" forName="right_34_2" refType="h" fact="0.185"/>
        <dgm:constr type="b" for="ch" forName="right_34_2" refType="h" fact="0.595"/>
        <dgm:constr type="ctrX" for="ch" forName="right_34_2" refType="w" fact="0.78"/>
        <dgm:constr type="w" for="ch" forName="right_34_3" refType="w" fact="0.365"/>
        <dgm:constr type="h" for="ch" forName="right_34_3" refType="h" fact="0.185"/>
        <dgm:constr type="b" for="ch" forName="right_34_3" refType="h" fact="0.43"/>
        <dgm:constr type="ctrX" for="ch" forName="right_34_3" refType="w" fact="0.79"/>
        <dgm:constr type="w" for="ch" forName="right_34_4" refType="w" fact="0.365"/>
        <dgm:constr type="h" for="ch" forName="right_34_4" refType="h" fact="0.185"/>
        <dgm:constr type="b" for="ch" forName="right_34_4" refType="h" fact="0.265"/>
        <dgm:constr type="ctrX" for="ch" forName="right_34_4" refType="w" fact="0.8"/>
        <dgm:constr type="w" for="ch" forName="left_34_1" refType="w" fact="0.365"/>
        <dgm:constr type="h" for="ch" forName="left_34_1" refType="h" fact="0.185"/>
        <dgm:constr type="b" for="ch" forName="left_34_1" refType="h" fact="0.715"/>
        <dgm:constr type="ctrX" for="ch" forName="left_34_1" refType="w" fact="0.25"/>
        <dgm:constr type="w" for="ch" forName="left_34_2" refType="w" fact="0.365"/>
        <dgm:constr type="h" for="ch" forName="left_34_2" refType="h" fact="0.185"/>
        <dgm:constr type="b" for="ch" forName="left_34_2" refType="h" fact="0.55"/>
        <dgm:constr type="ctrX" for="ch" forName="left_34_2" refType="w" fact="0.26"/>
        <dgm:constr type="w" for="ch" forName="left_34_3" refType="w" fact="0.365"/>
        <dgm:constr type="h" for="ch" forName="left_34_3" refType="h" fact="0.185"/>
        <dgm:constr type="b" for="ch" forName="left_34_3" refType="h" fact="0.385"/>
        <dgm:constr type="ctrX" for="ch" forName="left_34_3" refType="w" fact="0.27"/>
        <dgm:constr type="w" for="ch" forName="left_43_1" refType="w" fact="0.365"/>
        <dgm:constr type="h" for="ch" forName="left_43_1" refType="h" fact="0.185"/>
        <dgm:constr type="b" for="ch" forName="left_43_1" refType="h" fact="0.76"/>
        <dgm:constr type="ctrX" for="ch" forName="left_43_1" refType="w" fact="0.23"/>
        <dgm:constr type="w" for="ch" forName="left_43_2" refType="w" fact="0.365"/>
        <dgm:constr type="h" for="ch" forName="left_43_2" refType="h" fact="0.185"/>
        <dgm:constr type="b" for="ch" forName="left_43_2" refType="h" fact="0.595"/>
        <dgm:constr type="ctrX" for="ch" forName="left_43_2" refType="w" fact="0.22"/>
        <dgm:constr type="w" for="ch" forName="left_43_3" refType="w" fact="0.365"/>
        <dgm:constr type="h" for="ch" forName="left_43_3" refType="h" fact="0.185"/>
        <dgm:constr type="b" for="ch" forName="left_43_3" refType="h" fact="0.43"/>
        <dgm:constr type="ctrX" for="ch" forName="left_43_3" refType="w" fact="0.21"/>
        <dgm:constr type="w" for="ch" forName="left_43_4" refType="w" fact="0.365"/>
        <dgm:constr type="h" for="ch" forName="left_43_4" refType="h" fact="0.185"/>
        <dgm:constr type="b" for="ch" forName="left_43_4" refType="h" fact="0.265"/>
        <dgm:constr type="ctrX" for="ch" forName="left_43_4" refType="w" fact="0.2"/>
        <dgm:constr type="w" for="ch" forName="right_43_1" refType="w" fact="0.365"/>
        <dgm:constr type="h" for="ch" forName="right_43_1" refType="h" fact="0.185"/>
        <dgm:constr type="b" for="ch" forName="right_43_1" refType="h" fact="0.715"/>
        <dgm:constr type="ctrX" for="ch" forName="right_43_1" refType="w" fact="0.75"/>
        <dgm:constr type="w" for="ch" forName="right_43_2" refType="w" fact="0.365"/>
        <dgm:constr type="h" for="ch" forName="right_43_2" refType="h" fact="0.185"/>
        <dgm:constr type="b" for="ch" forName="right_43_2" refType="h" fact="0.55"/>
        <dgm:constr type="ctrX" for="ch" forName="right_43_2" refType="w" fact="0.74"/>
        <dgm:constr type="w" for="ch" forName="right_43_3" refType="w" fact="0.365"/>
        <dgm:constr type="h" for="ch" forName="right_43_3" refType="h" fact="0.185"/>
        <dgm:constr type="b" for="ch" forName="right_43_3" refType="h" fact="0.385"/>
        <dgm:constr type="ctrX" for="ch" forName="right_43_3" refType="w" fact="0.73"/>
        <dgm:constr type="w" for="ch" forName="right_44_1" refType="w" fact="0.36"/>
        <dgm:constr type="h" for="ch" forName="right_44_1" refType="h" fact="0.154"/>
        <dgm:constr type="b" for="ch" forName="right_44_1" refType="h" fact="0.725"/>
        <dgm:constr type="ctrX" for="ch" forName="right_44_1" refType="w" fact="0.76"/>
        <dgm:constr type="w" for="ch" forName="right_44_2" refType="w" fact="0.36"/>
        <dgm:constr type="h" for="ch" forName="right_44_2" refType="h" fact="0.154"/>
        <dgm:constr type="b" for="ch" forName="right_44_2" refType="h" fact="0.559"/>
        <dgm:constr type="ctrX" for="ch" forName="right_44_2" refType="w" fact="0.76"/>
        <dgm:constr type="w" for="ch" forName="right_44_3" refType="w" fact="0.36"/>
        <dgm:constr type="h" for="ch" forName="right_44_3" refType="h" fact="0.154"/>
        <dgm:constr type="b" for="ch" forName="right_44_3" refType="h" fact="0.393"/>
        <dgm:constr type="ctrX" for="ch" forName="right_44_3" refType="w" fact="0.76"/>
        <dgm:constr type="w" for="ch" forName="right_44_4" refType="w" fact="0.36"/>
        <dgm:constr type="h" for="ch" forName="right_44_4" refType="h" fact="0.154"/>
        <dgm:constr type="b" for="ch" forName="right_44_4" refType="h" fact="0.224"/>
        <dgm:constr type="ctrX" for="ch" forName="right_44_4" refType="w" fact="0.76"/>
        <dgm:constr type="w" for="ch" forName="left_44_1" refType="w" fact="0.36"/>
        <dgm:constr type="h" for="ch" forName="left_44_1" refType="h" fact="0.154"/>
        <dgm:constr type="b" for="ch" forName="left_44_1" refType="h" fact="0.725"/>
        <dgm:constr type="ctrX" for="ch" forName="left_44_1" refType="w" fact="0.24"/>
        <dgm:constr type="w" for="ch" forName="left_44_2" refType="w" fact="0.36"/>
        <dgm:constr type="h" for="ch" forName="left_44_2" refType="h" fact="0.154"/>
        <dgm:constr type="b" for="ch" forName="left_44_2" refType="h" fact="0.559"/>
        <dgm:constr type="ctrX" for="ch" forName="left_44_2" refType="w" fact="0.24"/>
        <dgm:constr type="w" for="ch" forName="left_44_3" refType="w" fact="0.36"/>
        <dgm:constr type="h" for="ch" forName="left_44_3" refType="h" fact="0.154"/>
        <dgm:constr type="b" for="ch" forName="left_44_3" refType="h" fact="0.393"/>
        <dgm:constr type="ctrX" for="ch" forName="left_44_3" refType="w" fact="0.24"/>
        <dgm:constr type="w" for="ch" forName="left_44_4" refType="w" fact="0.36"/>
        <dgm:constr type="h" for="ch" forName="left_44_4" refType="h" fact="0.154"/>
        <dgm:constr type="b" for="ch" forName="left_44_4" refType="h" fact="0.224"/>
        <dgm:constr type="ctrX" for="ch" forName="left_44_4" refType="w" fact="0.24"/>
      </dgm:constrLst>
      <dgm:ruleLst/>
      <dgm:layoutNode name="dummyMaxCanvas_ChildArea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fulcrum" styleLbl="alignAccFollowNode1">
        <dgm:alg type="sp"/>
        <dgm:shape xmlns:r="http://schemas.openxmlformats.org/officeDocument/2006/relationships" type="triangle" r:blip="">
          <dgm:adjLst/>
        </dgm:shape>
        <dgm:presOf/>
        <dgm:constrLst/>
        <dgm:ruleLst/>
      </dgm:layoutNode>
      <dgm:choose name="Name0">
        <dgm:if name="Name1" axis="ch ch" ptType="node node" st="1 1" cnt="1 0" func="cnt" op="equ" val="0">
          <dgm:choose name="Name2">
            <dgm:if name="Name3" axis="ch ch" ptType="node node" st="2 1" cnt="1 0" func="cnt" op="equ" val="0">
              <dgm:layoutNode name="balance_00" styleLbl="alignAccFollowNode1">
                <dgm:varLst>
                  <dgm:bulletEnabled val="1"/>
                </dgm:varLst>
                <dgm:alg type="sp"/>
                <dgm:shape xmlns:r="http://schemas.openxmlformats.org/officeDocument/2006/relationships" type="rect" r:blip="">
                  <dgm:adjLst/>
                </dgm:shape>
                <dgm:presOf/>
                <dgm:constrLst/>
                <dgm:ruleLst/>
              </dgm:layoutNode>
            </dgm:if>
            <dgm:else name="Name4">
              <dgm:choose name="Name5">
                <dgm:if name="Name6" axis="ch ch" ptType="node node" st="2 1" cnt="1 0" func="cnt" op="equ" val="1">
                  <dgm:layoutNode name="balance_01" styleLbl="alignAccFollowNode1">
                    <dgm:varLst>
                      <dgm:bulletEnabled val="1"/>
                    </dgm:varLst>
                    <dgm:alg type="sp"/>
                    <dgm:shape xmlns:r="http://schemas.openxmlformats.org/officeDocument/2006/relationships" rot="4" type="rect" r:blip="">
                      <dgm:adjLst/>
                    </dgm:shape>
                    <dgm:presOf/>
                    <dgm:constrLst/>
                    <dgm:ruleLst/>
                  </dgm:layoutNode>
                  <dgm:layoutNode name="right_01_1" styleLbl="node1">
                    <dgm:varLst>
                      <dgm:bulletEnabled val="1"/>
                    </dgm:varLst>
                    <dgm:alg type="tx"/>
                    <dgm:shape xmlns:r="http://schemas.openxmlformats.org/officeDocument/2006/relationships" rot="4" type="roundRect" r:blip="">
                      <dgm:adjLst/>
                    </dgm:shape>
                    <dgm:presOf axis="ch ch desOrSelf" ptType="node node node" st="2 1 1" cnt="1 1 0"/>
                    <dgm:constrLst>
                      <dgm:constr type="lMarg" refType="primFontSz" fact="0.3"/>
                      <dgm:constr type="rMarg" refType="primFontSz" fact="0.3"/>
                      <dgm:constr type="tMarg" refType="primFontSz" fact="0.3"/>
                      <dgm:constr type="bMarg" refType="primFontSz" fact="0.3"/>
                    </dgm:constrLst>
                    <dgm:ruleLst>
                      <dgm:rule type="primFontSz" val="5" fact="NaN" max="NaN"/>
                    </dgm:ruleLst>
                  </dgm:layoutNode>
                </dgm:if>
                <dgm:else name="Name7">
                  <dgm:choose name="Name8">
                    <dgm:if name="Name9" axis="ch ch" ptType="node node" st="2 1" cnt="1 0" func="cnt" op="equ" val="2">
                      <dgm:layoutNode name="balance_02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rot="4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right_02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4" type="roundRect" r:blip="">
                          <dgm:adjLst/>
                        </dgm:shape>
                        <dgm:presOf axis="ch ch desOrSelf" ptType="node node node" st="2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right_02_2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4" type="roundRect" r:blip="">
                          <dgm:adjLst/>
                        </dgm:shape>
                        <dgm:presOf axis="ch ch desOrSelf" ptType="node node node" st="2 2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10">
                      <dgm:choose name="Name11">
                        <dgm:if name="Name12" axis="ch ch" ptType="node node" st="2 1" cnt="1 0" func="cnt" op="equ" val="3">
                          <dgm:layoutNode name="balance_03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right_03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03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03_3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3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13">
                          <dgm:choose name="Name14">
                            <dgm:if name="Name15" axis="ch ch" ptType="node node" st="2 1" cnt="1 0" func="cnt" op="gte" val="4">
                              <dgm:layoutNode name="balance_04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04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04_4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4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16"/>
                          </dgm:choose>
                        </dgm:else>
                      </dgm:choose>
                    </dgm:else>
                  </dgm:choose>
                </dgm:else>
              </dgm:choose>
            </dgm:else>
          </dgm:choose>
        </dgm:if>
        <dgm:else name="Name17">
          <dgm:choose name="Name18">
            <dgm:if name="Name19" axis="ch ch" ptType="node node" st="1 1" cnt="1 0" func="cnt" op="equ" val="1">
              <dgm:choose name="Name20">
                <dgm:if name="Name21" axis="ch ch" ptType="node node" st="2 1" cnt="1 0" func="cnt" op="equ" val="0">
                  <dgm:layoutNode name="balance_10" styleLbl="alignAccFollowNode1">
                    <dgm:varLst>
                      <dgm:bulletEnabled val="1"/>
                    </dgm:varLst>
                    <dgm:alg type="sp"/>
                    <dgm:shape xmlns:r="http://schemas.openxmlformats.org/officeDocument/2006/relationships" rot="-4" type="rect" r:blip="">
                      <dgm:adjLst/>
                    </dgm:shape>
                    <dgm:presOf/>
                    <dgm:constrLst/>
                    <dgm:ruleLst/>
                  </dgm:layoutNode>
                  <dgm:layoutNode name="left_10_1" styleLbl="node1">
                    <dgm:varLst>
                      <dgm:bulletEnabled val="1"/>
                    </dgm:varLst>
                    <dgm:alg type="tx"/>
                    <dgm:shape xmlns:r="http://schemas.openxmlformats.org/officeDocument/2006/relationships" rot="-4" type="roundRect" r:blip="">
                      <dgm:adjLst/>
                    </dgm:shape>
                    <dgm:presOf axis="ch ch desOrSelf" ptType="node node node" st="1 1 1" cnt="1 1 0"/>
                    <dgm:constrLst>
                      <dgm:constr type="lMarg" refType="primFontSz" fact="0.3"/>
                      <dgm:constr type="rMarg" refType="primFontSz" fact="0.3"/>
                      <dgm:constr type="tMarg" refType="primFontSz" fact="0.3"/>
                      <dgm:constr type="bMarg" refType="primFontSz" fact="0.3"/>
                    </dgm:constrLst>
                    <dgm:ruleLst>
                      <dgm:rule type="primFontSz" val="5" fact="NaN" max="NaN"/>
                    </dgm:ruleLst>
                  </dgm:layoutNode>
                </dgm:if>
                <dgm:else name="Name22">
                  <dgm:choose name="Name23">
                    <dgm:if name="Name24" axis="ch ch" ptType="node node" st="2 1" cnt="1 0" func="cnt" op="equ" val="1">
                      <dgm:layoutNode name="balance_11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left_11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ch ch desOrSelf" ptType="node node node" st="1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right_11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type="roundRect" r:blip="">
                          <dgm:adjLst/>
                        </dgm:shape>
                        <dgm:presOf axis="ch ch desOrSelf" ptType="node node node" st="2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25">
                      <dgm:choose name="Name26">
                        <dgm:if name="Name27" axis="ch ch" ptType="node node" st="2 1" cnt="1 0" func="cnt" op="equ" val="2">
                          <dgm:layoutNode name="balance_12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right_12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12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2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12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28">
                          <dgm:choose name="Name29">
                            <dgm:if name="Name30" axis="ch ch" ptType="node node" st="2 1" cnt="1 0" func="cnt" op="equ" val="3">
                              <dgm:layoutNode name="balance_13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13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13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13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2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13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31">
                              <dgm:choose name="Name32">
                                <dgm:if name="Name33" axis="ch ch" ptType="node node" st="2 1" cnt="1 0" func="cnt" op="gte" val="4">
                                  <dgm:layoutNode name="balance_14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right_14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14_4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4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14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34"/>
                              </dgm:choose>
                            </dgm:else>
                          </dgm:choose>
                        </dgm:else>
                      </dgm:choose>
                    </dgm:else>
                  </dgm:choose>
                </dgm:else>
              </dgm:choose>
            </dgm:if>
            <dgm:else name="Name35">
              <dgm:choose name="Name36">
                <dgm:if name="Name37" axis="ch ch" ptType="node node" st="1 1" cnt="1 0" func="cnt" op="equ" val="2">
                  <dgm:choose name="Name38">
                    <dgm:if name="Name39" axis="ch ch" ptType="node node" st="2 1" cnt="1 0" func="cnt" op="equ" val="0">
                      <dgm:layoutNode name="balance_20" styleLbl="alignAccFollowNode1">
                        <dgm:varLst>
                          <dgm:bulletEnabled val="1"/>
                        </dgm:varLst>
                        <dgm:alg type="sp"/>
                        <dgm:shape xmlns:r="http://schemas.openxmlformats.org/officeDocument/2006/relationships" rot="-4" type="rect" r:blip="">
                          <dgm:adjLst/>
                        </dgm:shape>
                        <dgm:presOf/>
                        <dgm:constrLst/>
                        <dgm:ruleLst/>
                      </dgm:layoutNode>
                      <dgm:layoutNode name="left_20_1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-4" type="roundRect" r:blip="">
                          <dgm:adjLst/>
                        </dgm:shape>
                        <dgm:presOf axis="ch ch desOrSelf" ptType="node node node" st="1 1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left_20_2" styleLbl="node1">
                        <dgm:varLst>
                          <dgm:bulletEnabled val="1"/>
                        </dgm:varLst>
                        <dgm:alg type="tx"/>
                        <dgm:shape xmlns:r="http://schemas.openxmlformats.org/officeDocument/2006/relationships" rot="-4" type="roundRect" r:blip="">
                          <dgm:adjLst/>
                        </dgm:shape>
                        <dgm:presOf axis="ch ch desOrSelf" ptType="node node node" st="1 2 1" cnt="1 1 0"/>
                        <dgm:constrLst>
                          <dgm:constr type="lMarg" refType="primFontSz" fact="0.3"/>
                          <dgm:constr type="rMarg" refType="primFontSz" fact="0.3"/>
                          <dgm:constr type="tMarg" refType="primFontSz" fact="0.3"/>
                          <dgm:constr type="bMarg" refType="primFontSz" fact="0.3"/>
                        </dgm:constrLst>
                        <dgm:ruleLst>
                          <dgm:rule type="primFontSz" val="5" fact="NaN" max="NaN"/>
                        </dgm:ruleLst>
                      </dgm:layoutNode>
                    </dgm:if>
                    <dgm:else name="Name40">
                      <dgm:choose name="Name41">
                        <dgm:if name="Name42" axis="ch ch" ptType="node node" st="2 1" cnt="1 0" func="cnt" op="equ" val="1">
                          <dgm:layoutNode name="balance_21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-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left_21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21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right_21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2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43">
                          <dgm:choose name="Name44">
                            <dgm:if name="Name45" axis="ch ch" ptType="node node" st="2 1" cnt="1 0" func="cnt" op="equ" val="2">
                              <dgm:layoutNode name="balance_22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right_22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22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2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22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22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46">
                              <dgm:choose name="Name47">
                                <dgm:if name="Name48" axis="ch ch" ptType="node node" st="2 1" cnt="1 0" func="cnt" op="equ" val="3">
                                  <dgm:layoutNode name="balance_23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right_23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23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23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2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23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23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49">
                                  <dgm:choose name="Name50">
                                    <dgm:if name="Name51" axis="ch ch" ptType="node node" st="2 1" cnt="1 0" func="cnt" op="gte" val="4">
                                      <dgm:layoutNode name="balance_24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rot="4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right_24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24_4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2 4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24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24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4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52"/>
                                  </dgm:choose>
                                </dgm:else>
                              </dgm:choose>
                            </dgm:else>
                          </dgm:choose>
                        </dgm:else>
                      </dgm:choose>
                    </dgm:else>
                  </dgm:choose>
                </dgm:if>
                <dgm:else name="Name53">
                  <dgm:choose name="Name54">
                    <dgm:if name="Name55" axis="ch ch" ptType="node node" st="1 1" cnt="1 0" func="cnt" op="equ" val="3">
                      <dgm:choose name="Name56">
                        <dgm:if name="Name57" axis="ch ch" ptType="node node" st="2 1" cnt="1 0" func="cnt" op="equ" val="0">
                          <dgm:layoutNode name="balance_30" styleLbl="alignAccFollowNode1">
                            <dgm:varLst>
                              <dgm:bulletEnabled val="1"/>
                            </dgm:varLst>
                            <dgm:alg type="sp"/>
                            <dgm:shape xmlns:r="http://schemas.openxmlformats.org/officeDocument/2006/relationships" rot="-4" type="rect" r:blip="">
                              <dgm:adjLst/>
                            </dgm:shape>
                            <dgm:presOf/>
                            <dgm:constrLst/>
                            <dgm:ruleLst/>
                          </dgm:layoutNode>
                          <dgm:layoutNode name="left_30_1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1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30_2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2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  <dgm:layoutNode name="left_30_3" styleLbl="node1">
                            <dgm:varLst>
                              <dgm:bulletEnabled val="1"/>
                            </dgm:varLst>
                            <dgm:alg type="tx"/>
                            <dgm:shape xmlns:r="http://schemas.openxmlformats.org/officeDocument/2006/relationships" rot="-4" type="roundRect" r:blip="">
                              <dgm:adjLst/>
                            </dgm:shape>
                            <dgm:presOf axis="ch ch desOrSelf" ptType="node node node" st="1 3 1" cnt="1 1 0"/>
                            <dgm:constrLst>
                              <dgm:constr type="lMarg" refType="primFontSz" fact="0.3"/>
                              <dgm:constr type="rMarg" refType="primFontSz" fact="0.3"/>
                              <dgm:constr type="tMarg" refType="primFontSz" fact="0.3"/>
                              <dgm:constr type="b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if>
                        <dgm:else name="Name58">
                          <dgm:choose name="Name59">
                            <dgm:if name="Name60" axis="ch ch" ptType="node node" st="2 1" cnt="1 0" func="cnt" op="equ" val="1">
                              <dgm:layoutNode name="balance_31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-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left_31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31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31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right_31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2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61">
                              <dgm:choose name="Name62">
                                <dgm:if name="Name63" axis="ch ch" ptType="node node" st="2 1" cnt="1 0" func="cnt" op="equ" val="2">
                                  <dgm:layoutNode name="balance_32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-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left_32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32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32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32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32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64">
                                  <dgm:choose name="Name65">
                                    <dgm:if name="Name66" axis="ch ch" ptType="node node" st="2 1" cnt="1 0" func="cnt" op="equ" val="3">
                                      <dgm:layoutNode name="balance_33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right_33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33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33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2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33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type="roundRect" r:blip="">
                                          <dgm:adjLst/>
                                        </dgm:shape>
                                        <dgm:presOf axis="ch ch desOrSelf" ptType="node node node" st="1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67">
                                      <dgm:choose name="Name68">
                                        <dgm:if name="Name69" axis="ch ch" ptType="node node" st="2 1" cnt="1 0" func="cnt" op="gte" val="4">
                                          <dgm:layoutNode name="balance_34" styleLbl="alignAccFollowNode1">
                                            <dgm:varLst>
                                              <dgm:bulletEnabled val="1"/>
                                            </dgm:varLst>
                                            <dgm:alg type="sp"/>
                                            <dgm:shape xmlns:r="http://schemas.openxmlformats.org/officeDocument/2006/relationships" rot="4" type="rect" r:blip="">
                                              <dgm:adjLst/>
                                            </dgm:shape>
                                            <dgm:presOf/>
                                            <dgm:constrLst/>
                                            <dgm:ruleLst/>
                                          </dgm:layoutNode>
                                          <dgm:layoutNode name="right_34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34_4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2 4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34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4" type="roundRect" r:blip="">
                                              <dgm:adjLst/>
                                            </dgm:shape>
                                            <dgm:presOf axis="ch ch desOrSelf" ptType="node node node" st="1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</dgm:if>
                                        <dgm:else name="Name70"/>
                                      </dgm:choose>
                                    </dgm:else>
                                  </dgm:choose>
                                </dgm:else>
                              </dgm:choose>
                            </dgm:else>
                          </dgm:choose>
                        </dgm:else>
                      </dgm:choose>
                    </dgm:if>
                    <dgm:else name="Name71">
                      <dgm:choose name="Name72">
                        <dgm:if name="Name73" axis="ch ch" ptType="node node" st="1 1" cnt="1 0" func="cnt" op="gte" val="4">
                          <dgm:choose name="Name74">
                            <dgm:if name="Name75" axis="ch ch" ptType="node node" st="2 1" cnt="1 0" func="cnt" op="equ" val="0">
                              <dgm:layoutNode name="balance_40" styleLbl="alignAccFollowNode1">
                                <dgm:varLst>
                                  <dgm:bulletEnabled val="1"/>
                                </dgm:varLst>
                                <dgm:alg type="sp"/>
                                <dgm:shape xmlns:r="http://schemas.openxmlformats.org/officeDocument/2006/relationships" rot="-4" type="rect" r:blip="">
                                  <dgm:adjLst/>
                                </dgm:shape>
                                <dgm:presOf/>
                                <dgm:constrLst/>
                                <dgm:ruleLst/>
                              </dgm:layoutNode>
                              <dgm:layoutNode name="left_40_1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1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2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2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3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3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  <dgm:layoutNode name="left_40_4" styleLbl="node1">
                                <dgm:varLst>
                                  <dgm:bulletEnabled val="1"/>
                                </dgm:varLst>
                                <dgm:alg type="tx"/>
                                <dgm:shape xmlns:r="http://schemas.openxmlformats.org/officeDocument/2006/relationships" rot="-4" type="roundRect" r:blip="">
                                  <dgm:adjLst/>
                                </dgm:shape>
                                <dgm:presOf axis="ch ch desOrSelf" ptType="node node node" st="1 4 1" cnt="1 1 0"/>
                                <dgm:constrLst>
                                  <dgm:constr type="lMarg" refType="primFontSz" fact="0.3"/>
                                  <dgm:constr type="rMarg" refType="primFontSz" fact="0.3"/>
                                  <dgm:constr type="tMarg" refType="primFontSz" fact="0.3"/>
                                  <dgm:constr type="bMarg" refType="primFontSz" fact="0.3"/>
                                </dgm:constrLst>
                                <dgm:ruleLst>
                                  <dgm:rule type="primFontSz" val="5" fact="NaN" max="NaN"/>
                                </dgm:ruleLst>
                              </dgm:layoutNode>
                            </dgm:if>
                            <dgm:else name="Name76">
                              <dgm:choose name="Name77">
                                <dgm:if name="Name78" axis="ch ch" ptType="node node" st="2 1" cnt="1 0" func="cnt" op="equ" val="1">
                                  <dgm:layoutNode name="balance_41" styleLbl="alignAccFollowNode1">
                                    <dgm:varLst>
                                      <dgm:bulletEnabled val="1"/>
                                    </dgm:varLst>
                                    <dgm:alg type="sp"/>
                                    <dgm:shape xmlns:r="http://schemas.openxmlformats.org/officeDocument/2006/relationships" rot="-4" type="rect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</dgm:layoutNode>
                                  <dgm:layoutNode name="left_41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2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2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3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3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left_41_4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1 4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  <dgm:layoutNode name="right_41_1" styleLbl="node1">
                                    <dgm:varLst>
                                      <dgm:bulletEnabled val="1"/>
                                    </dgm:varLst>
                                    <dgm:alg type="tx"/>
                                    <dgm:shape xmlns:r="http://schemas.openxmlformats.org/officeDocument/2006/relationships" rot="-4" type="roundRect" r:blip="">
                                      <dgm:adjLst/>
                                    </dgm:shape>
                                    <dgm:presOf axis="ch ch desOrSelf" ptType="node node node" st="2 1 1" cnt="1 1 0"/>
                                    <dgm:constrLst>
                                      <dgm:constr type="lMarg" refType="primFontSz" fact="0.3"/>
                                      <dgm:constr type="rMarg" refType="primFontSz" fact="0.3"/>
                                      <dgm:constr type="tMarg" refType="primFontSz" fact="0.3"/>
                                      <dgm:constr type="bMarg" refType="primFontSz" fact="0.3"/>
                                    </dgm:constrLst>
                                    <dgm:ruleLst>
                                      <dgm:rule type="primFontSz" val="5" fact="NaN" max="NaN"/>
                                    </dgm:ruleLst>
                                  </dgm:layoutNode>
                                </dgm:if>
                                <dgm:else name="Name79">
                                  <dgm:choose name="Name80">
                                    <dgm:if name="Name81" axis="ch ch" ptType="node node" st="2 1" cnt="1 0" func="cnt" op="equ" val="2">
                                      <dgm:layoutNode name="balance_42" styleLbl="alignAccFollowNode1">
                                        <dgm:varLst>
                                          <dgm:bulletEnabled val="1"/>
                                        </dgm:varLst>
                                        <dgm:alg type="sp"/>
                                        <dgm:shape xmlns:r="http://schemas.openxmlformats.org/officeDocument/2006/relationships" rot="-4" type="rect" r:blip="">
                                          <dgm:adjLst/>
                                        </dgm:shape>
                                        <dgm:presOf/>
                                        <dgm:constrLst/>
                                        <dgm:ruleLst/>
                                      </dgm:layoutNode>
                                      <dgm:layoutNode name="left_42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3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3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left_42_4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1 4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42_1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2 1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  <dgm:layoutNode name="right_42_2" styleLbl="node1">
                                        <dgm:varLst>
                                          <dgm:bulletEnabled val="1"/>
                                        </dgm:varLst>
                                        <dgm:alg type="tx"/>
                                        <dgm:shape xmlns:r="http://schemas.openxmlformats.org/officeDocument/2006/relationships" rot="-4" type="roundRect" r:blip="">
                                          <dgm:adjLst/>
                                        </dgm:shape>
                                        <dgm:presOf axis="ch ch desOrSelf" ptType="node node node" st="2 2 1" cnt="1 1 0"/>
                                        <dgm:constrLst>
                                          <dgm:constr type="lMarg" refType="primFontSz" fact="0.3"/>
                                          <dgm:constr type="rMarg" refType="primFontSz" fact="0.3"/>
                                          <dgm:constr type="tMarg" refType="primFontSz" fact="0.3"/>
                                          <dgm:constr type="bMarg" refType="primFontSz" fact="0.3"/>
                                        </dgm:constrLst>
                                        <dgm:ruleLst>
                                          <dgm:rule type="primFontSz" val="5" fact="NaN" max="NaN"/>
                                        </dgm:ruleLst>
                                      </dgm:layoutNode>
                                    </dgm:if>
                                    <dgm:else name="Name82">
                                      <dgm:choose name="Name83">
                                        <dgm:if name="Name84" axis="ch ch" ptType="node node" st="2 1" cnt="1 0" func="cnt" op="equ" val="3">
                                          <dgm:layoutNode name="balance_43" styleLbl="alignAccFollowNode1">
                                            <dgm:varLst>
                                              <dgm:bulletEnabled val="1"/>
                                            </dgm:varLst>
                                            <dgm:alg type="sp"/>
                                            <dgm:shape xmlns:r="http://schemas.openxmlformats.org/officeDocument/2006/relationships" rot="-4" type="rect" r:blip="">
                                              <dgm:adjLst/>
                                            </dgm:shape>
                                            <dgm:presOf/>
                                            <dgm:constrLst/>
                                            <dgm:ruleLst/>
                                          </dgm:layoutNode>
                                          <dgm:layoutNode name="left_43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left_43_4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1 4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1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1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2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2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  <dgm:layoutNode name="right_43_3" styleLbl="node1">
                                            <dgm:varLst>
                                              <dgm:bulletEnabled val="1"/>
                                            </dgm:varLst>
                                            <dgm:alg type="tx"/>
                                            <dgm:shape xmlns:r="http://schemas.openxmlformats.org/officeDocument/2006/relationships" rot="-4" type="roundRect" r:blip="">
                                              <dgm:adjLst/>
                                            </dgm:shape>
                                            <dgm:presOf axis="ch ch desOrSelf" ptType="node node node" st="2 3 1" cnt="1 1 0"/>
                                            <dgm:constrLst>
                                              <dgm:constr type="lMarg" refType="primFontSz" fact="0.3"/>
                                              <dgm:constr type="rMarg" refType="primFontSz" fact="0.3"/>
                                              <dgm:constr type="tMarg" refType="primFontSz" fact="0.3"/>
                                              <dgm:constr type="bMarg" refType="primFontSz" fact="0.3"/>
                                            </dgm:constrLst>
                                            <dgm:ruleLst>
                                              <dgm:rule type="primFontSz" val="5" fact="NaN" max="NaN"/>
                                            </dgm:ruleLst>
                                          </dgm:layoutNode>
                                        </dgm:if>
                                        <dgm:else name="Name85">
                                          <dgm:choose name="Name86">
                                            <dgm:if name="Name87" axis="ch ch" ptType="node node" st="2 1" cnt="1 0" func="cnt" op="gte" val="4">
                                              <dgm:layoutNode name="balance_44" styleLbl="alignAccFollowNode1">
                                                <dgm:varLst>
                                                  <dgm:bulletEnabled val="1"/>
                                                </dgm:varLst>
                                                <dgm:alg type="sp"/>
                                                <dgm:shape xmlns:r="http://schemas.openxmlformats.org/officeDocument/2006/relationships" type="rect" r:blip="">
                                                  <dgm:adjLst/>
                                                </dgm:shape>
                                                <dgm:presOf/>
                                                <dgm:constrLst/>
                                                <dgm:ruleLst/>
                                              </dgm:layoutNode>
                                              <dgm:layoutNode name="right_44_1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1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2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2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3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3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right_44_4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2 4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1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1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2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2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3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3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  <dgm:layoutNode name="left_44_4" styleLbl="node1">
                                                <dgm:varLst>
                                                  <dgm:bulletEnabled val="1"/>
                                                </dgm:varLst>
                                                <dgm:alg type="tx"/>
                                                <dgm:shape xmlns:r="http://schemas.openxmlformats.org/officeDocument/2006/relationships" type="roundRect" r:blip="">
                                                  <dgm:adjLst/>
                                                </dgm:shape>
                                                <dgm:presOf axis="ch ch desOrSelf" ptType="node node node" st="1 4 1" cnt="1 1 0"/>
                                                <dgm:constrLst>
                                                  <dgm:constr type="lMarg" refType="primFontSz" fact="0.3"/>
                                                  <dgm:constr type="rMarg" refType="primFontSz" fact="0.3"/>
                                                  <dgm:constr type="tMarg" refType="primFontSz" fact="0.3"/>
                                                  <dgm:constr type="bMarg" refType="primFontSz" fact="0.3"/>
                                                </dgm:constrLst>
                                                <dgm:ruleLst>
                                                  <dgm:rule type="primFontSz" val="5" fact="NaN" max="NaN"/>
                                                </dgm:ruleLst>
                                              </dgm:layoutNode>
                                            </dgm:if>
                                            <dgm:else name="Name88"/>
                                          </dgm:choose>
                                        </dgm:else>
                                      </dgm:choose>
                                    </dgm:else>
                                  </dgm:choose>
                                </dgm:else>
                              </dgm:choose>
                            </dgm:else>
                          </dgm:choose>
                        </dgm:if>
                        <dgm:else name="Name89"/>
                      </dgm:choose>
                    </dgm:else>
                  </dgm:choose>
                </dgm:else>
              </dgm:choose>
            </dgm:else>
          </dgm:choose>
        </dgm:else>
      </dgm:choose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23</xdr:row>
      <xdr:rowOff>90715</xdr:rowOff>
    </xdr:from>
    <xdr:to>
      <xdr:col>22</xdr:col>
      <xdr:colOff>625926</xdr:colOff>
      <xdr:row>25</xdr:row>
      <xdr:rowOff>95250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flipH="1">
          <a:off x="30067250" y="7678965"/>
          <a:ext cx="784676" cy="38553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31750</xdr:colOff>
      <xdr:row>26</xdr:row>
      <xdr:rowOff>148167</xdr:rowOff>
    </xdr:from>
    <xdr:to>
      <xdr:col>15</xdr:col>
      <xdr:colOff>603250</xdr:colOff>
      <xdr:row>26</xdr:row>
      <xdr:rowOff>836084</xdr:rowOff>
    </xdr:to>
    <xdr:sp macro="" textlink="">
      <xdr:nvSpPr>
        <xdr:cNvPr id="4" name="Obdélní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885083" y="10043584"/>
          <a:ext cx="2000250" cy="68791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222251</xdr:colOff>
      <xdr:row>26</xdr:row>
      <xdr:rowOff>878416</xdr:rowOff>
    </xdr:from>
    <xdr:to>
      <xdr:col>8</xdr:col>
      <xdr:colOff>0</xdr:colOff>
      <xdr:row>42</xdr:row>
      <xdr:rowOff>31749</xdr:rowOff>
    </xdr:to>
    <xdr:sp macro="" textlink="">
      <xdr:nvSpPr>
        <xdr:cNvPr id="5" name="Obdélní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1632334" y="7207249"/>
          <a:ext cx="1185333" cy="39158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910167</xdr:colOff>
      <xdr:row>26</xdr:row>
      <xdr:rowOff>569382</xdr:rowOff>
    </xdr:from>
    <xdr:to>
      <xdr:col>6</xdr:col>
      <xdr:colOff>666750</xdr:colOff>
      <xdr:row>43</xdr:row>
      <xdr:rowOff>31750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080500" y="10464799"/>
          <a:ext cx="762000" cy="441536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26</xdr:col>
      <xdr:colOff>349249</xdr:colOff>
      <xdr:row>14</xdr:row>
      <xdr:rowOff>31750</xdr:rowOff>
    </xdr:from>
    <xdr:to>
      <xdr:col>28</xdr:col>
      <xdr:colOff>158753</xdr:colOff>
      <xdr:row>15</xdr:row>
      <xdr:rowOff>74083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>
          <a:off x="30384749" y="5281083"/>
          <a:ext cx="1037171" cy="157691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0</xdr:row>
      <xdr:rowOff>76200</xdr:rowOff>
    </xdr:from>
    <xdr:to>
      <xdr:col>31</xdr:col>
      <xdr:colOff>134470</xdr:colOff>
      <xdr:row>53</xdr:row>
      <xdr:rowOff>133350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4" y="76200"/>
          <a:ext cx="18826443" cy="10153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257175</xdr:colOff>
      <xdr:row>0</xdr:row>
      <xdr:rowOff>95250</xdr:rowOff>
    </xdr:from>
    <xdr:to>
      <xdr:col>13</xdr:col>
      <xdr:colOff>123825</xdr:colOff>
      <xdr:row>2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5250"/>
          <a:ext cx="77914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</xdr:row>
      <xdr:rowOff>161925</xdr:rowOff>
    </xdr:from>
    <xdr:to>
      <xdr:col>13</xdr:col>
      <xdr:colOff>142875</xdr:colOff>
      <xdr:row>15</xdr:row>
      <xdr:rowOff>9525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52425"/>
          <a:ext cx="78009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15</xdr:row>
      <xdr:rowOff>0</xdr:rowOff>
    </xdr:from>
    <xdr:to>
      <xdr:col>13</xdr:col>
      <xdr:colOff>133350</xdr:colOff>
      <xdr:row>37</xdr:row>
      <xdr:rowOff>85725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57500"/>
          <a:ext cx="7781925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13757</xdr:colOff>
      <xdr:row>0</xdr:row>
      <xdr:rowOff>158750</xdr:rowOff>
    </xdr:from>
    <xdr:to>
      <xdr:col>4</xdr:col>
      <xdr:colOff>214841</xdr:colOff>
      <xdr:row>1</xdr:row>
      <xdr:rowOff>139700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241424" y="158750"/>
          <a:ext cx="14287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chemeClr val="bg1"/>
              </a:solidFill>
            </a:rPr>
            <a:t>RAPID study</a:t>
          </a:r>
        </a:p>
      </xdr:txBody>
    </xdr:sp>
    <xdr:clientData/>
  </xdr:twoCellAnchor>
  <xdr:twoCellAnchor editAs="oneCell">
    <xdr:from>
      <xdr:col>13</xdr:col>
      <xdr:colOff>324972</xdr:colOff>
      <xdr:row>1</xdr:row>
      <xdr:rowOff>33618</xdr:rowOff>
    </xdr:from>
    <xdr:to>
      <xdr:col>26</xdr:col>
      <xdr:colOff>215154</xdr:colOff>
      <xdr:row>2</xdr:row>
      <xdr:rowOff>119343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1" y="224118"/>
          <a:ext cx="7756712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336177</xdr:colOff>
      <xdr:row>2</xdr:row>
      <xdr:rowOff>123265</xdr:rowOff>
    </xdr:from>
    <xdr:to>
      <xdr:col>26</xdr:col>
      <xdr:colOff>188259</xdr:colOff>
      <xdr:row>3</xdr:row>
      <xdr:rowOff>180415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706" y="504265"/>
          <a:ext cx="7718612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336177</xdr:colOff>
      <xdr:row>3</xdr:row>
      <xdr:rowOff>179294</xdr:rowOff>
    </xdr:from>
    <xdr:to>
      <xdr:col>26</xdr:col>
      <xdr:colOff>197784</xdr:colOff>
      <xdr:row>5</xdr:row>
      <xdr:rowOff>55469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706" y="750794"/>
          <a:ext cx="772813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347383</xdr:colOff>
      <xdr:row>5</xdr:row>
      <xdr:rowOff>33618</xdr:rowOff>
    </xdr:from>
    <xdr:to>
      <xdr:col>26</xdr:col>
      <xdr:colOff>208990</xdr:colOff>
      <xdr:row>10</xdr:row>
      <xdr:rowOff>71718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3912" y="986118"/>
          <a:ext cx="772813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392206</xdr:colOff>
      <xdr:row>1</xdr:row>
      <xdr:rowOff>100853</xdr:rowOff>
    </xdr:from>
    <xdr:to>
      <xdr:col>16</xdr:col>
      <xdr:colOff>593291</xdr:colOff>
      <xdr:row>2</xdr:row>
      <xdr:rowOff>81803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863853" y="291353"/>
          <a:ext cx="141132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chemeClr val="bg1"/>
              </a:solidFill>
            </a:rPr>
            <a:t>RAPID-OLE study</a:t>
          </a:r>
        </a:p>
      </xdr:txBody>
    </xdr:sp>
    <xdr:clientData/>
  </xdr:twoCellAnchor>
  <xdr:twoCellAnchor editAs="oneCell">
    <xdr:from>
      <xdr:col>14</xdr:col>
      <xdr:colOff>291353</xdr:colOff>
      <xdr:row>16</xdr:row>
      <xdr:rowOff>89647</xdr:rowOff>
    </xdr:from>
    <xdr:to>
      <xdr:col>22</xdr:col>
      <xdr:colOff>257736</xdr:colOff>
      <xdr:row>26</xdr:row>
      <xdr:rowOff>184897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3137647"/>
          <a:ext cx="4807324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381000</xdr:colOff>
      <xdr:row>16</xdr:row>
      <xdr:rowOff>100854</xdr:rowOff>
    </xdr:from>
    <xdr:to>
      <xdr:col>24</xdr:col>
      <xdr:colOff>400049</xdr:colOff>
      <xdr:row>24</xdr:row>
      <xdr:rowOff>112059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3588" y="3148854"/>
          <a:ext cx="1229285" cy="153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392208</xdr:colOff>
      <xdr:row>16</xdr:row>
      <xdr:rowOff>123265</xdr:rowOff>
    </xdr:from>
    <xdr:to>
      <xdr:col>26</xdr:col>
      <xdr:colOff>462739</xdr:colOff>
      <xdr:row>24</xdr:row>
      <xdr:rowOff>100853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5032" y="3171265"/>
          <a:ext cx="1280766" cy="1501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343083</xdr:colOff>
      <xdr:row>16</xdr:row>
      <xdr:rowOff>100852</xdr:rowOff>
    </xdr:from>
    <xdr:to>
      <xdr:col>26</xdr:col>
      <xdr:colOff>476326</xdr:colOff>
      <xdr:row>17</xdr:row>
      <xdr:rowOff>89647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5907" y="3148852"/>
          <a:ext cx="1343478" cy="17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314325</xdr:colOff>
      <xdr:row>4</xdr:row>
      <xdr:rowOff>66675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23925" y="82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twoCellAnchor>
    <xdr:from>
      <xdr:col>0</xdr:col>
      <xdr:colOff>200025</xdr:colOff>
      <xdr:row>0</xdr:row>
      <xdr:rowOff>47624</xdr:rowOff>
    </xdr:from>
    <xdr:to>
      <xdr:col>31</xdr:col>
      <xdr:colOff>533400</xdr:colOff>
      <xdr:row>53</xdr:row>
      <xdr:rowOff>19050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200025" y="47624"/>
          <a:ext cx="19230975" cy="100679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533400</xdr:colOff>
      <xdr:row>2</xdr:row>
      <xdr:rowOff>28575</xdr:rowOff>
    </xdr:from>
    <xdr:to>
      <xdr:col>9</xdr:col>
      <xdr:colOff>429260</xdr:colOff>
      <xdr:row>18</xdr:row>
      <xdr:rowOff>187325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09575"/>
          <a:ext cx="5382260" cy="3206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381001</xdr:colOff>
      <xdr:row>2</xdr:row>
      <xdr:rowOff>123826</xdr:rowOff>
    </xdr:from>
    <xdr:to>
      <xdr:col>5</xdr:col>
      <xdr:colOff>304800</xdr:colOff>
      <xdr:row>3</xdr:row>
      <xdr:rowOff>66675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2819401" y="504826"/>
          <a:ext cx="533399" cy="13334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</xdr:col>
      <xdr:colOff>0</xdr:colOff>
      <xdr:row>4</xdr:row>
      <xdr:rowOff>0</xdr:rowOff>
    </xdr:from>
    <xdr:to>
      <xdr:col>4</xdr:col>
      <xdr:colOff>533399</xdr:colOff>
      <xdr:row>4</xdr:row>
      <xdr:rowOff>133349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438400" y="762000"/>
          <a:ext cx="533399" cy="13334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</xdr:col>
      <xdr:colOff>495300</xdr:colOff>
      <xdr:row>3</xdr:row>
      <xdr:rowOff>66675</xdr:rowOff>
    </xdr:from>
    <xdr:to>
      <xdr:col>5</xdr:col>
      <xdr:colOff>419099</xdr:colOff>
      <xdr:row>4</xdr:row>
      <xdr:rowOff>9524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933700" y="638175"/>
          <a:ext cx="533399" cy="13334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11</xdr:col>
      <xdr:colOff>200025</xdr:colOff>
      <xdr:row>4</xdr:row>
      <xdr:rowOff>47625</xdr:rowOff>
    </xdr:from>
    <xdr:to>
      <xdr:col>19</xdr:col>
      <xdr:colOff>66675</xdr:colOff>
      <xdr:row>18</xdr:row>
      <xdr:rowOff>152400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809625"/>
          <a:ext cx="4743450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581025</xdr:colOff>
      <xdr:row>4</xdr:row>
      <xdr:rowOff>95250</xdr:rowOff>
    </xdr:from>
    <xdr:to>
      <xdr:col>27</xdr:col>
      <xdr:colOff>428625</xdr:colOff>
      <xdr:row>18</xdr:row>
      <xdr:rowOff>142875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57250"/>
          <a:ext cx="472440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20</xdr:row>
      <xdr:rowOff>133350</xdr:rowOff>
    </xdr:from>
    <xdr:to>
      <xdr:col>13</xdr:col>
      <xdr:colOff>38100</xdr:colOff>
      <xdr:row>31</xdr:row>
      <xdr:rowOff>114300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943350"/>
          <a:ext cx="73247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20</xdr:row>
      <xdr:rowOff>180975</xdr:rowOff>
    </xdr:from>
    <xdr:to>
      <xdr:col>7</xdr:col>
      <xdr:colOff>257175</xdr:colOff>
      <xdr:row>22</xdr:row>
      <xdr:rowOff>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657600" y="3990975"/>
          <a:ext cx="866775" cy="200025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1">
              <a:solidFill>
                <a:schemeClr val="bg1"/>
              </a:solidFill>
            </a:rPr>
            <a:t>Respreeza</a:t>
          </a:r>
        </a:p>
      </xdr:txBody>
    </xdr:sp>
    <xdr:clientData/>
  </xdr:twoCellAnchor>
  <xdr:twoCellAnchor editAs="oneCell">
    <xdr:from>
      <xdr:col>3</xdr:col>
      <xdr:colOff>323851</xdr:colOff>
      <xdr:row>34</xdr:row>
      <xdr:rowOff>66676</xdr:rowOff>
    </xdr:from>
    <xdr:to>
      <xdr:col>9</xdr:col>
      <xdr:colOff>476251</xdr:colOff>
      <xdr:row>35</xdr:row>
      <xdr:rowOff>133496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6543676"/>
          <a:ext cx="3810000" cy="25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35</xdr:row>
      <xdr:rowOff>95250</xdr:rowOff>
    </xdr:from>
    <xdr:to>
      <xdr:col>7</xdr:col>
      <xdr:colOff>523875</xdr:colOff>
      <xdr:row>38</xdr:row>
      <xdr:rowOff>152400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6762750"/>
          <a:ext cx="12954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342899</xdr:colOff>
      <xdr:row>35</xdr:row>
      <xdr:rowOff>95250</xdr:rowOff>
    </xdr:from>
    <xdr:to>
      <xdr:col>5</xdr:col>
      <xdr:colOff>542924</xdr:colOff>
      <xdr:row>38</xdr:row>
      <xdr:rowOff>152400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699" y="6762750"/>
          <a:ext cx="14192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342900</xdr:colOff>
      <xdr:row>38</xdr:row>
      <xdr:rowOff>133350</xdr:rowOff>
    </xdr:from>
    <xdr:to>
      <xdr:col>5</xdr:col>
      <xdr:colOff>466725</xdr:colOff>
      <xdr:row>42</xdr:row>
      <xdr:rowOff>104775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372350"/>
          <a:ext cx="13430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38</xdr:row>
      <xdr:rowOff>133350</xdr:rowOff>
    </xdr:from>
    <xdr:to>
      <xdr:col>7</xdr:col>
      <xdr:colOff>485775</xdr:colOff>
      <xdr:row>42</xdr:row>
      <xdr:rowOff>104775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7372350"/>
          <a:ext cx="12382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485775</xdr:colOff>
      <xdr:row>38</xdr:row>
      <xdr:rowOff>133350</xdr:rowOff>
    </xdr:from>
    <xdr:to>
      <xdr:col>9</xdr:col>
      <xdr:colOff>457200</xdr:colOff>
      <xdr:row>42</xdr:row>
      <xdr:rowOff>114300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7372350"/>
          <a:ext cx="11906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352424</xdr:colOff>
      <xdr:row>42</xdr:row>
      <xdr:rowOff>95250</xdr:rowOff>
    </xdr:from>
    <xdr:to>
      <xdr:col>11</xdr:col>
      <xdr:colOff>457199</xdr:colOff>
      <xdr:row>44</xdr:row>
      <xdr:rowOff>66675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4" y="8096250"/>
          <a:ext cx="49815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485775</xdr:colOff>
      <xdr:row>35</xdr:row>
      <xdr:rowOff>95251</xdr:rowOff>
    </xdr:from>
    <xdr:to>
      <xdr:col>11</xdr:col>
      <xdr:colOff>447675</xdr:colOff>
      <xdr:row>36</xdr:row>
      <xdr:rowOff>171450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6762751"/>
          <a:ext cx="1181100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485775</xdr:colOff>
      <xdr:row>34</xdr:row>
      <xdr:rowOff>76200</xdr:rowOff>
    </xdr:from>
    <xdr:to>
      <xdr:col>11</xdr:col>
      <xdr:colOff>447675</xdr:colOff>
      <xdr:row>35</xdr:row>
      <xdr:rowOff>120016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6553200"/>
          <a:ext cx="1181100" cy="234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476250</xdr:colOff>
      <xdr:row>36</xdr:row>
      <xdr:rowOff>142875</xdr:rowOff>
    </xdr:from>
    <xdr:to>
      <xdr:col>11</xdr:col>
      <xdr:colOff>457200</xdr:colOff>
      <xdr:row>38</xdr:row>
      <xdr:rowOff>123825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5962650" y="7000875"/>
          <a:ext cx="1200150" cy="36195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800" b="1">
              <a:solidFill>
                <a:schemeClr val="bg1"/>
              </a:solidFill>
            </a:rPr>
            <a:t>QALY</a:t>
          </a:r>
        </a:p>
      </xdr:txBody>
    </xdr:sp>
    <xdr:clientData/>
  </xdr:twoCellAnchor>
  <xdr:twoCellAnchor>
    <xdr:from>
      <xdr:col>9</xdr:col>
      <xdr:colOff>476250</xdr:colOff>
      <xdr:row>38</xdr:row>
      <xdr:rowOff>123825</xdr:rowOff>
    </xdr:from>
    <xdr:to>
      <xdr:col>11</xdr:col>
      <xdr:colOff>457200</xdr:colOff>
      <xdr:row>42</xdr:row>
      <xdr:rowOff>104775</xdr:rowOff>
    </xdr:to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5962650" y="7362825"/>
          <a:ext cx="1200150" cy="7429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2400" b="1">
              <a:solidFill>
                <a:schemeClr val="tx1">
                  <a:lumMod val="65000"/>
                  <a:lumOff val="35000"/>
                </a:schemeClr>
              </a:solidFill>
            </a:rPr>
            <a:t>2.766</a:t>
          </a:r>
        </a:p>
      </xdr:txBody>
    </xdr:sp>
    <xdr:clientData/>
  </xdr:twoCellAnchor>
  <xdr:twoCellAnchor editAs="oneCell">
    <xdr:from>
      <xdr:col>7</xdr:col>
      <xdr:colOff>504825</xdr:colOff>
      <xdr:row>35</xdr:row>
      <xdr:rowOff>142875</xdr:rowOff>
    </xdr:from>
    <xdr:to>
      <xdr:col>9</xdr:col>
      <xdr:colOff>466725</xdr:colOff>
      <xdr:row>38</xdr:row>
      <xdr:rowOff>142875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6810375"/>
          <a:ext cx="11811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352425</xdr:colOff>
      <xdr:row>35</xdr:row>
      <xdr:rowOff>152400</xdr:rowOff>
    </xdr:from>
    <xdr:to>
      <xdr:col>5</xdr:col>
      <xdr:colOff>314325</xdr:colOff>
      <xdr:row>38</xdr:row>
      <xdr:rowOff>123825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819900"/>
          <a:ext cx="11811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314325</xdr:colOff>
      <xdr:row>32</xdr:row>
      <xdr:rowOff>180974</xdr:rowOff>
    </xdr:from>
    <xdr:to>
      <xdr:col>9</xdr:col>
      <xdr:colOff>485775</xdr:colOff>
      <xdr:row>34</xdr:row>
      <xdr:rowOff>95249</xdr:rowOff>
    </xdr:to>
    <xdr:sp macro="" textlink="">
      <xdr:nvSpPr>
        <xdr:cNvPr id="29" name="TextovéPol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2143125" y="6276974"/>
          <a:ext cx="3829050" cy="29527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800" b="1">
              <a:solidFill>
                <a:schemeClr val="bg1"/>
              </a:solidFill>
            </a:rPr>
            <a:t>Discounted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38100</xdr:rowOff>
    </xdr:from>
    <xdr:to>
      <xdr:col>19</xdr:col>
      <xdr:colOff>371475</xdr:colOff>
      <xdr:row>40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90500" y="38100"/>
          <a:ext cx="11763375" cy="7686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485775</xdr:colOff>
      <xdr:row>1</xdr:row>
      <xdr:rowOff>114300</xdr:rowOff>
    </xdr:from>
    <xdr:to>
      <xdr:col>8</xdr:col>
      <xdr:colOff>76200</xdr:colOff>
      <xdr:row>8</xdr:row>
      <xdr:rowOff>38100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04800"/>
          <a:ext cx="44672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333376</xdr:colOff>
      <xdr:row>1</xdr:row>
      <xdr:rowOff>171450</xdr:rowOff>
    </xdr:from>
    <xdr:to>
      <xdr:col>14</xdr:col>
      <xdr:colOff>178470</xdr:colOff>
      <xdr:row>16</xdr:row>
      <xdr:rowOff>66675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6" y="361950"/>
          <a:ext cx="3502694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114300</xdr:colOff>
      <xdr:row>7</xdr:row>
      <xdr:rowOff>28575</xdr:rowOff>
    </xdr:from>
    <xdr:to>
      <xdr:col>8</xdr:col>
      <xdr:colOff>314326</xdr:colOff>
      <xdr:row>14</xdr:row>
      <xdr:rowOff>38100</xdr:rowOff>
    </xdr:to>
    <xdr:sp macro="" textlink="">
      <xdr:nvSpPr>
        <xdr:cNvPr id="5" name="Levá složená závorka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991100" y="1362075"/>
          <a:ext cx="200026" cy="1343025"/>
        </a:xfrm>
        <a:prstGeom prst="leftBrac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</xdr:col>
      <xdr:colOff>571500</xdr:colOff>
      <xdr:row>7</xdr:row>
      <xdr:rowOff>57150</xdr:rowOff>
    </xdr:from>
    <xdr:to>
      <xdr:col>7</xdr:col>
      <xdr:colOff>504825</xdr:colOff>
      <xdr:row>10</xdr:row>
      <xdr:rowOff>114300</xdr:rowOff>
    </xdr:to>
    <xdr:cxnSp macro="">
      <xdr:nvCxnSpPr>
        <xdr:cNvPr id="7" name="Přímá spojnice se šipkou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>
        <a:xfrm>
          <a:off x="3009900" y="1390650"/>
          <a:ext cx="1762125" cy="62865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476251</xdr:colOff>
      <xdr:row>8</xdr:row>
      <xdr:rowOff>133350</xdr:rowOff>
    </xdr:from>
    <xdr:to>
      <xdr:col>6</xdr:col>
      <xdr:colOff>457201</xdr:colOff>
      <xdr:row>11</xdr:row>
      <xdr:rowOff>123825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2305051" y="1657350"/>
          <a:ext cx="1809750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/>
            <a:t>CAVE! cena</a:t>
          </a:r>
          <a:r>
            <a:rPr lang="cs-CZ" sz="1000" b="1" baseline="0"/>
            <a:t> za léčbu závisí na tělesné hmnotnosti pacienta!</a:t>
          </a:r>
          <a:endParaRPr lang="cs-CZ" sz="1000" b="1"/>
        </a:p>
      </xdr:txBody>
    </xdr:sp>
    <xdr:clientData/>
  </xdr:twoCellAnchor>
  <xdr:twoCellAnchor>
    <xdr:from>
      <xdr:col>1</xdr:col>
      <xdr:colOff>266700</xdr:colOff>
      <xdr:row>11</xdr:row>
      <xdr:rowOff>95250</xdr:rowOff>
    </xdr:from>
    <xdr:to>
      <xdr:col>7</xdr:col>
      <xdr:colOff>381000</xdr:colOff>
      <xdr:row>16</xdr:row>
      <xdr:rowOff>114300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76300" y="2190750"/>
          <a:ext cx="3771900" cy="971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 i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Pozn. 85</a:t>
          </a:r>
          <a:r>
            <a:rPr lang="cs-CZ" sz="110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dle údajů o hmotnosti pacientů zařazených ve studii RAPID</a:t>
          </a:r>
          <a:r>
            <a:rPr lang="cs-CZ" sz="1100" b="1" u="sng" baseline="300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84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(tj. průměr 75,9 kg se standardní odchylkou 16,2 kg, za předpokladu „normálního“ rozdělení hodnot) byly </a:t>
          </a:r>
          <a:r>
            <a:rPr lang="cs-CZ" sz="11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poměry v zastoupení pásem tělesných hmotností pacientů odhadnuty jako: 51-66kg 28 % pac., 67-83kg 44 % a 84-100kg 28 %. </a:t>
          </a:r>
        </a:p>
        <a:p>
          <a:endParaRPr lang="cs-CZ" sz="1100"/>
        </a:p>
      </xdr:txBody>
    </xdr:sp>
    <xdr:clientData/>
  </xdr:twoCellAnchor>
  <xdr:twoCellAnchor>
    <xdr:from>
      <xdr:col>2</xdr:col>
      <xdr:colOff>47625</xdr:colOff>
      <xdr:row>7</xdr:row>
      <xdr:rowOff>95250</xdr:rowOff>
    </xdr:from>
    <xdr:to>
      <xdr:col>3</xdr:col>
      <xdr:colOff>361950</xdr:colOff>
      <xdr:row>12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CxnSpPr/>
      </xdr:nvCxnSpPr>
      <xdr:spPr>
        <a:xfrm>
          <a:off x="1266825" y="1428750"/>
          <a:ext cx="923925" cy="8572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476251</xdr:colOff>
      <xdr:row>0</xdr:row>
      <xdr:rowOff>74083</xdr:rowOff>
    </xdr:from>
    <xdr:to>
      <xdr:col>30</xdr:col>
      <xdr:colOff>391583</xdr:colOff>
      <xdr:row>42</xdr:row>
      <xdr:rowOff>178594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000751" y="74083"/>
          <a:ext cx="12805832" cy="810551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10</xdr:col>
      <xdr:colOff>571502</xdr:colOff>
      <xdr:row>0</xdr:row>
      <xdr:rowOff>63500</xdr:rowOff>
    </xdr:from>
    <xdr:to>
      <xdr:col>18</xdr:col>
      <xdr:colOff>222251</xdr:colOff>
      <xdr:row>8</xdr:row>
      <xdr:rowOff>105834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683377" y="63500"/>
          <a:ext cx="4540249" cy="150283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6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LP RESPREEZA+SOC</a:t>
          </a:r>
          <a:r>
            <a:rPr lang="cs-CZ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vůči SOC</a:t>
          </a:r>
          <a:r>
            <a:rPr lang="cs-CZ" sz="16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87</a:t>
          </a:r>
          <a:r>
            <a:rPr lang="cs-CZ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4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(tj. inhalační LABA/LAMA/IKS + theofylin + roflumilast </a:t>
          </a:r>
          <a:r>
            <a:rPr lang="cs-CZ" sz="14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4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 celoživotní perspektivy při vstupním FEV</a:t>
          </a:r>
          <a:r>
            <a:rPr lang="cs-CZ" sz="1400" b="1" u="non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4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35-70% a věku pacienta kolem 54 let, se vstupní hladinou AAT pod 11</a:t>
          </a:r>
          <a:r>
            <a:rPr lang="el-GR" sz="1400" b="1" u="none">
              <a:solidFill>
                <a:schemeClr val="dk1"/>
              </a:solidFill>
              <a:effectLst/>
              <a:latin typeface="Calibri"/>
              <a:ea typeface="+mn-ea"/>
              <a:cs typeface="+mn-cs"/>
            </a:rPr>
            <a:t>μ</a:t>
          </a:r>
          <a:r>
            <a:rPr lang="cs-CZ" sz="1400" b="1" u="none">
              <a:solidFill>
                <a:schemeClr val="dk1"/>
              </a:solidFill>
              <a:effectLst/>
              <a:latin typeface="Calibri"/>
              <a:ea typeface="+mn-ea"/>
              <a:cs typeface="+mn-cs"/>
            </a:rPr>
            <a:t>M</a:t>
          </a:r>
          <a:r>
            <a:rPr lang="cs-CZ" sz="14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s empfyzémem se vstupní CT denzitou plic kolem 46g/l </a:t>
          </a:r>
          <a:r>
            <a:rPr lang="cs-CZ" sz="14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(viz Přílohy č. 26 a 28) - tzv. </a:t>
          </a:r>
          <a:r>
            <a:rPr lang="cs-CZ" sz="16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cs-CZ" sz="16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cs-CZ" sz="16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best case</a:t>
          </a:r>
          <a:r>
            <a:rPr lang="cs-CZ" sz="16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87</a:t>
          </a:r>
          <a:r>
            <a:rPr lang="cs-CZ" sz="16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cs-CZ" sz="14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4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</a:t>
          </a:r>
          <a:endParaRPr lang="cs-CZ" sz="1400" b="0"/>
        </a:p>
      </xdr:txBody>
    </xdr:sp>
    <xdr:clientData/>
  </xdr:twoCellAnchor>
  <xdr:twoCellAnchor>
    <xdr:from>
      <xdr:col>10</xdr:col>
      <xdr:colOff>419100</xdr:colOff>
      <xdr:row>9</xdr:row>
      <xdr:rowOff>84667</xdr:rowOff>
    </xdr:from>
    <xdr:to>
      <xdr:col>18</xdr:col>
      <xdr:colOff>296333</xdr:colOff>
      <xdr:row>27</xdr:row>
      <xdr:rowOff>137582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18</xdr:col>
      <xdr:colOff>338668</xdr:colOff>
      <xdr:row>2</xdr:row>
      <xdr:rowOff>10583</xdr:rowOff>
    </xdr:from>
    <xdr:to>
      <xdr:col>23</xdr:col>
      <xdr:colOff>486832</xdr:colOff>
      <xdr:row>26</xdr:row>
      <xdr:rowOff>127000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1387668" y="391583"/>
          <a:ext cx="3217331" cy="4688417"/>
        </a:xfrm>
        <a:prstGeom prst="rect">
          <a:avLst/>
        </a:prstGeom>
        <a:solidFill>
          <a:srgbClr val="FFC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2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Výskyt závažných nežádoucích příhod byl mezi oběma skupinami (tj. RESPREEZA + SOC vs samotná SOC) ve studii RAPID podobný!</a:t>
          </a:r>
        </a:p>
        <a:p>
          <a:endParaRPr lang="cs-CZ" sz="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200" b="1" u="sng"/>
            <a:t>RESPREEZA je aktuálně jedinou substituční léčbu deficitu</a:t>
          </a:r>
          <a:r>
            <a:rPr lang="cs-CZ" sz="1200" b="1" u="sng" baseline="0"/>
            <a:t> AAT</a:t>
          </a:r>
          <a:r>
            <a:rPr lang="cs-CZ" sz="1200" b="1" u="none" baseline="0"/>
            <a:t>. </a:t>
          </a:r>
        </a:p>
        <a:p>
          <a:endParaRPr lang="cs-CZ" sz="300" b="1" u="none" baseline="0"/>
        </a:p>
        <a:p>
          <a:r>
            <a:rPr lang="cs-CZ" sz="12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Aktuálně platná úhradová kritéria augmentační léčby AAT v ČR jsou ale v hodnotě FEV</a:t>
          </a:r>
          <a:r>
            <a:rPr lang="cs-CZ" sz="1200" b="0" u="non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2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striktnější (tj. hodnota FEV</a:t>
          </a:r>
          <a:r>
            <a:rPr lang="cs-CZ" sz="1200" b="0" u="non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2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má být méně než 60 % náležité hodnoty - viz podrobnější informace výše v odstavci „</a:t>
          </a:r>
          <a:r>
            <a:rPr lang="cs-CZ" sz="1200" b="0" i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 LP v ČR …</a:t>
          </a:r>
          <a:r>
            <a:rPr lang="cs-CZ" sz="12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“),</a:t>
          </a:r>
          <a:r>
            <a:rPr lang="cs-CZ" sz="12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 vstupní hladině AAT zase mírnější (tj. pod 50-80 mg/dl - 80mg/dl odpovídá cca 20 </a:t>
          </a:r>
          <a:r>
            <a:rPr lang="el-GR" sz="12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μ</a:t>
          </a:r>
          <a:r>
            <a:rPr lang="cs-CZ" sz="12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M- viz podrobnější informace výše v odstavci „</a:t>
          </a:r>
          <a:r>
            <a:rPr lang="cs-CZ" sz="12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 LP v ČR …</a:t>
          </a:r>
          <a:r>
            <a:rPr lang="cs-CZ" sz="12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“)!</a:t>
          </a:r>
        </a:p>
        <a:p>
          <a:endParaRPr lang="cs-CZ" sz="3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2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Výchozí % náležité hodnoty FEV</a:t>
          </a:r>
          <a:r>
            <a:rPr lang="cs-CZ" sz="1200" b="1" u="sng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2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pacienta neovlivňuje  změnu v roční míře poklesu CT denzity plic "PD15" (viz podrobněji Přílohu č. 7)</a:t>
          </a:r>
          <a:r>
            <a:rPr lang="cs-CZ" sz="12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u pacientů s AATD a dobře zachovanými plícemi na CT (tj. s vyšší vstupní plicní denzitou) dochází pravděpodobně ke zrychlené ztrátě plicní tkáně (ve studii RAPID to bylo patrnější u pacientů léčených placebem než u pacientů léčených AAT)  - viz výše výsledky post hoc analýz studií RAPID!</a:t>
          </a:r>
          <a:endParaRPr lang="cs-CZ" sz="1200" b="1" u="none"/>
        </a:p>
      </xdr:txBody>
    </xdr:sp>
    <xdr:clientData/>
  </xdr:twoCellAnchor>
  <xdr:twoCellAnchor>
    <xdr:from>
      <xdr:col>10</xdr:col>
      <xdr:colOff>560918</xdr:colOff>
      <xdr:row>29</xdr:row>
      <xdr:rowOff>52916</xdr:rowOff>
    </xdr:from>
    <xdr:to>
      <xdr:col>23</xdr:col>
      <xdr:colOff>592666</xdr:colOff>
      <xdr:row>39</xdr:row>
      <xdr:rowOff>127000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99251" y="5577416"/>
          <a:ext cx="8011582" cy="1979084"/>
        </a:xfrm>
        <a:prstGeom prst="rect">
          <a:avLst/>
        </a:prstGeom>
        <a:solidFill>
          <a:schemeClr val="bg1">
            <a:lumMod val="6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/>
            <a:t>Při</a:t>
          </a:r>
          <a:r>
            <a:rPr lang="cs-CZ" sz="1400" b="1" baseline="0"/>
            <a:t> výše uvedených přibližných vstupních charakteristik pacientů bude </a:t>
          </a:r>
          <a:r>
            <a:rPr lang="cs-CZ" sz="1400" b="1" u="sng" baseline="0"/>
            <a:t>nejpravděpodobnější délka uživání LP PESPREEZA někde mezi 10-20 lety</a:t>
          </a:r>
          <a:r>
            <a:rPr lang="cs-CZ" sz="1400" b="1" baseline="0"/>
            <a:t>. </a:t>
          </a:r>
          <a:r>
            <a:rPr lang="cs-CZ" sz="1400" b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CEA analýzy byla použita míra roční diskontace</a:t>
          </a:r>
          <a:r>
            <a:rPr lang="cs-CZ" sz="1400" b="1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nákladů</a:t>
          </a:r>
          <a:r>
            <a:rPr lang="cs-CZ" sz="1400" b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ve výši 3% při stále stejných jednotkových cenách LP (viz Přílohu č. 32),</a:t>
          </a:r>
          <a:r>
            <a:rPr lang="cs-CZ" sz="1400" b="1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 nákladů byly také započítány náklady na transplantaci plic po významné progresi onemocnění (viz podrobněji Přílohu č. 21 a pozn. 86).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4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2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SROVNÁNÍ:  bodová hodnota ICER v parametru ročního poklesu CT denzity plic "PD15" (viz Přílohu č. 7) </a:t>
          </a:r>
          <a:r>
            <a:rPr lang="cs-CZ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 studie RAPID (tj. kolik Kč vynaložím navíc při použití LP RESPREEZA  se SOC </a:t>
          </a:r>
          <a:r>
            <a:rPr lang="cs-CZ" sz="12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dosažení snížení poklesu denzity plic o 1g/l za 1 rok (dle Přílohy č. 30 to může odpovídat zachování cca 3-4 % náležité hodnoty FEV</a:t>
          </a:r>
          <a:r>
            <a:rPr lang="cs-CZ" sz="1200" b="1" i="0" u="sng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2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cs-CZ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vůči  samotné SOC) </a:t>
          </a:r>
          <a:r>
            <a:rPr lang="cs-CZ" sz="12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činí přibližně 3 mil. Kč</a:t>
          </a:r>
          <a:r>
            <a:rPr lang="cs-CZ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cs-CZ" sz="1200" b="1" i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409575</xdr:colOff>
      <xdr:row>0</xdr:row>
      <xdr:rowOff>242886</xdr:rowOff>
    </xdr:from>
    <xdr:to>
      <xdr:col>24</xdr:col>
      <xdr:colOff>561975</xdr:colOff>
      <xdr:row>20</xdr:row>
      <xdr:rowOff>85724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495299</xdr:colOff>
      <xdr:row>16</xdr:row>
      <xdr:rowOff>19050</xdr:rowOff>
    </xdr:from>
    <xdr:to>
      <xdr:col>20</xdr:col>
      <xdr:colOff>523874</xdr:colOff>
      <xdr:row>18</xdr:row>
      <xdr:rowOff>180975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524499" y="3543300"/>
          <a:ext cx="4295775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kolik Kč vynaložím navíc  při použití LP RESPREEZA  se SOC </a:t>
          </a:r>
          <a:r>
            <a:rPr lang="cs-CZ" sz="9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přežití 1 roku života navíc či 1 roku života navíc do provedení transplantace plic 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vůči  samotné SOC</a:t>
          </a:r>
          <a:r>
            <a:rPr lang="cs-CZ" sz="900" b="1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87 </a:t>
          </a:r>
          <a:r>
            <a:rPr lang="cs-CZ" sz="9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CAVE! odhad ICER byl proveden zejména dle extrapolací studií RAPID (viz pozn. 87)!</a:t>
          </a:r>
          <a:endParaRPr lang="cs-CZ" sz="900" i="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390523</xdr:colOff>
      <xdr:row>2</xdr:row>
      <xdr:rowOff>38099</xdr:rowOff>
    </xdr:from>
    <xdr:to>
      <xdr:col>16</xdr:col>
      <xdr:colOff>428624</xdr:colOff>
      <xdr:row>3</xdr:row>
      <xdr:rowOff>285749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029323" y="666749"/>
          <a:ext cx="1257301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/>
            <a:t>ICER klesá s</a:t>
          </a:r>
          <a:r>
            <a:rPr lang="cs-CZ" sz="800" baseline="0"/>
            <a:t> rostoucím odhadem účinnosti (viz pozn. 87) RESPREEZA vůči SOC (léčba 16 vs 11 let)</a:t>
          </a:r>
          <a:endParaRPr lang="cs-CZ" sz="800"/>
        </a:p>
      </xdr:txBody>
    </xdr:sp>
    <xdr:clientData/>
  </xdr:twoCellAnchor>
  <xdr:twoCellAnchor>
    <xdr:from>
      <xdr:col>26</xdr:col>
      <xdr:colOff>485775</xdr:colOff>
      <xdr:row>24</xdr:row>
      <xdr:rowOff>76200</xdr:rowOff>
    </xdr:from>
    <xdr:to>
      <xdr:col>27</xdr:col>
      <xdr:colOff>561976</xdr:colOff>
      <xdr:row>26</xdr:row>
      <xdr:rowOff>57150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H="1" flipV="1">
          <a:off x="17573625" y="5076825"/>
          <a:ext cx="771526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466725</xdr:colOff>
      <xdr:row>26</xdr:row>
      <xdr:rowOff>85725</xdr:rowOff>
    </xdr:from>
    <xdr:to>
      <xdr:col>27</xdr:col>
      <xdr:colOff>571500</xdr:colOff>
      <xdr:row>29</xdr:row>
      <xdr:rowOff>95250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H="1">
          <a:off x="17554575" y="5410200"/>
          <a:ext cx="800100" cy="581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542925</xdr:colOff>
      <xdr:row>26</xdr:row>
      <xdr:rowOff>152400</xdr:rowOff>
    </xdr:from>
    <xdr:to>
      <xdr:col>28</xdr:col>
      <xdr:colOff>66675</xdr:colOff>
      <xdr:row>28</xdr:row>
      <xdr:rowOff>76200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flipH="1" flipV="1">
          <a:off x="14582775" y="5476875"/>
          <a:ext cx="3876675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24</xdr:row>
      <xdr:rowOff>38100</xdr:rowOff>
    </xdr:from>
    <xdr:to>
      <xdr:col>15</xdr:col>
      <xdr:colOff>304800</xdr:colOff>
      <xdr:row>28</xdr:row>
      <xdr:rowOff>171450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 flipV="1">
          <a:off x="7191375" y="5038725"/>
          <a:ext cx="3495675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24</xdr:row>
      <xdr:rowOff>161925</xdr:rowOff>
    </xdr:from>
    <xdr:to>
      <xdr:col>14</xdr:col>
      <xdr:colOff>28575</xdr:colOff>
      <xdr:row>28</xdr:row>
      <xdr:rowOff>104776</xdr:rowOff>
    </xdr:to>
    <xdr:cxnSp macro="">
      <xdr:nvCxnSpPr>
        <xdr:cNvPr id="14" name="Přímá spojnice se šipkou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V="1">
          <a:off x="7200900" y="5162550"/>
          <a:ext cx="2600325" cy="6477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27</xdr:row>
      <xdr:rowOff>114300</xdr:rowOff>
    </xdr:from>
    <xdr:to>
      <xdr:col>14</xdr:col>
      <xdr:colOff>342900</xdr:colOff>
      <xdr:row>29</xdr:row>
      <xdr:rowOff>76200</xdr:rowOff>
    </xdr:to>
    <xdr:cxnSp macro="">
      <xdr:nvCxnSpPr>
        <xdr:cNvPr id="15" name="Přímá spojnice se šipkou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 flipV="1">
          <a:off x="7200900" y="5629275"/>
          <a:ext cx="29146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24</xdr:row>
      <xdr:rowOff>28575</xdr:rowOff>
    </xdr:from>
    <xdr:to>
      <xdr:col>17</xdr:col>
      <xdr:colOff>409575</xdr:colOff>
      <xdr:row>29</xdr:row>
      <xdr:rowOff>19050</xdr:rowOff>
    </xdr:to>
    <xdr:cxnSp macro="">
      <xdr:nvCxnSpPr>
        <xdr:cNvPr id="16" name="Přímá spojnice se šipkou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 flipV="1">
          <a:off x="7191375" y="5029200"/>
          <a:ext cx="4819650" cy="885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600075</xdr:colOff>
      <xdr:row>31</xdr:row>
      <xdr:rowOff>123825</xdr:rowOff>
    </xdr:from>
    <xdr:to>
      <xdr:col>10</xdr:col>
      <xdr:colOff>542925</xdr:colOff>
      <xdr:row>31</xdr:row>
      <xdr:rowOff>123825</xdr:rowOff>
    </xdr:to>
    <xdr:cxnSp macro="">
      <xdr:nvCxnSpPr>
        <xdr:cNvPr id="17" name="Přímá spojnic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4400550" y="6400800"/>
          <a:ext cx="2895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30</xdr:row>
      <xdr:rowOff>76200</xdr:rowOff>
    </xdr:from>
    <xdr:to>
      <xdr:col>18</xdr:col>
      <xdr:colOff>209550</xdr:colOff>
      <xdr:row>32</xdr:row>
      <xdr:rowOff>85725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 flipV="1">
          <a:off x="7067550" y="6162675"/>
          <a:ext cx="5353050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600075</xdr:colOff>
      <xdr:row>2</xdr:row>
      <xdr:rowOff>266700</xdr:rowOff>
    </xdr:from>
    <xdr:to>
      <xdr:col>19</xdr:col>
      <xdr:colOff>206882</xdr:colOff>
      <xdr:row>2</xdr:row>
      <xdr:rowOff>333375</xdr:rowOff>
    </xdr:to>
    <xdr:sp macro="" textlink="">
      <xdr:nvSpPr>
        <xdr:cNvPr id="19" name="Šipka: doprava 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8677275" y="895350"/>
          <a:ext cx="216407" cy="66675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9525</xdr:colOff>
      <xdr:row>2</xdr:row>
      <xdr:rowOff>38099</xdr:rowOff>
    </xdr:from>
    <xdr:to>
      <xdr:col>19</xdr:col>
      <xdr:colOff>95252</xdr:colOff>
      <xdr:row>4</xdr:row>
      <xdr:rowOff>9525</xdr:rowOff>
    </xdr:to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7477125" y="666749"/>
          <a:ext cx="1304927" cy="60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/>
            <a:t>ICER roste s</a:t>
          </a:r>
          <a:r>
            <a:rPr lang="cs-CZ" sz="800" baseline="0"/>
            <a:t> klesajícím odhadem účinnosti (viz pozn. 87) RESPREEZA vůči SOC (léčba 14 vs 11 let)</a:t>
          </a:r>
          <a:endParaRPr lang="cs-CZ" sz="800"/>
        </a:p>
      </xdr:txBody>
    </xdr:sp>
    <xdr:clientData/>
  </xdr:twoCellAnchor>
  <xdr:twoCellAnchor>
    <xdr:from>
      <xdr:col>16</xdr:col>
      <xdr:colOff>352424</xdr:colOff>
      <xdr:row>4</xdr:row>
      <xdr:rowOff>352425</xdr:rowOff>
    </xdr:from>
    <xdr:to>
      <xdr:col>18</xdr:col>
      <xdr:colOff>514350</xdr:colOff>
      <xdr:row>7</xdr:row>
      <xdr:rowOff>85725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7210424" y="1619250"/>
          <a:ext cx="1381126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/>
            <a:t>ICER obecně</a:t>
          </a:r>
          <a:r>
            <a:rPr lang="cs-CZ" sz="800" baseline="0"/>
            <a:t> </a:t>
          </a:r>
          <a:r>
            <a:rPr lang="cs-CZ" sz="800"/>
            <a:t>klesá s</a:t>
          </a:r>
          <a:r>
            <a:rPr lang="cs-CZ" sz="800" baseline="0"/>
            <a:t> rostoucí mírou diskontace nákladů </a:t>
          </a:r>
          <a:endParaRPr lang="cs-CZ" sz="800"/>
        </a:p>
      </xdr:txBody>
    </xdr:sp>
    <xdr:clientData/>
  </xdr:twoCellAnchor>
  <xdr:twoCellAnchor>
    <xdr:from>
      <xdr:col>20</xdr:col>
      <xdr:colOff>533400</xdr:colOff>
      <xdr:row>14</xdr:row>
      <xdr:rowOff>114300</xdr:rowOff>
    </xdr:from>
    <xdr:to>
      <xdr:col>24</xdr:col>
      <xdr:colOff>457200</xdr:colOff>
      <xdr:row>18</xdr:row>
      <xdr:rowOff>47625</xdr:rowOff>
    </xdr:to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9829800" y="3257550"/>
          <a:ext cx="2362200" cy="6953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/>
            <a:t>CAVE! vliv </a:t>
          </a:r>
          <a:r>
            <a:rPr lang="cs-CZ" sz="900" b="1" baseline="0"/>
            <a:t> míry transplantace plic u pacientů po progresi onemocnění </a:t>
          </a:r>
          <a:r>
            <a:rPr lang="cs-CZ" sz="900" baseline="0"/>
            <a:t>(při nákladech 2 mil. Kč za transplantaci -viz pozn. 86) </a:t>
          </a:r>
          <a:r>
            <a:rPr lang="cs-CZ" sz="900" b="1" baseline="0"/>
            <a:t>na hodnotu ICER je marginální </a:t>
          </a:r>
          <a:r>
            <a:rPr lang="cs-CZ" sz="900" baseline="0"/>
            <a:t>(méně než 1%)!</a:t>
          </a:r>
          <a:endParaRPr lang="cs-CZ" sz="900"/>
        </a:p>
      </xdr:txBody>
    </xdr:sp>
    <xdr:clientData/>
  </xdr:twoCellAnchor>
  <xdr:twoCellAnchor>
    <xdr:from>
      <xdr:col>16</xdr:col>
      <xdr:colOff>47625</xdr:colOff>
      <xdr:row>15</xdr:row>
      <xdr:rowOff>19050</xdr:rowOff>
    </xdr:from>
    <xdr:to>
      <xdr:col>17</xdr:col>
      <xdr:colOff>276225</xdr:colOff>
      <xdr:row>16</xdr:row>
      <xdr:rowOff>0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6905625" y="3352800"/>
          <a:ext cx="8382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>
              <a:solidFill>
                <a:schemeClr val="tx1">
                  <a:lumMod val="65000"/>
                  <a:lumOff val="35000"/>
                </a:schemeClr>
              </a:solidFill>
            </a:rPr>
            <a:t>7 000 000 Kč</a:t>
          </a:r>
        </a:p>
      </xdr:txBody>
    </xdr:sp>
    <xdr:clientData/>
  </xdr:twoCellAnchor>
  <xdr:twoCellAnchor>
    <xdr:from>
      <xdr:col>16</xdr:col>
      <xdr:colOff>333375</xdr:colOff>
      <xdr:row>14</xdr:row>
      <xdr:rowOff>104775</xdr:rowOff>
    </xdr:from>
    <xdr:to>
      <xdr:col>17</xdr:col>
      <xdr:colOff>123825</xdr:colOff>
      <xdr:row>15</xdr:row>
      <xdr:rowOff>142875</xdr:rowOff>
    </xdr:to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7191375" y="3248025"/>
          <a:ext cx="4000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400">
              <a:solidFill>
                <a:schemeClr val="tx1">
                  <a:lumMod val="65000"/>
                  <a:lumOff val="35000"/>
                </a:schemeClr>
              </a:solidFill>
            </a:rPr>
            <a:t>l</a:t>
          </a:r>
        </a:p>
      </xdr:txBody>
    </xdr:sp>
    <xdr:clientData/>
  </xdr:twoCellAnchor>
  <xdr:twoCellAnchor>
    <xdr:from>
      <xdr:col>19</xdr:col>
      <xdr:colOff>476250</xdr:colOff>
      <xdr:row>2</xdr:row>
      <xdr:rowOff>95250</xdr:rowOff>
    </xdr:from>
    <xdr:to>
      <xdr:col>22</xdr:col>
      <xdr:colOff>19050</xdr:colOff>
      <xdr:row>12</xdr:row>
      <xdr:rowOff>47625</xdr:rowOff>
    </xdr:to>
    <xdr:sp macro="" textlink="">
      <xdr:nvSpPr>
        <xdr:cNvPr id="4" name="Obdélní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63050" y="723900"/>
          <a:ext cx="1371600" cy="2085975"/>
        </a:xfrm>
        <a:prstGeom prst="rect">
          <a:avLst/>
        </a:prstGeom>
        <a:solidFill>
          <a:schemeClr val="bg1">
            <a:lumMod val="75000"/>
            <a:alpha val="5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428625</xdr:colOff>
      <xdr:row>1</xdr:row>
      <xdr:rowOff>76202</xdr:rowOff>
    </xdr:from>
    <xdr:to>
      <xdr:col>16</xdr:col>
      <xdr:colOff>428625</xdr:colOff>
      <xdr:row>13</xdr:row>
      <xdr:rowOff>142875</xdr:rowOff>
    </xdr:to>
    <xdr:cxnSp macro="">
      <xdr:nvCxnSpPr>
        <xdr:cNvPr id="6" name="Přímá spojnic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7286625" y="514352"/>
          <a:ext cx="0" cy="2581273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0.00573</cdr:y>
    </cdr:from>
    <cdr:to>
      <cdr:x>1</cdr:x>
      <cdr:y>0.10195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0" y="23660"/>
          <a:ext cx="6858000" cy="397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400" b="1">
              <a:effectLst/>
              <a:latin typeface="+mn-lt"/>
              <a:ea typeface="+mn-ea"/>
              <a:cs typeface="+mn-cs"/>
            </a:rPr>
            <a:t>Srovnání</a:t>
          </a:r>
          <a:r>
            <a:rPr lang="cs-CZ" sz="1400" b="1" baseline="0">
              <a:effectLst/>
              <a:latin typeface="+mn-lt"/>
              <a:ea typeface="+mn-ea"/>
              <a:cs typeface="+mn-cs"/>
            </a:rPr>
            <a:t> rozmezí </a:t>
          </a:r>
          <a:r>
            <a:rPr lang="cs-CZ" sz="1400" b="1">
              <a:effectLst/>
              <a:latin typeface="+mn-lt"/>
              <a:ea typeface="+mn-ea"/>
              <a:cs typeface="+mn-cs"/>
            </a:rPr>
            <a:t>ICER Kč za 1 rok života navíc/do doby</a:t>
          </a:r>
          <a:r>
            <a:rPr lang="cs-CZ" sz="1400" b="1" baseline="0">
              <a:effectLst/>
              <a:latin typeface="+mn-lt"/>
              <a:ea typeface="+mn-ea"/>
              <a:cs typeface="+mn-cs"/>
            </a:rPr>
            <a:t> transplantace ("Tx") plic </a:t>
          </a:r>
          <a:r>
            <a:rPr lang="cs-CZ" sz="1400" b="1">
              <a:effectLst/>
              <a:latin typeface="+mn-lt"/>
              <a:ea typeface="+mn-ea"/>
              <a:cs typeface="+mn-cs"/>
            </a:rPr>
            <a:t>vůči SOC</a:t>
          </a:r>
          <a:r>
            <a:rPr lang="cs-CZ" sz="1400" b="1" baseline="30000">
              <a:effectLst/>
              <a:latin typeface="+mn-lt"/>
              <a:ea typeface="+mn-ea"/>
              <a:cs typeface="+mn-cs"/>
            </a:rPr>
            <a:t>87</a:t>
          </a:r>
          <a:endParaRPr lang="cs-CZ" sz="1400" baseline="30000"/>
        </a:p>
      </cdr:txBody>
    </cdr:sp>
  </cdr:relSizeAnchor>
  <cdr:relSizeAnchor xmlns:cdr="http://schemas.openxmlformats.org/drawingml/2006/chartDrawing">
    <cdr:from>
      <cdr:x>0.53611</cdr:x>
      <cdr:y>0.1188</cdr:y>
    </cdr:from>
    <cdr:to>
      <cdr:x>0.76667</cdr:x>
      <cdr:y>0.70242</cdr:y>
    </cdr:to>
    <cdr:sp macro="" textlink="">
      <cdr:nvSpPr>
        <cdr:cNvPr id="5" name="TextovéPole 4">
          <a:extLst xmlns:a="http://schemas.openxmlformats.org/drawingml/2006/main">
            <a:ext uri="{FF2B5EF4-FFF2-40B4-BE49-F238E27FC236}">
              <a16:creationId xmlns:a16="http://schemas.microsoft.com/office/drawing/2014/main" id="{0B58C90F-FECA-4400-A14E-966EDE091F65}"/>
            </a:ext>
          </a:extLst>
        </cdr:cNvPr>
        <cdr:cNvSpPr txBox="1"/>
      </cdr:nvSpPr>
      <cdr:spPr>
        <a:xfrm xmlns:a="http://schemas.openxmlformats.org/drawingml/2006/main">
          <a:off x="3676650" y="490538"/>
          <a:ext cx="1581150" cy="2409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ct val="100000"/>
            </a:lnSpc>
          </a:pPr>
          <a:r>
            <a:rPr lang="cs-CZ" sz="1300" b="1" u="sng"/>
            <a:t>ICER  (cca rozmezí)</a:t>
          </a:r>
        </a:p>
        <a:p xmlns:a="http://schemas.openxmlformats.org/drawingml/2006/main">
          <a:pPr>
            <a:lnSpc>
              <a:spcPct val="300000"/>
            </a:lnSpc>
            <a:spcBef>
              <a:spcPts val="0"/>
            </a:spcBef>
            <a:spcAft>
              <a:spcPts val="1200"/>
            </a:spcAft>
          </a:pPr>
          <a:r>
            <a:rPr lang="cs-CZ" sz="1200" b="1"/>
            <a:t> </a:t>
          </a:r>
          <a:r>
            <a:rPr lang="cs-CZ" sz="1000" b="1"/>
            <a:t>7</a:t>
          </a:r>
          <a:r>
            <a:rPr lang="cs-CZ" sz="1000" b="1" baseline="0"/>
            <a:t> mil. Kč - 10,5 mil. Kč</a:t>
          </a:r>
          <a:r>
            <a:rPr lang="cs-CZ" sz="1000" b="1"/>
            <a:t> </a:t>
          </a:r>
        </a:p>
        <a:p xmlns:a="http://schemas.openxmlformats.org/drawingml/2006/main">
          <a:pPr>
            <a:lnSpc>
              <a:spcPct val="300000"/>
            </a:lnSpc>
            <a:spcBef>
              <a:spcPts val="0"/>
            </a:spcBef>
            <a:spcAft>
              <a:spcPts val="1200"/>
            </a:spcAft>
          </a:pPr>
          <a:endParaRPr lang="cs-CZ" sz="400" b="1"/>
        </a:p>
        <a:p xmlns:a="http://schemas.openxmlformats.org/drawingml/2006/main">
          <a:pPr>
            <a:lnSpc>
              <a:spcPct val="300000"/>
            </a:lnSpc>
            <a:spcBef>
              <a:spcPts val="0"/>
            </a:spcBef>
            <a:spcAft>
              <a:spcPts val="1200"/>
            </a:spcAft>
          </a:pPr>
          <a:r>
            <a:rPr lang="cs-CZ" sz="1000" b="1"/>
            <a:t>  5,7</a:t>
          </a:r>
          <a:r>
            <a:rPr lang="cs-CZ" sz="1000" b="1" baseline="0"/>
            <a:t> mil. Kč - 8,5 mil. Kč          </a:t>
          </a:r>
          <a:r>
            <a:rPr lang="cs-CZ" sz="1000" b="1" baseline="0">
              <a:solidFill>
                <a:sysClr val="windowText" lastClr="000000"/>
              </a:solidFill>
            </a:rPr>
            <a:t>   </a:t>
          </a:r>
          <a:r>
            <a:rPr lang="cs-CZ" sz="1000" b="1"/>
            <a:t> </a:t>
          </a:r>
        </a:p>
      </cdr:txBody>
    </cdr:sp>
  </cdr:relSizeAnchor>
  <cdr:relSizeAnchor xmlns:cdr="http://schemas.openxmlformats.org/drawingml/2006/chartDrawing">
    <cdr:from>
      <cdr:x>0.05185</cdr:x>
      <cdr:y>0.15763</cdr:y>
    </cdr:from>
    <cdr:to>
      <cdr:x>0.08341</cdr:x>
      <cdr:y>0.17378</cdr:y>
    </cdr:to>
    <cdr:sp macro="" textlink="">
      <cdr:nvSpPr>
        <cdr:cNvPr id="6" name="Šipka: doprava 4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5000000}"/>
            </a:ext>
          </a:extLst>
        </cdr:cNvPr>
        <cdr:cNvSpPr/>
      </cdr:nvSpPr>
      <cdr:spPr>
        <a:xfrm xmlns:a="http://schemas.openxmlformats.org/drawingml/2006/main">
          <a:off x="355580" y="650868"/>
          <a:ext cx="216438" cy="66685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tx1"/>
        </a:solidFill>
        <a:scene3d xmlns:a="http://schemas.openxmlformats.org/drawingml/2006/main">
          <a:camera prst="orthographicFront">
            <a:rot lat="0" lon="10800000" rev="0"/>
          </a:camera>
          <a:lightRig rig="threePt" dir="t"/>
        </a:scene3d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0.22824</cdr:x>
      <cdr:y>0.36294</cdr:y>
    </cdr:from>
    <cdr:to>
      <cdr:x>0.2598</cdr:x>
      <cdr:y>0.37908</cdr:y>
    </cdr:to>
    <cdr:sp macro="" textlink="">
      <cdr:nvSpPr>
        <cdr:cNvPr id="8" name="Šipka: doprava 4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5000000}"/>
            </a:ext>
          </a:extLst>
        </cdr:cNvPr>
        <cdr:cNvSpPr/>
      </cdr:nvSpPr>
      <cdr:spPr>
        <a:xfrm xmlns:a="http://schemas.openxmlformats.org/drawingml/2006/main">
          <a:off x="1565275" y="1498600"/>
          <a:ext cx="216407" cy="66675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tx1"/>
        </a:solidFill>
        <a:scene3d xmlns:a="http://schemas.openxmlformats.org/drawingml/2006/main">
          <a:camera prst="orthographicFront">
            <a:rot lat="0" lon="10800000" rev="0"/>
          </a:camera>
          <a:lightRig rig="threePt" dir="t"/>
        </a:scene3d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184150</xdr:colOff>
      <xdr:row>0</xdr:row>
      <xdr:rowOff>19049</xdr:rowOff>
    </xdr:from>
    <xdr:to>
      <xdr:col>19</xdr:col>
      <xdr:colOff>355600</xdr:colOff>
      <xdr:row>42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84150" y="19049"/>
          <a:ext cx="11753850" cy="80867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331611</xdr:colOff>
      <xdr:row>0</xdr:row>
      <xdr:rowOff>105834</xdr:rowOff>
    </xdr:from>
    <xdr:to>
      <xdr:col>12</xdr:col>
      <xdr:colOff>16934</xdr:colOff>
      <xdr:row>21</xdr:row>
      <xdr:rowOff>43040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611" y="105834"/>
          <a:ext cx="6966656" cy="378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35278</xdr:colOff>
      <xdr:row>16</xdr:row>
      <xdr:rowOff>77611</xdr:rowOff>
    </xdr:from>
    <xdr:to>
      <xdr:col>10</xdr:col>
      <xdr:colOff>423333</xdr:colOff>
      <xdr:row>17</xdr:row>
      <xdr:rowOff>98777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103056" y="3012722"/>
          <a:ext cx="388055" cy="2046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10</xdr:col>
      <xdr:colOff>451555</xdr:colOff>
      <xdr:row>6</xdr:row>
      <xdr:rowOff>84666</xdr:rowOff>
    </xdr:from>
    <xdr:to>
      <xdr:col>11</xdr:col>
      <xdr:colOff>437444</xdr:colOff>
      <xdr:row>7</xdr:row>
      <xdr:rowOff>98778</xdr:rowOff>
    </xdr:to>
    <xdr:sp macro="" textlink="">
      <xdr:nvSpPr>
        <xdr:cNvPr id="5" name="Obdélní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519333" y="1185333"/>
          <a:ext cx="592667" cy="19755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536221</xdr:colOff>
      <xdr:row>21</xdr:row>
      <xdr:rowOff>70556</xdr:rowOff>
    </xdr:from>
    <xdr:to>
      <xdr:col>13</xdr:col>
      <xdr:colOff>211667</xdr:colOff>
      <xdr:row>25</xdr:row>
      <xdr:rowOff>49389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536221" y="3922889"/>
          <a:ext cx="7563557" cy="7126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/>
            <a:t>AATD, alpha-1 antitrypsin deficiency; COPD, chronic obstructive pulmonary disease; GOLD, Global Initiative for Chronic Obstructive Lung Disease; ICS, inhaled corticosteroids; LABA, long-acting beta-2 agonists; LAMA, long-acting muscarinic antagonists; NAC, N-acetylcysteine; PDE4, phosphodiesterase type 4; SABA, short-acting beta-2 agonists; SAMA, short-acting muscarinic antagonists. </a:t>
          </a:r>
        </a:p>
      </xdr:txBody>
    </xdr:sp>
    <xdr:clientData/>
  </xdr:twoCellAnchor>
  <xdr:twoCellAnchor editAs="oneCell">
    <xdr:from>
      <xdr:col>0</xdr:col>
      <xdr:colOff>419100</xdr:colOff>
      <xdr:row>26</xdr:row>
      <xdr:rowOff>142875</xdr:rowOff>
    </xdr:from>
    <xdr:to>
      <xdr:col>18</xdr:col>
      <xdr:colOff>114300</xdr:colOff>
      <xdr:row>32</xdr:row>
      <xdr:rowOff>114300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095875"/>
          <a:ext cx="106680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447675</xdr:colOff>
      <xdr:row>29</xdr:row>
      <xdr:rowOff>85725</xdr:rowOff>
    </xdr:from>
    <xdr:to>
      <xdr:col>8</xdr:col>
      <xdr:colOff>304800</xdr:colOff>
      <xdr:row>31</xdr:row>
      <xdr:rowOff>9525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886075" y="5610225"/>
          <a:ext cx="229552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/>
            <a:t>Viz také Přílohu č. 10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57149</xdr:rowOff>
    </xdr:from>
    <xdr:to>
      <xdr:col>20</xdr:col>
      <xdr:colOff>352425</xdr:colOff>
      <xdr:row>41</xdr:row>
      <xdr:rowOff>47624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6200" y="57149"/>
          <a:ext cx="12468225" cy="780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28575</xdr:colOff>
      <xdr:row>4</xdr:row>
      <xdr:rowOff>28575</xdr:rowOff>
    </xdr:from>
    <xdr:to>
      <xdr:col>15</xdr:col>
      <xdr:colOff>123825</xdr:colOff>
      <xdr:row>22</xdr:row>
      <xdr:rowOff>57150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90575"/>
          <a:ext cx="8629650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152399</xdr:colOff>
      <xdr:row>0</xdr:row>
      <xdr:rowOff>95251</xdr:rowOff>
    </xdr:from>
    <xdr:to>
      <xdr:col>15</xdr:col>
      <xdr:colOff>247650</xdr:colOff>
      <xdr:row>4</xdr:row>
      <xdr:rowOff>76201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761999" y="95251"/>
          <a:ext cx="8629651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600" b="1" u="sng"/>
            <a:t>a) ideální kandidát pro samoaplikaci;  b) počet tréninkových lekcí potřebných k tomu, aby byl pacient schopen nezávislé samoaplikace přípravku s AAT</a:t>
          </a:r>
        </a:p>
      </xdr:txBody>
    </xdr:sp>
    <xdr:clientData/>
  </xdr:twoCellAnchor>
  <xdr:twoCellAnchor editAs="oneCell">
    <xdr:from>
      <xdr:col>3</xdr:col>
      <xdr:colOff>104774</xdr:colOff>
      <xdr:row>27</xdr:row>
      <xdr:rowOff>85725</xdr:rowOff>
    </xdr:from>
    <xdr:to>
      <xdr:col>8</xdr:col>
      <xdr:colOff>361949</xdr:colOff>
      <xdr:row>39</xdr:row>
      <xdr:rowOff>85725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4" y="5229225"/>
          <a:ext cx="3305175" cy="228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85723</xdr:colOff>
      <xdr:row>24</xdr:row>
      <xdr:rowOff>95249</xdr:rowOff>
    </xdr:from>
    <xdr:to>
      <xdr:col>9</xdr:col>
      <xdr:colOff>66675</xdr:colOff>
      <xdr:row>29</xdr:row>
      <xdr:rowOff>66674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914523" y="4667249"/>
          <a:ext cx="3638552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Znázornění dvouleté mortality u pacientů s AATD podle FEV</a:t>
          </a:r>
          <a:r>
            <a:rPr lang="cs-CZ" sz="1000" u="sng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(viz pozn. 18) - úmrtnost dramaticky stoupá, když FEV</a:t>
          </a:r>
          <a:r>
            <a:rPr lang="cs-CZ" sz="1000" u="sng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cs-CZ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klesne pod 35 % náležité hodnoty – dle zdroje uvedeného pod pozn. 41:</a:t>
          </a:r>
          <a:endParaRPr lang="cs-CZ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cs-CZ" sz="1100"/>
        </a:p>
      </xdr:txBody>
    </xdr:sp>
    <xdr:clientData/>
  </xdr:twoCellAnchor>
  <xdr:twoCellAnchor>
    <xdr:from>
      <xdr:col>9</xdr:col>
      <xdr:colOff>180977</xdr:colOff>
      <xdr:row>25</xdr:row>
      <xdr:rowOff>57149</xdr:rowOff>
    </xdr:from>
    <xdr:to>
      <xdr:col>14</xdr:col>
      <xdr:colOff>142875</xdr:colOff>
      <xdr:row>38</xdr:row>
      <xdr:rowOff>57150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667377" y="4819649"/>
          <a:ext cx="3009898" cy="247650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pacientů s rizikovými alelami (např. Z, S[iiyama], M[malton] – viz Přílohu č. 9) se může vyvinout v dospělosti chronická hepatitida, cirhóza nebo hepatocelulární karcinom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přičemž první z nich se často vyskytuje bez předchozího dětského onemocnění jater</a:t>
          </a:r>
          <a:r>
            <a:rPr lang="cs-CZ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Mezi další mimoplicní projevy AATD patří: panikulitida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(projevující se jako horké, bolestivé, zarudlé uzlíky nebo plaky typicky na stehně nebo hýždích) a možná také vaskulitida, zánětlivé onemocnění střev, intrakraniální a intraabdominální aneuryzma, fibromuskulární dysplazie a glomerulonefritida</a:t>
          </a:r>
          <a:r>
            <a:rPr lang="cs-CZ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41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cs-CZ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76200</xdr:rowOff>
    </xdr:from>
    <xdr:to>
      <xdr:col>28</xdr:col>
      <xdr:colOff>495300</xdr:colOff>
      <xdr:row>36</xdr:row>
      <xdr:rowOff>180975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28600" y="76200"/>
          <a:ext cx="17335500" cy="6962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552450</xdr:colOff>
      <xdr:row>1</xdr:row>
      <xdr:rowOff>104775</xdr:rowOff>
    </xdr:from>
    <xdr:to>
      <xdr:col>16</xdr:col>
      <xdr:colOff>171450</xdr:colOff>
      <xdr:row>8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5275"/>
          <a:ext cx="937260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342900</xdr:colOff>
      <xdr:row>6</xdr:row>
      <xdr:rowOff>114300</xdr:rowOff>
    </xdr:from>
    <xdr:to>
      <xdr:col>4</xdr:col>
      <xdr:colOff>9525</xdr:colOff>
      <xdr:row>7</xdr:row>
      <xdr:rowOff>66675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562100" y="1257300"/>
          <a:ext cx="885825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1"/>
            <a:t>EXACTLE study</a:t>
          </a:r>
        </a:p>
      </xdr:txBody>
    </xdr:sp>
    <xdr:clientData/>
  </xdr:twoCellAnchor>
  <xdr:twoCellAnchor>
    <xdr:from>
      <xdr:col>2</xdr:col>
      <xdr:colOff>342901</xdr:colOff>
      <xdr:row>8</xdr:row>
      <xdr:rowOff>19050</xdr:rowOff>
    </xdr:from>
    <xdr:to>
      <xdr:col>3</xdr:col>
      <xdr:colOff>552451</xdr:colOff>
      <xdr:row>8</xdr:row>
      <xdr:rowOff>171450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562101" y="1543050"/>
          <a:ext cx="81915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1"/>
            <a:t>RAPID study</a:t>
          </a:r>
        </a:p>
      </xdr:txBody>
    </xdr:sp>
    <xdr:clientData/>
  </xdr:twoCellAnchor>
  <xdr:twoCellAnchor>
    <xdr:from>
      <xdr:col>2</xdr:col>
      <xdr:colOff>371475</xdr:colOff>
      <xdr:row>8</xdr:row>
      <xdr:rowOff>152401</xdr:rowOff>
    </xdr:from>
    <xdr:to>
      <xdr:col>8</xdr:col>
      <xdr:colOff>257175</xdr:colOff>
      <xdr:row>10</xdr:row>
      <xdr:rowOff>123825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590675" y="1676401"/>
          <a:ext cx="3543300" cy="3524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McElvaney, 2017                                                  Zemaira - </a:t>
          </a:r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early  interv.                                                                                                                                                                                                                in                                                                                </a:t>
          </a:r>
          <a:r>
            <a:rPr lang="cs-CZ" sz="750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</a:t>
          </a:r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group cont. from RAPID</a:t>
          </a:r>
        </a:p>
      </xdr:txBody>
    </xdr:sp>
    <xdr:clientData/>
  </xdr:twoCellAnchor>
  <xdr:twoCellAnchor editAs="oneCell">
    <xdr:from>
      <xdr:col>4</xdr:col>
      <xdr:colOff>142875</xdr:colOff>
      <xdr:row>8</xdr:row>
      <xdr:rowOff>161925</xdr:rowOff>
    </xdr:from>
    <xdr:to>
      <xdr:col>6</xdr:col>
      <xdr:colOff>19050</xdr:colOff>
      <xdr:row>10</xdr:row>
      <xdr:rowOff>66675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685925"/>
          <a:ext cx="10953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361950</xdr:colOff>
      <xdr:row>9</xdr:row>
      <xdr:rowOff>123826</xdr:rowOff>
    </xdr:from>
    <xdr:to>
      <xdr:col>4</xdr:col>
      <xdr:colOff>76199</xdr:colOff>
      <xdr:row>10</xdr:row>
      <xdr:rowOff>95250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581150" y="1838326"/>
          <a:ext cx="933449" cy="1619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1"/>
            <a:t>RAPID-OLE study</a:t>
          </a:r>
        </a:p>
      </xdr:txBody>
    </xdr:sp>
    <xdr:clientData/>
  </xdr:twoCellAnchor>
  <xdr:twoCellAnchor editAs="oneCell">
    <xdr:from>
      <xdr:col>7</xdr:col>
      <xdr:colOff>590550</xdr:colOff>
      <xdr:row>8</xdr:row>
      <xdr:rowOff>152400</xdr:rowOff>
    </xdr:from>
    <xdr:to>
      <xdr:col>9</xdr:col>
      <xdr:colOff>304800</xdr:colOff>
      <xdr:row>9</xdr:row>
      <xdr:rowOff>161925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676400"/>
          <a:ext cx="9334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400051</xdr:colOff>
      <xdr:row>8</xdr:row>
      <xdr:rowOff>152399</xdr:rowOff>
    </xdr:from>
    <xdr:to>
      <xdr:col>15</xdr:col>
      <xdr:colOff>495301</xdr:colOff>
      <xdr:row>11</xdr:row>
      <xdr:rowOff>28575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5886451" y="1676399"/>
          <a:ext cx="3752850" cy="4476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140                                            Reduced CT decline  NS </a:t>
          </a:r>
          <a:r>
            <a:rPr lang="cs-CZ" sz="8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1.3 </a:t>
          </a:r>
          <a:r>
            <a:rPr lang="cs-CZ" sz="850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vs 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1.6                                                                                                                                                            </a:t>
          </a:r>
        </a:p>
        <a:p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                                               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[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p=0.82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] 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from</a:t>
          </a:r>
          <a:r>
            <a:rPr lang="cs-CZ" sz="8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 2</a:t>
          </a:r>
          <a:r>
            <a:rPr lang="cs-CZ" sz="850" baseline="30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nd</a:t>
          </a:r>
          <a:r>
            <a:rPr lang="cs-CZ" sz="8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 year to 4</a:t>
          </a:r>
          <a:r>
            <a:rPr lang="cs-CZ" sz="850" baseline="30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th</a:t>
          </a:r>
          <a:r>
            <a:rPr lang="cs-CZ" sz="8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 year</a:t>
          </a:r>
          <a:r>
            <a:rPr lang="cs-CZ" sz="8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</a:t>
          </a:r>
          <a:endParaRPr lang="cs-CZ" sz="85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oneCell">
    <xdr:from>
      <xdr:col>10</xdr:col>
      <xdr:colOff>466725</xdr:colOff>
      <xdr:row>8</xdr:row>
      <xdr:rowOff>171450</xdr:rowOff>
    </xdr:from>
    <xdr:to>
      <xdr:col>11</xdr:col>
      <xdr:colOff>419100</xdr:colOff>
      <xdr:row>9</xdr:row>
      <xdr:rowOff>161925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1695450"/>
          <a:ext cx="5619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57150</xdr:colOff>
      <xdr:row>8</xdr:row>
      <xdr:rowOff>171450</xdr:rowOff>
    </xdr:from>
    <xdr:to>
      <xdr:col>16</xdr:col>
      <xdr:colOff>152400</xdr:colOff>
      <xdr:row>9</xdr:row>
      <xdr:rowOff>180975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695450"/>
          <a:ext cx="704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11</xdr:row>
      <xdr:rowOff>38100</xdr:rowOff>
    </xdr:from>
    <xdr:to>
      <xdr:col>16</xdr:col>
      <xdr:colOff>161925</xdr:colOff>
      <xdr:row>23</xdr:row>
      <xdr:rowOff>152400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133600"/>
          <a:ext cx="93726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352425</xdr:colOff>
      <xdr:row>23</xdr:row>
      <xdr:rowOff>104775</xdr:rowOff>
    </xdr:from>
    <xdr:to>
      <xdr:col>8</xdr:col>
      <xdr:colOff>47625</xdr:colOff>
      <xdr:row>25</xdr:row>
      <xdr:rowOff>76199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571625" y="4486275"/>
          <a:ext cx="3352800" cy="3524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Ellis, 2023             60 mg. kg</a:t>
          </a:r>
          <a:r>
            <a:rPr lang="cs-CZ" sz="800" baseline="300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-1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AAT weekly (94%),   No augmentation                                                                                                                                                                                                                  </a:t>
          </a:r>
        </a:p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(viz pozn. 72)           120mg. kg</a:t>
          </a:r>
          <a:r>
            <a:rPr lang="cs-CZ" sz="800" baseline="300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-1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ā 2 weeks (4%)                                         </a:t>
          </a:r>
        </a:p>
      </xdr:txBody>
    </xdr:sp>
    <xdr:clientData/>
  </xdr:twoCellAnchor>
  <xdr:twoCellAnchor>
    <xdr:from>
      <xdr:col>7</xdr:col>
      <xdr:colOff>504824</xdr:colOff>
      <xdr:row>23</xdr:row>
      <xdr:rowOff>85725</xdr:rowOff>
    </xdr:from>
    <xdr:to>
      <xdr:col>16</xdr:col>
      <xdr:colOff>457200</xdr:colOff>
      <xdr:row>26</xdr:row>
      <xdr:rowOff>85725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772024" y="4467225"/>
          <a:ext cx="5438776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SGRQ score </a:t>
          </a:r>
          <a:r>
            <a:rPr lang="cs-CZ" sz="7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(viz pozn.61)     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426 (augm.)      1-8 years        Mean annual deterioration of SGRQ score</a:t>
          </a:r>
          <a:r>
            <a:rPr lang="cs-CZ" sz="800" baseline="300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61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was 1.43 points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  survival                        115 (control)                                    greater/year in the control group 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[p=0.003]                        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                                                                                        Median</a:t>
          </a:r>
          <a:r>
            <a:rPr lang="cs-CZ" sz="8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7ys survival was </a:t>
          </a:r>
          <a:r>
            <a:rPr lang="cs-CZ" sz="7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NS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87,8% </a:t>
          </a:r>
          <a:r>
            <a:rPr lang="cs-CZ" sz="800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vs </a:t>
          </a:r>
          <a:r>
            <a:rPr lang="cs-CZ" sz="8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82,7%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[p=0.66]                          </a:t>
          </a:r>
          <a:endParaRPr lang="cs-CZ" sz="800">
            <a:solidFill>
              <a:schemeClr val="tx1">
                <a:lumMod val="75000"/>
                <a:lumOff val="25000"/>
              </a:schemeClr>
            </a:solidFill>
            <a:effectLst/>
            <a:latin typeface="Bahnschrift" panose="020B0502040204020203" pitchFamily="34" charset="0"/>
          </a:endParaRPr>
        </a:p>
        <a:p>
          <a:endParaRPr lang="cs-CZ" sz="80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  <a:ea typeface="Ebrima" panose="02000000000000000000" pitchFamily="2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4</xdr:col>
      <xdr:colOff>523875</xdr:colOff>
      <xdr:row>22</xdr:row>
      <xdr:rowOff>9525</xdr:rowOff>
    </xdr:from>
    <xdr:ext cx="18473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2962275" y="4200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twoCellAnchor>
    <xdr:from>
      <xdr:col>6</xdr:col>
      <xdr:colOff>142875</xdr:colOff>
      <xdr:row>24</xdr:row>
      <xdr:rowOff>133350</xdr:rowOff>
    </xdr:from>
    <xdr:to>
      <xdr:col>11</xdr:col>
      <xdr:colOff>219075</xdr:colOff>
      <xdr:row>25</xdr:row>
      <xdr:rowOff>123825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3800475" y="4705350"/>
          <a:ext cx="31242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00" b="1" u="sng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CAVE!</a:t>
          </a:r>
          <a:r>
            <a:rPr lang="cs-CZ" sz="800" b="1" u="sng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 t</a:t>
          </a:r>
          <a:r>
            <a:rPr lang="cs-CZ" sz="800" b="1" u="sng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here was significant heterogeneity between cohorts!</a:t>
          </a:r>
        </a:p>
      </xdr:txBody>
    </xdr:sp>
    <xdr:clientData/>
  </xdr:twoCellAnchor>
  <xdr:twoCellAnchor>
    <xdr:from>
      <xdr:col>14</xdr:col>
      <xdr:colOff>371474</xdr:colOff>
      <xdr:row>14</xdr:row>
      <xdr:rowOff>19051</xdr:rowOff>
    </xdr:from>
    <xdr:to>
      <xdr:col>16</xdr:col>
      <xdr:colOff>419100</xdr:colOff>
      <xdr:row>14</xdr:row>
      <xdr:rowOff>180975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8905874" y="2686051"/>
          <a:ext cx="1266826" cy="1619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66 </a:t>
          </a:r>
          <a:r>
            <a:rPr lang="cs-CZ" sz="900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vs</a:t>
          </a:r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93 mL.year</a:t>
          </a:r>
          <a:r>
            <a:rPr lang="cs-CZ" sz="900" baseline="30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-1</a:t>
          </a:r>
          <a:endParaRPr lang="cs-CZ" sz="900" baseline="3000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</a:endParaRPr>
        </a:p>
      </xdr:txBody>
    </xdr:sp>
    <xdr:clientData/>
  </xdr:twoCellAnchor>
  <xdr:twoCellAnchor>
    <xdr:from>
      <xdr:col>12</xdr:col>
      <xdr:colOff>190501</xdr:colOff>
      <xdr:row>14</xdr:row>
      <xdr:rowOff>152402</xdr:rowOff>
    </xdr:from>
    <xdr:to>
      <xdr:col>15</xdr:col>
      <xdr:colOff>152401</xdr:colOff>
      <xdr:row>15</xdr:row>
      <xdr:rowOff>123826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7505701" y="2819402"/>
          <a:ext cx="1790700" cy="1619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</a:t>
          </a:r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[</a:t>
          </a:r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p=0.03</a:t>
          </a:r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] </a:t>
          </a:r>
          <a:r>
            <a:rPr lang="cs-CZ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</a:t>
          </a:r>
          <a:endParaRPr lang="cs-CZ" sz="90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</a:endParaRPr>
        </a:p>
      </xdr:txBody>
    </xdr:sp>
    <xdr:clientData/>
  </xdr:twoCellAnchor>
  <xdr:twoCellAnchor>
    <xdr:from>
      <xdr:col>11</xdr:col>
      <xdr:colOff>533399</xdr:colOff>
      <xdr:row>12</xdr:row>
      <xdr:rowOff>133352</xdr:rowOff>
    </xdr:from>
    <xdr:to>
      <xdr:col>14</xdr:col>
      <xdr:colOff>190500</xdr:colOff>
      <xdr:row>13</xdr:row>
      <xdr:rowOff>85726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7238999" y="2419352"/>
          <a:ext cx="1485901" cy="1428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</a:t>
          </a:r>
          <a:r>
            <a:rPr lang="cs-CZ" sz="750" b="1" u="sng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Mortality RR 0.64 </a:t>
          </a:r>
          <a:r>
            <a:rPr lang="cs-CZ" sz="750" b="1" u="sng">
              <a:solidFill>
                <a:schemeClr val="tx1">
                  <a:lumMod val="65000"/>
                  <a:lumOff val="3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[</a:t>
          </a:r>
          <a:r>
            <a:rPr lang="cs-CZ" sz="750" b="1" u="sng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p=0.03</a:t>
          </a:r>
          <a:r>
            <a:rPr lang="cs-CZ" sz="750" b="1">
              <a:solidFill>
                <a:schemeClr val="tx1">
                  <a:lumMod val="65000"/>
                  <a:lumOff val="3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]</a:t>
          </a:r>
          <a:r>
            <a:rPr lang="cs-CZ" sz="750">
              <a:solidFill>
                <a:schemeClr val="tx1">
                  <a:lumMod val="65000"/>
                  <a:lumOff val="3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, </a:t>
          </a:r>
          <a:r>
            <a:rPr lang="cs-CZ" sz="75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</a:t>
          </a:r>
          <a:endParaRPr lang="cs-CZ" sz="750">
            <a:solidFill>
              <a:schemeClr val="tx1">
                <a:lumMod val="65000"/>
                <a:lumOff val="35000"/>
              </a:schemeClr>
            </a:solidFill>
            <a:latin typeface="Bahnschrift" panose="020B0502040204020203" pitchFamily="34" charset="0"/>
          </a:endParaRPr>
        </a:p>
      </xdr:txBody>
    </xdr:sp>
    <xdr:clientData/>
  </xdr:twoCellAnchor>
  <xdr:twoCellAnchor>
    <xdr:from>
      <xdr:col>2</xdr:col>
      <xdr:colOff>400050</xdr:colOff>
      <xdr:row>14</xdr:row>
      <xdr:rowOff>28575</xdr:rowOff>
    </xdr:from>
    <xdr:to>
      <xdr:col>4</xdr:col>
      <xdr:colOff>114299</xdr:colOff>
      <xdr:row>14</xdr:row>
      <xdr:rowOff>190499</xdr:rowOff>
    </xdr:to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619250" y="2695575"/>
          <a:ext cx="933449" cy="1619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</a:rPr>
            <a:t>(viz pozn. 73)</a:t>
          </a:r>
        </a:p>
      </xdr:txBody>
    </xdr:sp>
    <xdr:clientData/>
  </xdr:twoCellAnchor>
  <xdr:twoCellAnchor>
    <xdr:from>
      <xdr:col>7</xdr:col>
      <xdr:colOff>504825</xdr:colOff>
      <xdr:row>25</xdr:row>
      <xdr:rowOff>171451</xdr:rowOff>
    </xdr:from>
    <xdr:to>
      <xdr:col>16</xdr:col>
      <xdr:colOff>457201</xdr:colOff>
      <xdr:row>28</xdr:row>
      <xdr:rowOff>171451</xdr:rowOff>
    </xdr:to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4772025" y="4933951"/>
          <a:ext cx="5438776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FEV</a:t>
          </a:r>
          <a:r>
            <a:rPr lang="cs-CZ" sz="800" baseline="-250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1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decline,                   213 (augm.)      4-16 </a:t>
          </a:r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years  </a:t>
          </a:r>
          <a:r>
            <a:rPr lang="cs-CZ" sz="750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   </a:t>
          </a:r>
          <a:r>
            <a:rPr lang="cs-CZ" sz="750" b="1" u="sng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Mortality  HR 0.61 [p=0.0008</a:t>
          </a:r>
          <a:r>
            <a:rPr lang="cs-CZ" sz="75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], </a:t>
          </a:r>
          <a:r>
            <a:rPr lang="cs-CZ" sz="75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GOLD 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st.2 (50% 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≤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FEV</a:t>
          </a:r>
          <a:r>
            <a:rPr lang="cs-CZ" sz="800" b="0" baseline="-25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1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˂</a:t>
          </a:r>
          <a:r>
            <a:rPr lang="cs-CZ" sz="8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80%)  </a:t>
          </a:r>
          <a:endParaRPr lang="cs-CZ" sz="800" b="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  <a:ea typeface="Ebrima" panose="02000000000000000000" pitchFamily="2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 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survival                        364 (control</a:t>
          </a: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)                                 lung indexes were the only group to show a significant</a:t>
          </a: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                  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                                                                                         reduction in FEV</a:t>
          </a:r>
          <a:r>
            <a:rPr lang="cs-CZ" sz="800" baseline="-25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1</a:t>
          </a: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decline:</a:t>
          </a:r>
          <a:r>
            <a:rPr lang="cs-CZ" sz="8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33 vs 45 mL.year</a:t>
          </a:r>
          <a:r>
            <a:rPr lang="cs-CZ" sz="800" baseline="30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-1</a:t>
          </a:r>
          <a:r>
            <a:rPr lang="cs-CZ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[p=0.007]                          </a:t>
          </a:r>
          <a:endParaRPr lang="cs-CZ" sz="800">
            <a:solidFill>
              <a:schemeClr val="tx1">
                <a:lumMod val="65000"/>
                <a:lumOff val="35000"/>
              </a:schemeClr>
            </a:solidFill>
            <a:effectLst/>
            <a:latin typeface="Bahnschrift" panose="020B0502040204020203" pitchFamily="34" charset="0"/>
          </a:endParaRPr>
        </a:p>
        <a:p>
          <a:endParaRPr lang="cs-CZ" sz="80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  <a:ea typeface="Ebrima" panose="020000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314325</xdr:colOff>
      <xdr:row>25</xdr:row>
      <xdr:rowOff>171449</xdr:rowOff>
    </xdr:from>
    <xdr:to>
      <xdr:col>8</xdr:col>
      <xdr:colOff>47625</xdr:colOff>
      <xdr:row>28</xdr:row>
      <xdr:rowOff>161924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533525" y="4933949"/>
          <a:ext cx="3390900" cy="561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Fraughen, 2023          AAT augm.- dosage not         No augmentation                                                                                                                                                                                                                </a:t>
          </a:r>
        </a:p>
        <a:p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(viz pozn. 74)                specified, pts </a:t>
          </a:r>
          <a:r>
            <a:rPr lang="cs-CZ" sz="800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from                                       </a:t>
          </a:r>
        </a:p>
        <a:p>
          <a:r>
            <a:rPr lang="cs-CZ" sz="800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                                   Ireland, Switz.. Austria</a:t>
          </a:r>
          <a:r>
            <a:rPr lang="cs-CZ" sz="80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  <a:ea typeface="Ebrima" panose="02000000000000000000" pitchFamily="2" charset="0"/>
              <a:cs typeface="Arial" panose="020B0604020202020204" pitchFamily="34" charset="0"/>
            </a:rPr>
            <a:t>                                         </a:t>
          </a:r>
        </a:p>
      </xdr:txBody>
    </xdr:sp>
    <xdr:clientData/>
  </xdr:twoCellAnchor>
  <xdr:twoCellAnchor>
    <xdr:from>
      <xdr:col>9</xdr:col>
      <xdr:colOff>209550</xdr:colOff>
      <xdr:row>12</xdr:row>
      <xdr:rowOff>85725</xdr:rowOff>
    </xdr:from>
    <xdr:to>
      <xdr:col>10</xdr:col>
      <xdr:colOff>466725</xdr:colOff>
      <xdr:row>14</xdr:row>
      <xdr:rowOff>76200</xdr:rowOff>
    </xdr:to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5695950" y="2371725"/>
          <a:ext cx="86677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</a:rPr>
            <a:t>722 (augm.)</a:t>
          </a:r>
        </a:p>
        <a:p>
          <a:pPr algn="ctr"/>
          <a:r>
            <a:rPr lang="cs-CZ" sz="800" b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</a:rPr>
            <a:t>326 (no</a:t>
          </a:r>
          <a:r>
            <a:rPr lang="cs-CZ" sz="800" b="0" baseline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</a:rPr>
            <a:t> augm.</a:t>
          </a:r>
          <a:r>
            <a:rPr lang="cs-CZ" sz="800" b="0">
              <a:solidFill>
                <a:schemeClr val="tx1">
                  <a:lumMod val="65000"/>
                  <a:lumOff val="35000"/>
                </a:schemeClr>
              </a:solidFill>
              <a:latin typeface="Bahnschrift" panose="020B0502040204020203" pitchFamily="34" charset="0"/>
            </a:rPr>
            <a:t>)</a:t>
          </a:r>
        </a:p>
      </xdr:txBody>
    </xdr:sp>
    <xdr:clientData/>
  </xdr:twoCellAnchor>
  <xdr:twoCellAnchor>
    <xdr:from>
      <xdr:col>6</xdr:col>
      <xdr:colOff>95250</xdr:colOff>
      <xdr:row>27</xdr:row>
      <xdr:rowOff>85725</xdr:rowOff>
    </xdr:from>
    <xdr:to>
      <xdr:col>12</xdr:col>
      <xdr:colOff>47625</xdr:colOff>
      <xdr:row>28</xdr:row>
      <xdr:rowOff>104774</xdr:rowOff>
    </xdr:to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3752850" y="5229225"/>
          <a:ext cx="3609975" cy="209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00" b="1" u="sng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CAVE!</a:t>
          </a:r>
          <a:r>
            <a:rPr lang="cs-CZ" sz="800" b="1" u="sng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 pts were divided according to "lung index status" </a:t>
          </a:r>
          <a:r>
            <a:rPr lang="cs-CZ" sz="700" b="1" u="sng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(viz pozn. 75</a:t>
          </a:r>
          <a:r>
            <a:rPr lang="cs-CZ" sz="800" b="1" u="sng" baseline="0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)</a:t>
          </a:r>
          <a:r>
            <a:rPr lang="cs-CZ" sz="800" b="1" u="sng">
              <a:solidFill>
                <a:schemeClr val="tx1">
                  <a:lumMod val="75000"/>
                  <a:lumOff val="25000"/>
                </a:schemeClr>
              </a:solidFill>
              <a:latin typeface="Bahnschrift" panose="020B0502040204020203" pitchFamily="34" charset="0"/>
            </a:rPr>
            <a:t>!</a:t>
          </a:r>
        </a:p>
      </xdr:txBody>
    </xdr:sp>
    <xdr:clientData/>
  </xdr:twoCellAnchor>
  <xdr:twoCellAnchor>
    <xdr:from>
      <xdr:col>2</xdr:col>
      <xdr:colOff>238125</xdr:colOff>
      <xdr:row>4</xdr:row>
      <xdr:rowOff>85724</xdr:rowOff>
    </xdr:from>
    <xdr:to>
      <xdr:col>4</xdr:col>
      <xdr:colOff>142874</xdr:colOff>
      <xdr:row>5</xdr:row>
      <xdr:rowOff>57149</xdr:rowOff>
    </xdr:to>
    <xdr:sp macro="" textlink="">
      <xdr:nvSpPr>
        <xdr:cNvPr id="27" name="TextovéPol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457325" y="847724"/>
          <a:ext cx="1123949" cy="161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1"/>
            <a:t>"Danish-Dutch" study</a:t>
          </a:r>
        </a:p>
      </xdr:txBody>
    </xdr:sp>
    <xdr:clientData/>
  </xdr:twoCellAnchor>
  <xdr:twoCellAnchor>
    <xdr:from>
      <xdr:col>4</xdr:col>
      <xdr:colOff>9525</xdr:colOff>
      <xdr:row>9</xdr:row>
      <xdr:rowOff>123824</xdr:rowOff>
    </xdr:from>
    <xdr:to>
      <xdr:col>6</xdr:col>
      <xdr:colOff>219075</xdr:colOff>
      <xdr:row>10</xdr:row>
      <xdr:rowOff>95250</xdr:rowOff>
    </xdr:to>
    <xdr:sp macro="" textlink="">
      <xdr:nvSpPr>
        <xdr:cNvPr id="28" name="TextovéPol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2447925" y="1838324"/>
          <a:ext cx="1428750" cy="1619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weekly-</a:t>
          </a:r>
          <a:r>
            <a:rPr lang="cs-CZ" sz="75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placebo from RAPID</a:t>
          </a:r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</a:t>
          </a:r>
          <a:r>
            <a:rPr lang="cs-CZ" sz="750">
              <a:solidFill>
                <a:schemeClr val="tx1">
                  <a:lumMod val="75000"/>
                  <a:lumOff val="25000"/>
                </a:schemeClr>
              </a:solidFill>
              <a:effectLst/>
              <a:latin typeface="Bahnschrift" panose="020B0502040204020203" pitchFamily="34" charset="0"/>
              <a:ea typeface="+mn-ea"/>
              <a:cs typeface="+mn-cs"/>
            </a:rPr>
            <a:t>      </a:t>
          </a:r>
          <a:endParaRPr lang="cs-CZ" sz="750">
            <a:solidFill>
              <a:schemeClr val="tx1">
                <a:lumMod val="75000"/>
                <a:lumOff val="25000"/>
              </a:schemeClr>
            </a:solidFill>
            <a:latin typeface="Bahnschrift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0</xdr:row>
      <xdr:rowOff>66674</xdr:rowOff>
    </xdr:from>
    <xdr:to>
      <xdr:col>24</xdr:col>
      <xdr:colOff>552449</xdr:colOff>
      <xdr:row>41</xdr:row>
      <xdr:rowOff>133349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674" y="66674"/>
          <a:ext cx="15116175" cy="787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171450</xdr:colOff>
      <xdr:row>1</xdr:row>
      <xdr:rowOff>38100</xdr:rowOff>
    </xdr:from>
    <xdr:to>
      <xdr:col>12</xdr:col>
      <xdr:colOff>590550</xdr:colOff>
      <xdr:row>20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8600"/>
          <a:ext cx="77343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85724</xdr:colOff>
      <xdr:row>2</xdr:row>
      <xdr:rowOff>19051</xdr:rowOff>
    </xdr:from>
    <xdr:to>
      <xdr:col>6</xdr:col>
      <xdr:colOff>219075</xdr:colOff>
      <xdr:row>2</xdr:row>
      <xdr:rowOff>114300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3743324" y="400051"/>
          <a:ext cx="133351" cy="95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11</xdr:col>
      <xdr:colOff>114300</xdr:colOff>
      <xdr:row>2</xdr:row>
      <xdr:rowOff>19050</xdr:rowOff>
    </xdr:from>
    <xdr:to>
      <xdr:col>11</xdr:col>
      <xdr:colOff>276226</xdr:colOff>
      <xdr:row>2</xdr:row>
      <xdr:rowOff>142874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6819900" y="400050"/>
          <a:ext cx="161926" cy="1238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238125</xdr:colOff>
      <xdr:row>21</xdr:row>
      <xdr:rowOff>142874</xdr:rowOff>
    </xdr:from>
    <xdr:to>
      <xdr:col>12</xdr:col>
      <xdr:colOff>123824</xdr:colOff>
      <xdr:row>38</xdr:row>
      <xdr:rowOff>28575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847725" y="4143374"/>
          <a:ext cx="6591299" cy="312420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 u="sng"/>
            <a:t>Primárním hodnoceným parametrem účinnosti </a:t>
          </a:r>
          <a:r>
            <a:rPr lang="cs-CZ" sz="1200" b="1"/>
            <a:t>u studií RAPID byla plicní hustota, konkrétněji srovnání léčby pro roční míru změny ve fyziologicky upraveném 15. percentilu plicní hustoty (tzv. "PD15" - viz podrobněji pozn. 19), měřené CT skenem. </a:t>
          </a:r>
          <a:r>
            <a:rPr lang="cs-CZ" sz="1200"/>
            <a:t>CT měření plicní denzitometrie bylo ověřeno jako primární klinický cíl pro návrhy klinických studií při monitorování progrese emfyzému u AATD - viz podrobněji</a:t>
          </a:r>
          <a:r>
            <a:rPr lang="cs-CZ" sz="1200" baseline="0"/>
            <a:t> pozn. 69</a:t>
          </a:r>
          <a:r>
            <a:rPr lang="cs-CZ" sz="1200"/>
            <a:t>.  Hodnotící radiolog byl určen jako dílčí vyšetřovatel a prováděl školení napříč místy,</a:t>
          </a:r>
          <a:r>
            <a:rPr lang="cs-CZ" sz="1200" baseline="0"/>
            <a:t> kde byla studie prováděna</a:t>
          </a:r>
          <a:r>
            <a:rPr lang="cs-CZ" sz="1200"/>
            <a:t>. Byly požadovány tzv. "víceřezové" CT skenery s alespoň 4 řadami detektorů a pro vyžadované standardizované skenovací protokoly, které definovaly pohledy a byly optimalizovány pro vyhodnocení hustoty pro každý typ skeneru. Před skenováním prvního pacienta a také po jakémkoliv "upgradu"/údržbě CT skeneru musela pracoviště předložit kalibrační skeny fantomů (tzn. modely z plexiskla se standardizovanými vlastnostmi). Měření hustoty byla provedena centrální laboratoří s nezávislou kontrolou kvality druhým technikem a procesem dotazování na neadekvátní skeny. Skenování bylo získáno jak při celkové kapacitě plic (tzv. "TLC" - viz Přílohu č. 4), tak při funkční zbytkové kapacitě</a:t>
          </a:r>
          <a:r>
            <a:rPr lang="cs-CZ" sz="1200" baseline="0"/>
            <a:t> plic</a:t>
          </a:r>
          <a:r>
            <a:rPr lang="cs-CZ" sz="1200"/>
            <a:t> (tzv. "FRC" - viz Přílohu č. 4). Pro zkoumání primárně hodnoceného parametru účinnosti byla vybrána řada přístupů, včetně analýz v různých stavech inspirace a různých modelů přizpůsobení ("adjustace"). Dle CADTh</a:t>
          </a:r>
          <a:r>
            <a:rPr lang="cs-CZ" sz="1200" baseline="30000"/>
            <a:t>71</a:t>
          </a:r>
          <a:r>
            <a:rPr lang="cs-CZ" sz="1200"/>
            <a:t> je plná inspirace poskytuje větší plochu pro měření na snímku CT, a proto je získané měření považováno za spolehlivější.</a:t>
          </a:r>
          <a:r>
            <a:rPr lang="cs-CZ" sz="1200" baseline="30000"/>
            <a:t>71</a:t>
          </a:r>
        </a:p>
      </xdr:txBody>
    </xdr:sp>
    <xdr:clientData/>
  </xdr:twoCellAnchor>
  <xdr:twoCellAnchor>
    <xdr:from>
      <xdr:col>13</xdr:col>
      <xdr:colOff>19049</xdr:colOff>
      <xdr:row>21</xdr:row>
      <xdr:rowOff>171450</xdr:rowOff>
    </xdr:from>
    <xdr:to>
      <xdr:col>23</xdr:col>
      <xdr:colOff>514348</xdr:colOff>
      <xdr:row>30</xdr:row>
      <xdr:rowOff>66676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7943849" y="4171950"/>
          <a:ext cx="6591299" cy="16097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 u="sng"/>
            <a:t>Studie RAPID-OLE byla otevřená, nekontrolovaná studie </a:t>
          </a:r>
          <a:r>
            <a:rPr lang="cs-CZ" sz="1200" b="1"/>
            <a:t>- pacienti, kteří dokončili 2letou léčbu a období pozorování ve studii RAPID (s výjimkou těch, kteří se účastnili studie v USA) byli pozváni k účasti ve studii  RAPID-OLE. </a:t>
          </a:r>
          <a:r>
            <a:rPr lang="cs-CZ" sz="1200"/>
            <a:t>Všichni pacienti dostávali intravenózně</a:t>
          </a:r>
          <a:r>
            <a:rPr lang="cs-CZ" sz="1200" baseline="0"/>
            <a:t> AAT </a:t>
          </a:r>
          <a:r>
            <a:rPr lang="cs-CZ" sz="1200"/>
            <a:t>v augmentační dávce 60 mg/kg 1x týdně (jako ve studii RAPID) po dobu až 2 let</a:t>
          </a:r>
          <a:r>
            <a:rPr lang="cs-CZ" sz="1200" baseline="0"/>
            <a:t> . T</a:t>
          </a:r>
          <a:r>
            <a:rPr lang="cs-CZ" sz="1200"/>
            <a:t>i jedinci, kteří již byli přiděleni k léčbě </a:t>
          </a:r>
          <a:r>
            <a:rPr lang="cs-CZ" sz="1200" baseline="0"/>
            <a:t> AAT</a:t>
          </a:r>
          <a:r>
            <a:rPr lang="cs-CZ" sz="1200"/>
            <a:t> během studie RAPID představovalií skupinu tzv. "Early Start" (na konci studie RAPID-OLE tedy dostávali až 4 roky nepřetržité terapie AAT). Jedinci, kteří dostávali placebo ve studii RAPID a teprve po vstupu do studie RAPID-OLE začali dostávat augmentační</a:t>
          </a:r>
          <a:r>
            <a:rPr lang="cs-CZ" sz="1200" baseline="0"/>
            <a:t> </a:t>
          </a:r>
          <a:r>
            <a:rPr lang="cs-CZ" sz="1200"/>
            <a:t>léčbu AAT, představovali skupinu tzv. "Delayed Start" a měli tedy maximální expozici AAT 2 roky na konci studie.</a:t>
          </a:r>
          <a:r>
            <a:rPr lang="cs-CZ" sz="1200" baseline="30000"/>
            <a:t>76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57150</xdr:rowOff>
    </xdr:from>
    <xdr:to>
      <xdr:col>26</xdr:col>
      <xdr:colOff>409575</xdr:colOff>
      <xdr:row>44</xdr:row>
      <xdr:rowOff>95250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85725" y="57150"/>
          <a:ext cx="16173450" cy="842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409576</xdr:colOff>
      <xdr:row>1</xdr:row>
      <xdr:rowOff>19050</xdr:rowOff>
    </xdr:from>
    <xdr:to>
      <xdr:col>6</xdr:col>
      <xdr:colOff>398378</xdr:colOff>
      <xdr:row>17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209550"/>
          <a:ext cx="3646402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1</xdr:row>
      <xdr:rowOff>57150</xdr:rowOff>
    </xdr:from>
    <xdr:to>
      <xdr:col>3</xdr:col>
      <xdr:colOff>361950</xdr:colOff>
      <xdr:row>2</xdr:row>
      <xdr:rowOff>38100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762000" y="247650"/>
          <a:ext cx="14287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/>
            <a:t>RAPID study</a:t>
          </a:r>
        </a:p>
      </xdr:txBody>
    </xdr:sp>
    <xdr:clientData/>
  </xdr:twoCellAnchor>
  <xdr:twoCellAnchor editAs="oneCell">
    <xdr:from>
      <xdr:col>0</xdr:col>
      <xdr:colOff>400050</xdr:colOff>
      <xdr:row>20</xdr:row>
      <xdr:rowOff>9525</xdr:rowOff>
    </xdr:from>
    <xdr:to>
      <xdr:col>13</xdr:col>
      <xdr:colOff>285750</xdr:colOff>
      <xdr:row>42</xdr:row>
      <xdr:rowOff>171450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19525"/>
          <a:ext cx="7810500" cy="435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20</xdr:row>
      <xdr:rowOff>133350</xdr:rowOff>
    </xdr:from>
    <xdr:to>
      <xdr:col>3</xdr:col>
      <xdr:colOff>171450</xdr:colOff>
      <xdr:row>21</xdr:row>
      <xdr:rowOff>114300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71500" y="3943350"/>
          <a:ext cx="14287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/>
            <a:t>RAPID study</a:t>
          </a:r>
        </a:p>
      </xdr:txBody>
    </xdr:sp>
    <xdr:clientData/>
  </xdr:twoCellAnchor>
  <xdr:twoCellAnchor editAs="oneCell">
    <xdr:from>
      <xdr:col>7</xdr:col>
      <xdr:colOff>19050</xdr:colOff>
      <xdr:row>0</xdr:row>
      <xdr:rowOff>180975</xdr:rowOff>
    </xdr:from>
    <xdr:to>
      <xdr:col>13</xdr:col>
      <xdr:colOff>133350</xdr:colOff>
      <xdr:row>19</xdr:row>
      <xdr:rowOff>38100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80975"/>
          <a:ext cx="3771900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1</xdr:row>
      <xdr:rowOff>19050</xdr:rowOff>
    </xdr:from>
    <xdr:to>
      <xdr:col>9</xdr:col>
      <xdr:colOff>266700</xdr:colOff>
      <xdr:row>2</xdr:row>
      <xdr:rowOff>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4324350" y="209550"/>
          <a:ext cx="14287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/>
            <a:t>RAPID-OLE study</a:t>
          </a:r>
        </a:p>
      </xdr:txBody>
    </xdr:sp>
    <xdr:clientData/>
  </xdr:twoCellAnchor>
  <xdr:twoCellAnchor editAs="oneCell">
    <xdr:from>
      <xdr:col>14</xdr:col>
      <xdr:colOff>323850</xdr:colOff>
      <xdr:row>5</xdr:row>
      <xdr:rowOff>133350</xdr:rowOff>
    </xdr:from>
    <xdr:to>
      <xdr:col>25</xdr:col>
      <xdr:colOff>161925</xdr:colOff>
      <xdr:row>20</xdr:row>
      <xdr:rowOff>104775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1085850"/>
          <a:ext cx="65436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495300</xdr:colOff>
      <xdr:row>4</xdr:row>
      <xdr:rowOff>47625</xdr:rowOff>
    </xdr:from>
    <xdr:to>
      <xdr:col>26</xdr:col>
      <xdr:colOff>76199</xdr:colOff>
      <xdr:row>5</xdr:row>
      <xdr:rowOff>180975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420100" y="809625"/>
          <a:ext cx="7505699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 u="sng"/>
            <a:t>Srovnání "ramen" léčby ve změně hustoty plic </a:t>
          </a:r>
          <a:r>
            <a:rPr lang="cs-CZ" sz="12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(tzv. PD15 - viz Přílohu č. 25) </a:t>
          </a:r>
          <a:r>
            <a:rPr lang="cs-CZ" sz="1200" b="1" u="sng"/>
            <a:t>při celkové kapacitě plic</a:t>
          </a:r>
        </a:p>
      </xdr:txBody>
    </xdr:sp>
    <xdr:clientData/>
  </xdr:twoCellAnchor>
  <xdr:twoCellAnchor>
    <xdr:from>
      <xdr:col>14</xdr:col>
      <xdr:colOff>390525</xdr:colOff>
      <xdr:row>15</xdr:row>
      <xdr:rowOff>123825</xdr:rowOff>
    </xdr:from>
    <xdr:to>
      <xdr:col>25</xdr:col>
      <xdr:colOff>76200</xdr:colOff>
      <xdr:row>20</xdr:row>
      <xdr:rowOff>0</xdr:rowOff>
    </xdr:to>
    <xdr:sp macro="" textlink="">
      <xdr:nvSpPr>
        <xdr:cNvPr id="11" name="Obdélní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8924925" y="2981325"/>
          <a:ext cx="6391275" cy="8286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323850</xdr:colOff>
      <xdr:row>20</xdr:row>
      <xdr:rowOff>66675</xdr:rowOff>
    </xdr:from>
    <xdr:to>
      <xdr:col>25</xdr:col>
      <xdr:colOff>133350</xdr:colOff>
      <xdr:row>24</xdr:row>
      <xdr:rowOff>76200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858250" y="3876675"/>
          <a:ext cx="6515100" cy="771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Results were calculated in the RAPID-RCT and RAPID-OLE populations using data from the mixed-eff ects regression model applied to each trial separately (ie, the RAPID-OLE intention-to-treat population). The significance level was set to 0,025 for one-sided p values and to 0,05 for two-sided p values. *One of the 76 patients in the early-start group had a missing CT scan and was therefore not included in the analysis.</a:t>
          </a:r>
          <a:endParaRPr lang="cs-CZ" sz="1000"/>
        </a:p>
      </xdr:txBody>
    </xdr:sp>
    <xdr:clientData/>
  </xdr:twoCellAnchor>
  <xdr:twoCellAnchor>
    <xdr:from>
      <xdr:col>21</xdr:col>
      <xdr:colOff>323850</xdr:colOff>
      <xdr:row>11</xdr:row>
      <xdr:rowOff>9525</xdr:rowOff>
    </xdr:from>
    <xdr:to>
      <xdr:col>25</xdr:col>
      <xdr:colOff>95250</xdr:colOff>
      <xdr:row>12</xdr:row>
      <xdr:rowOff>66675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13125450" y="2105025"/>
          <a:ext cx="2209800" cy="24765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0"/>
  <sheetViews>
    <sheetView tabSelected="1" zoomScale="80" zoomScaleNormal="80" workbookViewId="0">
      <pane xSplit="2" ySplit="2" topLeftCell="F10" activePane="bottomRight" state="frozen"/>
      <selection pane="topRight" activeCell="C1" sqref="C1"/>
      <selection pane="bottomLeft" activeCell="A3" sqref="A3"/>
      <selection pane="bottomRight" activeCell="B2" sqref="B2"/>
    </sheetView>
  </sheetViews>
  <sheetFormatPr defaultRowHeight="14.5" x14ac:dyDescent="0.35"/>
  <cols>
    <col min="1" max="1" width="33.81640625" customWidth="1"/>
    <col min="2" max="2" width="16.26953125" customWidth="1"/>
    <col min="3" max="3" width="14.1796875" customWidth="1"/>
    <col min="4" max="4" width="44.1796875" customWidth="1"/>
    <col min="5" max="5" width="12.7265625" customWidth="1"/>
    <col min="6" max="6" width="13.26953125" customWidth="1"/>
    <col min="7" max="7" width="18" customWidth="1"/>
    <col min="8" max="8" width="10.453125" customWidth="1"/>
    <col min="9" max="9" width="19.1796875" customWidth="1"/>
    <col min="10" max="10" width="10.54296875" customWidth="1"/>
    <col min="11" max="11" width="17.54296875" customWidth="1"/>
    <col min="12" max="12" width="19.1796875" customWidth="1"/>
    <col min="13" max="13" width="10.7265625" customWidth="1"/>
    <col min="14" max="14" width="17.7265625" customWidth="1"/>
    <col min="15" max="15" width="22.26953125" customWidth="1"/>
    <col min="16" max="16" width="9.54296875" customWidth="1"/>
    <col min="17" max="17" width="12.453125" customWidth="1"/>
    <col min="18" max="18" width="12.54296875" customWidth="1"/>
    <col min="19" max="19" width="13.54296875" hidden="1" customWidth="1"/>
    <col min="20" max="20" width="13.81640625" hidden="1" customWidth="1"/>
    <col min="21" max="21" width="15.81640625" hidden="1" customWidth="1"/>
    <col min="22" max="22" width="11.81640625" customWidth="1"/>
    <col min="23" max="23" width="13.54296875" customWidth="1"/>
    <col min="24" max="24" width="15.26953125" customWidth="1"/>
    <col min="25" max="25" width="17.26953125" customWidth="1"/>
    <col min="26" max="26" width="15.54296875" customWidth="1"/>
  </cols>
  <sheetData>
    <row r="1" spans="1:27" ht="10.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7" ht="72.75" customHeight="1" thickTop="1" thickBot="1" x14ac:dyDescent="0.4">
      <c r="A2" s="1" t="s">
        <v>6</v>
      </c>
      <c r="B2" s="2" t="s">
        <v>1</v>
      </c>
      <c r="C2" s="2" t="s">
        <v>2</v>
      </c>
      <c r="D2" s="3" t="s">
        <v>7</v>
      </c>
      <c r="E2" s="2" t="s">
        <v>9</v>
      </c>
      <c r="F2" s="2" t="s">
        <v>10</v>
      </c>
      <c r="G2" s="57" t="s">
        <v>12</v>
      </c>
      <c r="H2" s="31" t="s">
        <v>28</v>
      </c>
      <c r="I2" s="67" t="s">
        <v>30</v>
      </c>
      <c r="J2" s="31" t="s">
        <v>32</v>
      </c>
      <c r="K2" s="68" t="s">
        <v>34</v>
      </c>
      <c r="L2" s="66" t="s">
        <v>31</v>
      </c>
      <c r="M2" s="31" t="s">
        <v>35</v>
      </c>
      <c r="N2" s="68" t="s">
        <v>36</v>
      </c>
      <c r="O2" s="24" t="s">
        <v>43</v>
      </c>
      <c r="P2" s="19" t="s">
        <v>49</v>
      </c>
      <c r="Q2" s="14"/>
      <c r="R2" s="34" t="s">
        <v>29</v>
      </c>
      <c r="S2" s="34" t="s">
        <v>3</v>
      </c>
      <c r="T2" s="35" t="s">
        <v>5</v>
      </c>
      <c r="U2" s="35" t="s">
        <v>4</v>
      </c>
      <c r="V2" s="34" t="s">
        <v>33</v>
      </c>
      <c r="W2" s="34" t="s">
        <v>41</v>
      </c>
      <c r="X2" s="35" t="s">
        <v>42</v>
      </c>
      <c r="Y2" s="35"/>
      <c r="Z2" s="35"/>
      <c r="AA2" s="11"/>
    </row>
    <row r="3" spans="1:27" ht="50.25" customHeight="1" thickTop="1" x14ac:dyDescent="0.35">
      <c r="A3" s="4" t="s">
        <v>20</v>
      </c>
      <c r="B3" s="55" t="s">
        <v>16</v>
      </c>
      <c r="C3" s="55" t="s">
        <v>17</v>
      </c>
      <c r="D3" s="55" t="s">
        <v>26</v>
      </c>
      <c r="E3" s="27">
        <v>1148.25</v>
      </c>
      <c r="F3" s="22">
        <f>E3-Q3</f>
        <v>998.97749999999996</v>
      </c>
      <c r="G3" s="29">
        <f>(F3/120)*4*365</f>
        <v>12154.22625</v>
      </c>
      <c r="H3" s="32"/>
      <c r="I3" s="25"/>
      <c r="J3" s="32"/>
      <c r="K3" s="69"/>
      <c r="L3" s="63"/>
      <c r="M3" s="32"/>
      <c r="N3" s="69"/>
      <c r="O3" s="39"/>
      <c r="P3" s="23">
        <v>0.13</v>
      </c>
      <c r="Q3" s="26">
        <f>E3*P3</f>
        <v>149.27250000000001</v>
      </c>
      <c r="R3" s="33"/>
      <c r="S3" s="33" t="e">
        <f>#REF!</f>
        <v>#REF!</v>
      </c>
      <c r="T3" s="33" t="e">
        <f>#REF!</f>
        <v>#REF!</v>
      </c>
      <c r="U3" s="33" t="e">
        <f>#REF!</f>
        <v>#REF!</v>
      </c>
      <c r="V3" s="13"/>
      <c r="W3" s="13"/>
      <c r="X3" s="13"/>
      <c r="Y3" s="13"/>
      <c r="Z3" s="13"/>
      <c r="AA3" s="11"/>
    </row>
    <row r="4" spans="1:27" ht="37.5" customHeight="1" x14ac:dyDescent="0.35">
      <c r="A4" s="4" t="s">
        <v>19</v>
      </c>
      <c r="B4" s="20" t="s">
        <v>25</v>
      </c>
      <c r="C4" s="20" t="s">
        <v>24</v>
      </c>
      <c r="D4" s="56" t="s">
        <v>27</v>
      </c>
      <c r="E4" s="43">
        <v>120.79</v>
      </c>
      <c r="F4" s="22">
        <f>E4-Q4</f>
        <v>120.79</v>
      </c>
      <c r="G4" s="30">
        <f>(F4/50)*2*365</f>
        <v>1763.5339999999999</v>
      </c>
      <c r="H4" s="32"/>
      <c r="I4" s="30"/>
      <c r="J4" s="32"/>
      <c r="K4" s="70"/>
      <c r="L4" s="64"/>
      <c r="M4" s="32"/>
      <c r="N4" s="70"/>
      <c r="O4" s="48"/>
      <c r="P4" s="23">
        <v>0</v>
      </c>
      <c r="Q4" s="26">
        <f>E4*P4</f>
        <v>0</v>
      </c>
      <c r="R4" s="33"/>
      <c r="S4" s="33"/>
      <c r="T4" s="33"/>
      <c r="U4" s="33"/>
      <c r="V4" s="13"/>
      <c r="W4" s="13"/>
      <c r="X4" s="13"/>
      <c r="Y4" s="13"/>
      <c r="Z4" s="13"/>
      <c r="AA4" s="11"/>
    </row>
    <row r="5" spans="1:27" ht="31.5" customHeight="1" x14ac:dyDescent="0.35">
      <c r="A5" s="4" t="s">
        <v>18</v>
      </c>
      <c r="B5" s="20" t="s">
        <v>22</v>
      </c>
      <c r="C5" s="20" t="s">
        <v>21</v>
      </c>
      <c r="D5" s="56" t="s">
        <v>23</v>
      </c>
      <c r="E5" s="43">
        <v>2045.7</v>
      </c>
      <c r="F5" s="22">
        <f>E5-Q5</f>
        <v>1513.818</v>
      </c>
      <c r="G5" s="30">
        <f>(F5/90)*365</f>
        <v>6139.3729999999996</v>
      </c>
      <c r="H5" s="32"/>
      <c r="I5" s="30"/>
      <c r="J5" s="32"/>
      <c r="K5" s="70"/>
      <c r="L5" s="64"/>
      <c r="M5" s="32"/>
      <c r="N5" s="70"/>
      <c r="O5" s="48"/>
      <c r="P5" s="23">
        <v>0.26</v>
      </c>
      <c r="Q5" s="26">
        <f>E5*P5</f>
        <v>531.88200000000006</v>
      </c>
      <c r="R5" s="33"/>
      <c r="S5" s="33"/>
      <c r="T5" s="33"/>
      <c r="U5" s="33"/>
      <c r="V5" s="13"/>
      <c r="W5" s="13"/>
      <c r="X5" s="13"/>
      <c r="Y5" s="13"/>
      <c r="Z5" s="13"/>
      <c r="AA5" s="11"/>
    </row>
    <row r="6" spans="1:27" ht="56.25" customHeight="1" x14ac:dyDescent="0.35">
      <c r="A6" s="4" t="s">
        <v>48</v>
      </c>
      <c r="B6" s="20"/>
      <c r="C6" s="20"/>
      <c r="D6" s="56"/>
      <c r="E6" s="43"/>
      <c r="F6" s="22">
        <f>E6-Q6</f>
        <v>0</v>
      </c>
      <c r="G6" s="49">
        <f>G3+G4+G5</f>
        <v>20057.133249999999</v>
      </c>
      <c r="H6" s="41">
        <f>G6/R6</f>
        <v>1</v>
      </c>
      <c r="I6" s="49">
        <f>(G6*11)+(0.5*2000000)</f>
        <v>1220628.46575</v>
      </c>
      <c r="J6" s="41">
        <f>I6/V6</f>
        <v>1</v>
      </c>
      <c r="K6" s="71"/>
      <c r="L6" s="65">
        <f>(G6*11)+(0.75*2000000)</f>
        <v>1720628.46575</v>
      </c>
      <c r="M6" s="41">
        <f>L6/W6</f>
        <v>1</v>
      </c>
      <c r="N6" s="71"/>
      <c r="O6" s="50"/>
      <c r="P6" s="23">
        <v>0</v>
      </c>
      <c r="Q6" s="26">
        <f>E6*P6</f>
        <v>0</v>
      </c>
      <c r="R6" s="33">
        <f>G6</f>
        <v>20057.133249999999</v>
      </c>
      <c r="S6" s="33"/>
      <c r="T6" s="33"/>
      <c r="U6" s="33"/>
      <c r="V6" s="13">
        <f>I6</f>
        <v>1220628.46575</v>
      </c>
      <c r="W6" s="13">
        <f>L6</f>
        <v>1720628.46575</v>
      </c>
      <c r="X6" s="13">
        <f>12*G6</f>
        <v>240685.59899999999</v>
      </c>
      <c r="Y6" s="13"/>
      <c r="Z6" s="13"/>
      <c r="AA6" s="11"/>
    </row>
    <row r="7" spans="1:27" ht="58.5" customHeight="1" x14ac:dyDescent="0.35">
      <c r="A7" s="4" t="s">
        <v>47</v>
      </c>
      <c r="B7" s="20"/>
      <c r="C7" s="20"/>
      <c r="D7" s="56"/>
      <c r="E7" s="43"/>
      <c r="F7" s="22"/>
      <c r="G7" s="30"/>
      <c r="H7" s="41"/>
      <c r="I7" s="49">
        <f>(G6)+(G6/POWER(1.03,1))+(G6/POWER(1.03,2))+(G6/POWER(1.03,3))+(G6/POWER(1.03,4))+(G6/POWER(1.03,5))+(G6/POWER(1.03,6))+(G6/POWER(1.03,7))+(G6/POWER(1.03,8))+(G6/POWER(1.03,9))+(G6/POWER(1.03,10))+(0.5*(2000000/POWER(1.03,10)))</f>
        <v>935242.46309346601</v>
      </c>
      <c r="J7" s="41">
        <f>I7/V7</f>
        <v>1</v>
      </c>
      <c r="K7" s="71"/>
      <c r="L7" s="65">
        <f>(G6)+(G6/POWER(1.03,1))+(G6/POWER(1.03,2))+(G6/POWER(1.03,3))+(G6/POWER(1.03,4))+(G6/POWER(1.03,5))+(G6/POWER(1.03,6))+(G6/POWER(1.03,7))+(G6/POWER(1.03,8))+(G6/POWER(1.03,9))+(G6/POWER(1.03,10))+(0.75*(2000000/POWER(1.03,10)))</f>
        <v>1307289.4205418285</v>
      </c>
      <c r="M7" s="41">
        <f>L7/W7</f>
        <v>1</v>
      </c>
      <c r="N7" s="71"/>
      <c r="O7" s="65"/>
      <c r="P7" s="23"/>
      <c r="Q7" s="26"/>
      <c r="R7" s="33"/>
      <c r="S7" s="33"/>
      <c r="T7" s="33"/>
      <c r="U7" s="33"/>
      <c r="V7" s="13">
        <f>I7</f>
        <v>935242.46309346601</v>
      </c>
      <c r="W7" s="13">
        <f>L7</f>
        <v>1307289.4205418285</v>
      </c>
      <c r="X7" s="13"/>
      <c r="Y7" s="13"/>
      <c r="Z7" s="13"/>
      <c r="AA7" s="11"/>
    </row>
    <row r="8" spans="1:27" ht="60" customHeight="1" x14ac:dyDescent="0.35">
      <c r="A8" s="44" t="s">
        <v>13</v>
      </c>
      <c r="B8" s="45" t="s">
        <v>8</v>
      </c>
      <c r="C8" s="45"/>
      <c r="D8" s="45" t="s">
        <v>11</v>
      </c>
      <c r="E8" s="46">
        <v>8418.59</v>
      </c>
      <c r="F8" s="46">
        <f>E8-Q8</f>
        <v>8418.59</v>
      </c>
      <c r="G8" s="51">
        <f>4*F8*52</f>
        <v>1751066.72</v>
      </c>
      <c r="H8" s="41">
        <f t="shared" ref="H8:H10" si="0">G8/R8</f>
        <v>87.303938113887739</v>
      </c>
      <c r="I8" s="47"/>
      <c r="J8" s="32"/>
      <c r="K8" s="72"/>
      <c r="L8" s="47"/>
      <c r="M8" s="32"/>
      <c r="N8" s="72"/>
      <c r="O8" s="52"/>
      <c r="P8" s="53">
        <v>0</v>
      </c>
      <c r="Q8" s="26">
        <f>E8*P8</f>
        <v>0</v>
      </c>
      <c r="R8" s="33">
        <f>G6</f>
        <v>20057.133249999999</v>
      </c>
      <c r="S8" s="33" t="e">
        <f>#REF!</f>
        <v>#REF!</v>
      </c>
      <c r="T8" s="33" t="e">
        <f>#REF!</f>
        <v>#REF!</v>
      </c>
      <c r="U8" s="33" t="e">
        <f>#REF!</f>
        <v>#REF!</v>
      </c>
      <c r="V8" s="13"/>
      <c r="W8" s="13"/>
      <c r="X8" s="13"/>
      <c r="Y8" s="13"/>
      <c r="Z8" s="13"/>
      <c r="AA8" s="11"/>
    </row>
    <row r="9" spans="1:27" ht="63" customHeight="1" x14ac:dyDescent="0.35">
      <c r="A9" s="44" t="s">
        <v>14</v>
      </c>
      <c r="B9" s="45" t="s">
        <v>8</v>
      </c>
      <c r="C9" s="45"/>
      <c r="D9" s="45" t="s">
        <v>11</v>
      </c>
      <c r="E9" s="46">
        <v>8418.59</v>
      </c>
      <c r="F9" s="46">
        <f>E9-Q9</f>
        <v>8418.59</v>
      </c>
      <c r="G9" s="51">
        <f>5*F9*52</f>
        <v>2188833.4</v>
      </c>
      <c r="H9" s="41">
        <f t="shared" si="0"/>
        <v>109.12992264235967</v>
      </c>
      <c r="I9" s="47"/>
      <c r="J9" s="32"/>
      <c r="K9" s="72"/>
      <c r="L9" s="47"/>
      <c r="M9" s="32"/>
      <c r="N9" s="72"/>
      <c r="O9" s="52"/>
      <c r="P9" s="53">
        <v>0</v>
      </c>
      <c r="Q9" s="26">
        <f>E9*P9</f>
        <v>0</v>
      </c>
      <c r="R9" s="33">
        <f>G6</f>
        <v>20057.133249999999</v>
      </c>
      <c r="S9" s="33"/>
      <c r="T9" s="33"/>
      <c r="U9" s="33"/>
      <c r="V9" s="13"/>
      <c r="W9" s="13"/>
      <c r="X9" s="13"/>
      <c r="Y9" s="13"/>
      <c r="Z9" s="13"/>
      <c r="AA9" s="11"/>
    </row>
    <row r="10" spans="1:27" ht="63" customHeight="1" x14ac:dyDescent="0.35">
      <c r="A10" s="44" t="s">
        <v>15</v>
      </c>
      <c r="B10" s="45" t="s">
        <v>8</v>
      </c>
      <c r="C10" s="45"/>
      <c r="D10" s="45" t="s">
        <v>11</v>
      </c>
      <c r="E10" s="46">
        <v>8418.59</v>
      </c>
      <c r="F10" s="46">
        <f>E10-Q10</f>
        <v>8418.59</v>
      </c>
      <c r="G10" s="51">
        <f>6*F10*52</f>
        <v>2626600.08</v>
      </c>
      <c r="H10" s="41">
        <f t="shared" si="0"/>
        <v>130.95590717083161</v>
      </c>
      <c r="I10" s="47"/>
      <c r="J10" s="32"/>
      <c r="K10" s="72"/>
      <c r="L10" s="47"/>
      <c r="M10" s="32"/>
      <c r="N10" s="72"/>
      <c r="O10" s="52"/>
      <c r="P10" s="53">
        <v>0</v>
      </c>
      <c r="Q10" s="26">
        <f>E10*P10</f>
        <v>0</v>
      </c>
      <c r="R10" s="33">
        <f>G6</f>
        <v>20057.133249999999</v>
      </c>
      <c r="S10" s="33"/>
      <c r="T10" s="33"/>
      <c r="U10" s="33"/>
      <c r="V10" s="13"/>
      <c r="W10" s="13"/>
      <c r="X10" s="13"/>
      <c r="Y10" s="13"/>
      <c r="Z10" s="13"/>
      <c r="AA10" s="11"/>
    </row>
    <row r="11" spans="1:27" ht="48" customHeight="1" x14ac:dyDescent="0.35">
      <c r="A11" s="44" t="s">
        <v>37</v>
      </c>
      <c r="B11" s="58"/>
      <c r="C11" s="58"/>
      <c r="D11" s="58"/>
      <c r="E11" s="59"/>
      <c r="F11" s="59"/>
      <c r="G11" s="47">
        <f>(0.28*G8)+(0.44*G9)+(0.28*G10)+G6</f>
        <v>2208890.5332500003</v>
      </c>
      <c r="H11" s="41">
        <f>G11/R11</f>
        <v>110.12992264235969</v>
      </c>
      <c r="I11" s="60">
        <f>(G11*16)+(0.5*2000000)</f>
        <v>36342248.532000005</v>
      </c>
      <c r="J11" s="41">
        <f>I11/V11</f>
        <v>29.773390963539395</v>
      </c>
      <c r="K11" s="73">
        <f>(I11-I6)/5</f>
        <v>7024324.0132500008</v>
      </c>
      <c r="L11" s="60">
        <f>(G11*16)+(0.75*2000000)</f>
        <v>36842248.532000005</v>
      </c>
      <c r="M11" s="41">
        <f>L11/W11</f>
        <v>21.412088237155217</v>
      </c>
      <c r="N11" s="73">
        <f>(L11-L6)/5</f>
        <v>7024324.0132500008</v>
      </c>
      <c r="O11" s="76">
        <f>(12*G11)-X11</f>
        <v>26266000.800000004</v>
      </c>
      <c r="P11" s="62"/>
      <c r="Q11" s="26"/>
      <c r="R11" s="33">
        <f>G6</f>
        <v>20057.133249999999</v>
      </c>
      <c r="S11" s="33"/>
      <c r="T11" s="33"/>
      <c r="U11" s="33"/>
      <c r="V11" s="13">
        <f>I6</f>
        <v>1220628.46575</v>
      </c>
      <c r="W11" s="13">
        <f>L6</f>
        <v>1720628.46575</v>
      </c>
      <c r="X11" s="13">
        <f>12*G6</f>
        <v>240685.59899999999</v>
      </c>
      <c r="Y11" s="13"/>
      <c r="Z11" s="13"/>
      <c r="AA11" s="11"/>
    </row>
    <row r="12" spans="1:27" ht="50.25" customHeight="1" x14ac:dyDescent="0.35">
      <c r="A12" s="44" t="s">
        <v>38</v>
      </c>
      <c r="B12" s="58"/>
      <c r="C12" s="58"/>
      <c r="D12" s="58"/>
      <c r="E12" s="59"/>
      <c r="F12" s="59"/>
      <c r="G12" s="47"/>
      <c r="H12" s="41"/>
      <c r="I12" s="60">
        <f>(G11)+(G11/POWER(1.03,1))+(G11/POWER(1.03,2))+(G11/POWER(1.03,3))+(G11/POWER(1.03,4))+(G11/POWER(1.03,5))+(G11/POWER(1.03,6))+(G11/POWER(1.03,7))+(G11/POWER(1.03,8))+(G11/POWER(1.03,9))+(G11/POWER(1.03,10))+(G11/POWER(1.03,11))+(G11/POWER(1.03,12))+(G11/POWER(1.03,13))+(G11/POWER(1.03,14))+(G11/POWER(1.03,15))+(G6)+(G6/POWER(1.03,1))+(G6/POWER(1.03,2))+(G6/POWER(1.03,3))+(G6/POWER(1.03,4))+(G6/POWER(1.03,5))+(G6/POWER(1.03,6))+(G6/POWER(1.03,7))+(G6/POWER(1.03,8))+(G6/POWER(1.03,9))+(G6/POWER(1.03,10))+(G6/POWER(1.03,11))+(G6/POWER(1.03,12))+(G6/POWER(1.03,13))+(G6/POWER(1.03,14))+(G6/POWER(1.03,15))+(0.5*(2000000/POWER(1.03,15)))</f>
        <v>29479842.168394744</v>
      </c>
      <c r="J12" s="41">
        <f>I12/V12</f>
        <v>31.521068954552586</v>
      </c>
      <c r="K12" s="73">
        <f>(I12-I7)/5</f>
        <v>5708919.9410602553</v>
      </c>
      <c r="L12" s="60">
        <f>(G11)+(G11/POWER(1.03,1))+(G11/POWER(1.03,2))+(G11/POWER(1.03,3))+(G11/POWER(1.03,4))+(G11/POWER(1.03,5))+(G11/POWER(1.03,6))+(G11/POWER(1.03,7))+(G11/POWER(1.03,8))+(G11/POWER(1.03,9))+(G11/POWER(1.03,10))+(G11/POWER(1.03,11))+(G11/POWER(1.03,12))+(G11/POWER(1.03,13))+(G11/POWER(1.03,14))+(G11/POWER(1.03,15))+(G6)+(G6/POWER(1.03,1))+(G6/POWER(1.03,2))+(G6/POWER(1.03,3))+(G6/POWER(1.03,4))+(G6/POWER(1.03,5))+(G6/POWER(1.03,6))+(G6/POWER(1.03,7))+(G6/POWER(1.03,8))+(G6/POWER(1.03,9))+(G6/POWER(1.03,10))+(G6/POWER(1.03,11))+(G6/POWER(1.03,12))+(G6/POWER(1.03,13))+(G6/POWER(1.03,14))+(G6/POWER(1.03,15))+(0.75*(2000000/POWER(1.03,15)))</f>
        <v>29800773.142093103</v>
      </c>
      <c r="M12" s="41">
        <f>L12/W12</f>
        <v>22.795849697721614</v>
      </c>
      <c r="N12" s="73">
        <f>(L12-L7)/5</f>
        <v>5698696.7443102552</v>
      </c>
      <c r="O12" s="61"/>
      <c r="P12" s="62"/>
      <c r="Q12" s="26"/>
      <c r="R12" s="33"/>
      <c r="S12" s="33"/>
      <c r="T12" s="33"/>
      <c r="U12" s="33"/>
      <c r="V12" s="13">
        <f>I7</f>
        <v>935242.46309346601</v>
      </c>
      <c r="W12" s="13">
        <f>L7</f>
        <v>1307289.4205418285</v>
      </c>
      <c r="X12" s="13"/>
      <c r="Y12" s="13"/>
      <c r="Z12" s="13"/>
      <c r="AA12" s="11"/>
    </row>
    <row r="13" spans="1:27" ht="46.5" customHeight="1" x14ac:dyDescent="0.35">
      <c r="A13" s="44" t="s">
        <v>39</v>
      </c>
      <c r="B13" s="58"/>
      <c r="C13" s="58"/>
      <c r="D13" s="58"/>
      <c r="E13" s="59"/>
      <c r="F13" s="59"/>
      <c r="G13" s="47"/>
      <c r="H13" s="41"/>
      <c r="I13" s="60">
        <f>(G11*14)+(0.5*2000000)</f>
        <v>31924467.465500005</v>
      </c>
      <c r="J13" s="41">
        <f>I13/V13</f>
        <v>26.154123356351857</v>
      </c>
      <c r="K13" s="73">
        <f>(I13-I6)/3</f>
        <v>10234612.999916667</v>
      </c>
      <c r="L13" s="60">
        <f>(G11*14)+(0.75*2000000)</f>
        <v>32424467.465500005</v>
      </c>
      <c r="M13" s="41">
        <f>L13/W13</f>
        <v>18.844549018527712</v>
      </c>
      <c r="N13" s="73">
        <f>(L13-L6)/3</f>
        <v>10234612.999916667</v>
      </c>
      <c r="O13" s="61"/>
      <c r="P13" s="62"/>
      <c r="Q13" s="26"/>
      <c r="R13" s="33"/>
      <c r="S13" s="33"/>
      <c r="T13" s="33"/>
      <c r="U13" s="33"/>
      <c r="V13" s="13">
        <f>I6</f>
        <v>1220628.46575</v>
      </c>
      <c r="W13" s="13">
        <f>L6</f>
        <v>1720628.46575</v>
      </c>
      <c r="X13" s="13"/>
      <c r="Y13" s="13"/>
      <c r="Z13" s="13"/>
      <c r="AA13" s="11"/>
    </row>
    <row r="14" spans="1:27" ht="45.75" customHeight="1" thickBot="1" x14ac:dyDescent="0.4">
      <c r="A14" s="36" t="s">
        <v>40</v>
      </c>
      <c r="B14" s="28"/>
      <c r="C14" s="28"/>
      <c r="D14" s="28"/>
      <c r="E14" s="37"/>
      <c r="F14" s="37"/>
      <c r="G14" s="40"/>
      <c r="H14" s="74"/>
      <c r="I14" s="40">
        <f>(G11)+(G11/POWER(1.03,1))+(G11/POWER(1.03,2))+(G11/POWER(1.03,3))+(G11/POWER(1.03,4))+(G11/POWER(1.03,5))+(G11/POWER(1.03,6))+(G11/POWER(1.03,7))+(G11/POWER(1.03,8))+(G11/POWER(1.03,9))+(G11/POWER(1.03,10))+(G11/POWER(1.03,11))+(G11/POWER(1.03,12))+(G11/POWER(1.03,13))+(G6)+(G6/POWER(1.03,1))+(G6/POWER(1.03,2))+(G6/POWER(1.03,3))+(G6/POWER(1.03,4))+(G6/POWER(1.03,5))+(G6/POWER(1.03,6))+(G6/POWER(1.03,7))+(G6/POWER(1.03,8))+(G6/POWER(1.03,9))+(G6/POWER(1.03,10))+(G6/POWER(1.03,11))+(G6/POWER(1.03,12))+(G6/POWER(1.03,13))+(0.5*(2000000/POWER(1.03,13)))</f>
        <v>26614657.880565133</v>
      </c>
      <c r="J14" s="74">
        <f>I14/V14</f>
        <v>28.457495174601931</v>
      </c>
      <c r="K14" s="75">
        <f>(I14-I7)/3</f>
        <v>8559805.1391572226</v>
      </c>
      <c r="L14" s="40">
        <f>(G11)+(G11/POWER(1.03,1))+(G11/POWER(1.03,2))+(G11/POWER(1.03,3))+(G11/POWER(1.03,4))+(G11/POWER(1.03,5))+(G11/POWER(1.03,6))+(G11/POWER(1.03,7))+(G11/POWER(1.03,8))+(G11/POWER(1.03,9))+(G11/POWER(1.03,10))+(G11/POWER(1.03,11))+(G11/POWER(1.03,12))+(G11/POWER(1.03,13))+(G6)+(G6/POWER(1.03,1))+(G6/POWER(1.03,2))+(G6/POWER(1.03,3))+(G6/POWER(1.03,4))+(G6/POWER(1.03,5))+(G6/POWER(1.03,6))+(G6/POWER(1.03,7))+(G6/POWER(1.03,8))+(G6/POWER(1.03,9))+(G6/POWER(1.03,10))+(G6/POWER(1.03,11))+(G6/POWER(1.03,12))+(G6/POWER(1.03,13))+(0.75*(2000000/POWER(1.03,13)))</f>
        <v>26955133.550561722</v>
      </c>
      <c r="M14" s="74">
        <f>L14/W14</f>
        <v>20.619101728360736</v>
      </c>
      <c r="N14" s="75">
        <f>(L14-L7)/3</f>
        <v>8549281.376673298</v>
      </c>
      <c r="O14" s="54"/>
      <c r="P14" s="38"/>
      <c r="Q14" s="26"/>
      <c r="R14" s="33"/>
      <c r="S14" s="33"/>
      <c r="T14" s="33"/>
      <c r="U14" s="33"/>
      <c r="V14" s="13">
        <f>I7</f>
        <v>935242.46309346601</v>
      </c>
      <c r="W14" s="13">
        <f>L7</f>
        <v>1307289.4205418285</v>
      </c>
      <c r="X14" s="13"/>
      <c r="Y14" s="13"/>
      <c r="Z14" s="13"/>
      <c r="AA14" s="11"/>
    </row>
    <row r="15" spans="1:27" ht="6.75" customHeight="1" thickTop="1" x14ac:dyDescent="0.3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7"/>
      <c r="Q15" s="5"/>
      <c r="R15" s="5"/>
      <c r="S15" s="5"/>
      <c r="T15" s="5"/>
      <c r="U15" s="5"/>
      <c r="V15" s="5"/>
    </row>
    <row r="16" spans="1:27" ht="9.65" customHeight="1" x14ac:dyDescent="0.35">
      <c r="A16" s="8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5"/>
      <c r="R16" s="5"/>
      <c r="S16" s="5"/>
      <c r="T16" s="5"/>
      <c r="U16" s="5"/>
      <c r="V16" s="5"/>
      <c r="Y16" t="s">
        <v>0</v>
      </c>
    </row>
    <row r="17" spans="1:22" ht="3.75" customHeight="1" x14ac:dyDescent="0.35">
      <c r="A17" s="9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9.75" hidden="1" customHeight="1" x14ac:dyDescent="0.35">
      <c r="A18" s="8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idden="1" x14ac:dyDescent="0.35">
      <c r="A19" s="10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6" customHeight="1" x14ac:dyDescent="0.3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x14ac:dyDescent="0.35">
      <c r="A21" s="15"/>
      <c r="B21" s="5"/>
      <c r="C21" s="5"/>
      <c r="D21" s="5"/>
      <c r="E21" s="16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x14ac:dyDescent="0.35">
      <c r="A22" s="17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x14ac:dyDescent="0.35">
      <c r="A23" s="17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14"/>
    </row>
    <row r="24" spans="1:22" x14ac:dyDescent="0.35">
      <c r="A24" s="17"/>
      <c r="B24" s="21"/>
      <c r="C24" s="21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2" x14ac:dyDescent="0.35">
      <c r="A25" s="18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2" ht="62.25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2" ht="96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2" ht="69" customHeight="1" x14ac:dyDescent="0.35"/>
    <row r="30" spans="1:22" x14ac:dyDescent="0.35">
      <c r="F30" s="12"/>
    </row>
  </sheetData>
  <autoFilter ref="A2:V14" xr:uid="{00000000-0009-0000-0000-000000000000}"/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workbookViewId="0"/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8" sqref="U18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E2" zoomScale="80" zoomScaleNormal="80" workbookViewId="0">
      <selection activeCell="I11" sqref="I11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39"/>
  <sheetViews>
    <sheetView topLeftCell="K1" zoomScaleNormal="100" workbookViewId="0">
      <selection activeCell="S24" sqref="S24"/>
    </sheetView>
  </sheetViews>
  <sheetFormatPr defaultRowHeight="14.5" x14ac:dyDescent="0.35"/>
  <cols>
    <col min="1" max="1" width="3.26953125" customWidth="1"/>
    <col min="2" max="3" width="2.81640625" customWidth="1"/>
    <col min="4" max="4" width="28.26953125" customWidth="1"/>
    <col min="5" max="5" width="0.1796875" customWidth="1"/>
    <col min="6" max="7" width="9.81640625" hidden="1" customWidth="1"/>
    <col min="8" max="8" width="10.26953125" hidden="1" customWidth="1"/>
    <col min="9" max="9" width="13" customWidth="1"/>
    <col min="10" max="10" width="11.1796875" customWidth="1"/>
    <col min="11" max="11" width="13.81640625" customWidth="1"/>
    <col min="12" max="12" width="11.7265625" hidden="1" customWidth="1"/>
    <col min="13" max="13" width="9.81640625" hidden="1" customWidth="1"/>
    <col min="27" max="27" width="10.453125" style="5" customWidth="1"/>
  </cols>
  <sheetData>
    <row r="1" spans="1:50" ht="34.5" customHeight="1" x14ac:dyDescent="0.35">
      <c r="D1" s="5"/>
      <c r="E1" s="77"/>
      <c r="F1" s="78"/>
      <c r="G1" s="78"/>
      <c r="H1" s="78"/>
      <c r="I1" s="78" t="s">
        <v>45</v>
      </c>
      <c r="J1" s="78" t="s">
        <v>45</v>
      </c>
      <c r="K1" s="78" t="s">
        <v>45</v>
      </c>
      <c r="L1" s="77"/>
      <c r="M1" s="7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35">
      <c r="D2" s="80"/>
      <c r="E2" s="81">
        <f>L2-M2</f>
        <v>0</v>
      </c>
      <c r="F2" s="82"/>
      <c r="G2" s="82"/>
      <c r="H2" s="82"/>
      <c r="I2" s="81"/>
      <c r="J2" s="81"/>
      <c r="K2" s="81"/>
      <c r="L2" s="83"/>
      <c r="M2" s="84">
        <v>0</v>
      </c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ht="27.75" customHeight="1" x14ac:dyDescent="0.35">
      <c r="D3" s="85"/>
      <c r="E3" s="81">
        <f t="shared" ref="E3:E5" si="0">L3-M3</f>
        <v>0</v>
      </c>
      <c r="F3" s="82"/>
      <c r="G3" s="82"/>
      <c r="H3" s="82"/>
      <c r="I3" s="81"/>
      <c r="J3" s="81"/>
      <c r="K3" s="81"/>
      <c r="L3" s="83"/>
      <c r="M3" s="84">
        <v>0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ht="21" x14ac:dyDescent="0.35">
      <c r="A4">
        <v>2</v>
      </c>
      <c r="B4">
        <v>2</v>
      </c>
      <c r="C4">
        <v>2</v>
      </c>
      <c r="D4" s="85" t="s">
        <v>46</v>
      </c>
      <c r="E4" s="81">
        <f t="shared" si="0"/>
        <v>0</v>
      </c>
      <c r="F4" s="82"/>
      <c r="G4" s="82"/>
      <c r="H4" s="82"/>
      <c r="I4" s="81">
        <f>BIA!K11</f>
        <v>7024324.0132500008</v>
      </c>
      <c r="J4" s="81">
        <f>BIA!N11</f>
        <v>7024324.0132500008</v>
      </c>
      <c r="K4" s="81">
        <f>BIA!K13</f>
        <v>10234612.999916667</v>
      </c>
      <c r="L4" s="83"/>
      <c r="M4" s="84">
        <v>0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ht="21" x14ac:dyDescent="0.35">
      <c r="A5">
        <v>1</v>
      </c>
      <c r="B5">
        <v>1</v>
      </c>
      <c r="C5">
        <v>1</v>
      </c>
      <c r="D5" s="85" t="s">
        <v>44</v>
      </c>
      <c r="E5" s="81">
        <f t="shared" si="0"/>
        <v>0</v>
      </c>
      <c r="F5" s="82"/>
      <c r="G5" s="82"/>
      <c r="H5" s="82"/>
      <c r="I5" s="81">
        <f>BIA!N12</f>
        <v>5698696.7443102552</v>
      </c>
      <c r="J5" s="81">
        <f>BIA!K12</f>
        <v>5708919.9410602553</v>
      </c>
      <c r="K5" s="81">
        <f>BIA!K14</f>
        <v>8559805.1391572226</v>
      </c>
      <c r="L5" s="83"/>
      <c r="M5" s="84">
        <v>0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ht="5.25" customHeight="1" x14ac:dyDescent="0.35"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ht="11.25" customHeight="1" x14ac:dyDescent="0.35">
      <c r="D7" s="8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ht="10.5" customHeight="1" x14ac:dyDescent="0.35">
      <c r="D8" s="8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87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ht="12" customHeight="1" x14ac:dyDescent="0.35">
      <c r="D9" s="88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87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x14ac:dyDescent="0.35"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87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35"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35"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35"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35"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35"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35"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4:50" x14ac:dyDescent="0.35"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4:50" x14ac:dyDescent="0.35"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4:50" x14ac:dyDescent="0.35"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4:50" x14ac:dyDescent="0.35"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4:50" x14ac:dyDescent="0.35"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4:50" x14ac:dyDescent="0.35"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4:50" x14ac:dyDescent="0.35"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4:50" x14ac:dyDescent="0.3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4:50" x14ac:dyDescent="0.35"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4:50" ht="10.5" customHeight="1" x14ac:dyDescent="0.35">
      <c r="D26" s="87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4:50" x14ac:dyDescent="0.35"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4:50" x14ac:dyDescent="0.35"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4:50" x14ac:dyDescent="0.35"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4:50" x14ac:dyDescent="0.35"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4:50" x14ac:dyDescent="0.35"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4:50" x14ac:dyDescent="0.35"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4:50" x14ac:dyDescent="0.35"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4:50" ht="4.5" customHeight="1" x14ac:dyDescent="0.35"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4:50" ht="10.5" customHeight="1" x14ac:dyDescent="0.35">
      <c r="D35" s="5"/>
      <c r="E35" s="5"/>
      <c r="F35" s="5"/>
      <c r="G35" s="5"/>
      <c r="H35" s="5"/>
      <c r="I35" s="5"/>
      <c r="J35" s="5"/>
      <c r="K35" s="5"/>
      <c r="L35" s="5"/>
      <c r="M35" s="5"/>
      <c r="N35" s="89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4:50" ht="12" customHeight="1" x14ac:dyDescent="0.35">
      <c r="N36" s="90"/>
    </row>
    <row r="37" spans="4:50" ht="12" customHeight="1" x14ac:dyDescent="0.35">
      <c r="N37" s="91"/>
    </row>
    <row r="38" spans="4:50" ht="12.75" customHeight="1" x14ac:dyDescent="0.35">
      <c r="N38" s="90"/>
    </row>
    <row r="39" spans="4:50" ht="12" customHeight="1" x14ac:dyDescent="0.35">
      <c r="N39" s="9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U19" sqref="U19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N45"/>
  <sheetViews>
    <sheetView topLeftCell="B1" workbookViewId="0">
      <selection activeCell="K43" sqref="K43"/>
    </sheetView>
  </sheetViews>
  <sheetFormatPr defaultRowHeight="14.5" x14ac:dyDescent="0.35"/>
  <sheetData>
    <row r="45" spans="14:14" x14ac:dyDescent="0.35">
      <c r="N45" s="42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A24" sqref="A24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A27" sqref="AA27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B5" sqref="AB5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E1" zoomScale="85" zoomScaleNormal="85" workbookViewId="0">
      <selection activeCell="AG18" sqref="AG18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BIA</vt:lpstr>
      <vt:lpstr>Váhy (cost-effect)</vt:lpstr>
      <vt:lpstr>ICER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Duda Jaroslav, Mgr.</cp:lastModifiedBy>
  <dcterms:created xsi:type="dcterms:W3CDTF">2023-05-03T18:48:29Z</dcterms:created>
  <dcterms:modified xsi:type="dcterms:W3CDTF">2024-06-05T09:35:17Z</dcterms:modified>
</cp:coreProperties>
</file>