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bookViews>
    <workbookView xWindow="0" yWindow="0" windowWidth="24240" windowHeight="11685"/>
  </bookViews>
  <sheets>
    <sheet name="CEA" sheetId="10" r:id="rId1"/>
    <sheet name="BIA" sheetId="85" r:id="rId2"/>
    <sheet name="účinn. a bezpeč." sheetId="81" r:id="rId3"/>
    <sheet name="QALY, LYG - modelace" sheetId="84" r:id="rId4"/>
    <sheet name="Váhy (cost-effect)" sheetId="83" r:id="rId5"/>
    <sheet name="Váhy (cost-effect) (2)" sheetId="87" r:id="rId6"/>
    <sheet name="srovnání" sheetId="75" r:id="rId7"/>
    <sheet name="List1" sheetId="67" r:id="rId8"/>
    <sheet name="List2" sheetId="68" r:id="rId9"/>
    <sheet name="List3" sheetId="69" r:id="rId10"/>
    <sheet name="List4" sheetId="70" r:id="rId11"/>
    <sheet name="List5" sheetId="71" r:id="rId12"/>
    <sheet name="List6" sheetId="72" r:id="rId13"/>
    <sheet name="List7" sheetId="73" r:id="rId14"/>
    <sheet name="List8" sheetId="74" r:id="rId15"/>
    <sheet name="List9" sheetId="76" r:id="rId16"/>
    <sheet name="List10" sheetId="77" r:id="rId17"/>
    <sheet name="List11" sheetId="78" r:id="rId18"/>
    <sheet name="List12" sheetId="79" r:id="rId19"/>
    <sheet name="List13" sheetId="80" r:id="rId20"/>
    <sheet name="List14" sheetId="82" r:id="rId21"/>
  </sheets>
  <definedNames>
    <definedName name="_xlnm._FilterDatabase" localSheetId="1" hidden="1">BIA!$A$2:$U$20</definedName>
    <definedName name="_xlnm._FilterDatabase" localSheetId="0" hidden="1">CEA!$A$2:$Y$19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 i="10" l="1"/>
  <c r="I13" i="10"/>
  <c r="I14" i="10"/>
  <c r="I15" i="10"/>
  <c r="O20" i="85"/>
  <c r="O19" i="85"/>
  <c r="O18" i="85"/>
  <c r="O17" i="85"/>
  <c r="O15" i="85"/>
  <c r="O14" i="85"/>
  <c r="O13" i="85"/>
  <c r="O12" i="85"/>
  <c r="O9" i="85"/>
  <c r="O8" i="85"/>
  <c r="O7" i="85"/>
  <c r="O6" i="85"/>
  <c r="O5" i="85"/>
  <c r="O4" i="85"/>
  <c r="O3" i="85"/>
  <c r="G9" i="85"/>
  <c r="G8" i="85"/>
  <c r="G7" i="85"/>
  <c r="G6" i="85"/>
  <c r="G5" i="85"/>
  <c r="G4" i="85"/>
  <c r="G3" i="85"/>
  <c r="X20" i="85" l="1"/>
  <c r="W20" i="85"/>
  <c r="U20" i="85"/>
  <c r="P20" i="85"/>
  <c r="P19" i="85"/>
  <c r="P18" i="85"/>
  <c r="P17" i="85"/>
  <c r="H15" i="85"/>
  <c r="I15" i="85" s="1"/>
  <c r="P14" i="85"/>
  <c r="H14" i="85" s="1"/>
  <c r="I14" i="85" s="1"/>
  <c r="Q13" i="85"/>
  <c r="P13" i="85"/>
  <c r="H13" i="85" s="1"/>
  <c r="I13" i="85" s="1"/>
  <c r="T12" i="85"/>
  <c r="S12" i="85"/>
  <c r="R12" i="85"/>
  <c r="Q12" i="85"/>
  <c r="P12" i="85"/>
  <c r="H12" i="85" s="1"/>
  <c r="I12" i="85" s="1"/>
  <c r="T11" i="85"/>
  <c r="S11" i="85"/>
  <c r="R11" i="85"/>
  <c r="Q11" i="85"/>
  <c r="P9" i="85"/>
  <c r="H9" i="85" s="1"/>
  <c r="I9" i="85" s="1"/>
  <c r="P8" i="85"/>
  <c r="H8" i="85" s="1"/>
  <c r="I8" i="85" s="1"/>
  <c r="P7" i="85"/>
  <c r="H7" i="85" s="1"/>
  <c r="I7" i="85" s="1"/>
  <c r="P6" i="85"/>
  <c r="H6" i="85" s="1"/>
  <c r="I6" i="85" s="1"/>
  <c r="P5" i="85"/>
  <c r="H5" i="85" s="1"/>
  <c r="P4" i="85"/>
  <c r="H4" i="85" s="1"/>
  <c r="I4" i="85" s="1"/>
  <c r="P3" i="85"/>
  <c r="H3" i="85" s="1"/>
  <c r="I3" i="85" s="1"/>
  <c r="I5" i="85" l="1"/>
  <c r="J5" i="85" s="1"/>
  <c r="I18" i="85"/>
  <c r="J18" i="85" s="1"/>
  <c r="I17" i="85"/>
  <c r="J17" i="85" s="1"/>
  <c r="I11" i="85"/>
  <c r="J11" i="85" s="1"/>
  <c r="I19" i="85"/>
  <c r="J19" i="85" s="1"/>
  <c r="I20" i="85"/>
  <c r="J20" i="85" s="1"/>
  <c r="I10" i="85"/>
  <c r="J10" i="85" s="1"/>
  <c r="T9" i="10"/>
  <c r="H9" i="10" s="1"/>
  <c r="I9" i="10" s="1"/>
  <c r="T8" i="10"/>
  <c r="H8" i="10" s="1"/>
  <c r="I8" i="10" s="1"/>
  <c r="T4" i="10"/>
  <c r="H4" i="10" s="1"/>
  <c r="I4" i="10" s="1"/>
  <c r="T18" i="10"/>
  <c r="T17" i="10"/>
  <c r="T16" i="10"/>
  <c r="T7" i="10"/>
  <c r="H7" i="10" s="1"/>
  <c r="I7" i="10" s="1"/>
  <c r="T6" i="10"/>
  <c r="H6" i="10" s="1"/>
  <c r="I6" i="10" s="1"/>
  <c r="H15" i="10"/>
  <c r="T13" i="10"/>
  <c r="H13" i="10"/>
  <c r="N5" i="85" l="1"/>
  <c r="N19" i="85"/>
  <c r="N18" i="85"/>
  <c r="N17" i="85"/>
  <c r="N20" i="85"/>
  <c r="N11" i="85"/>
  <c r="M20" i="85"/>
  <c r="M11" i="85"/>
  <c r="M19" i="85"/>
  <c r="M5" i="85"/>
  <c r="M18" i="85"/>
  <c r="M17" i="85"/>
  <c r="L5" i="85"/>
  <c r="L20" i="85"/>
  <c r="L19" i="85"/>
  <c r="L18" i="85"/>
  <c r="L17" i="85"/>
  <c r="L11" i="85"/>
  <c r="K20" i="85"/>
  <c r="K19" i="85"/>
  <c r="K17" i="85"/>
  <c r="K11" i="85"/>
  <c r="K5" i="85"/>
  <c r="K18" i="85"/>
  <c r="K16" i="85"/>
  <c r="N10" i="85"/>
  <c r="L16" i="85"/>
  <c r="K10" i="85"/>
  <c r="L10" i="85"/>
  <c r="N16" i="85"/>
  <c r="M16" i="85"/>
  <c r="M10" i="85"/>
  <c r="I11" i="10"/>
  <c r="J11" i="10" s="1"/>
  <c r="I19" i="10"/>
  <c r="I17" i="10"/>
  <c r="U13" i="10"/>
  <c r="K11" i="10" l="1"/>
  <c r="V20" i="85"/>
  <c r="Y20" i="85"/>
  <c r="K17" i="10"/>
  <c r="J17" i="10"/>
  <c r="J19" i="10"/>
  <c r="K19" i="10"/>
  <c r="T14" i="10"/>
  <c r="H14" i="10" s="1"/>
  <c r="L17" i="10" l="1"/>
  <c r="O17" i="10"/>
  <c r="L19" i="10"/>
  <c r="O19" i="10"/>
  <c r="O11" i="10"/>
  <c r="I18" i="10"/>
  <c r="K18" i="10" s="1"/>
  <c r="L11" i="10"/>
  <c r="J18" i="10"/>
  <c r="T12" i="10"/>
  <c r="H12" i="10" s="1"/>
  <c r="L18" i="10" l="1"/>
  <c r="O18" i="10"/>
  <c r="P11" i="10"/>
  <c r="P17" i="10"/>
  <c r="P19" i="10"/>
  <c r="I16" i="10"/>
  <c r="T5" i="10"/>
  <c r="H5" i="10" s="1"/>
  <c r="I5" i="10" s="1"/>
  <c r="K5" i="10" s="1"/>
  <c r="O5" i="10" l="1"/>
  <c r="Q18" i="10" s="1"/>
  <c r="M5" i="10"/>
  <c r="M17" i="10"/>
  <c r="M11" i="10"/>
  <c r="M19" i="10"/>
  <c r="K16" i="10"/>
  <c r="J16" i="10"/>
  <c r="P18" i="10"/>
  <c r="M18" i="10"/>
  <c r="X12" i="10"/>
  <c r="X11" i="10"/>
  <c r="U11" i="10"/>
  <c r="U12" i="10"/>
  <c r="T3" i="10"/>
  <c r="H3" i="10" s="1"/>
  <c r="I3" i="10" s="1"/>
  <c r="I10" i="10" l="1"/>
  <c r="K10" i="10" s="1"/>
  <c r="N16" i="10" s="1"/>
  <c r="L16" i="10"/>
  <c r="M16" i="10"/>
  <c r="O16" i="10"/>
  <c r="Q5" i="10"/>
  <c r="Q17" i="10"/>
  <c r="Q19" i="10"/>
  <c r="Q11" i="10"/>
  <c r="V11" i="10"/>
  <c r="V12" i="10"/>
  <c r="T19" i="10"/>
  <c r="Q16" i="10" l="1"/>
  <c r="P16" i="10"/>
  <c r="N10" i="10"/>
  <c r="M10" i="10"/>
  <c r="O10" i="10"/>
  <c r="N17" i="10"/>
  <c r="N11" i="10"/>
  <c r="N19" i="10"/>
  <c r="N18" i="10"/>
  <c r="J10" i="10"/>
  <c r="L10" i="10"/>
  <c r="W12" i="10"/>
  <c r="W11" i="10"/>
  <c r="Q10" i="10" l="1"/>
  <c r="R10" i="10"/>
  <c r="R19" i="10"/>
  <c r="R11" i="10"/>
  <c r="R17" i="10"/>
  <c r="R18" i="10"/>
  <c r="P10" i="10"/>
  <c r="R16" i="10"/>
  <c r="Z19" i="10"/>
  <c r="AC19" i="10"/>
  <c r="AA19" i="10" l="1"/>
  <c r="AB19" i="10"/>
  <c r="Y19" i="10"/>
</calcChain>
</file>

<file path=xl/comments1.xml><?xml version="1.0" encoding="utf-8"?>
<comments xmlns="http://schemas.openxmlformats.org/spreadsheetml/2006/main">
  <authors>
    <author>Uživatel systému Windows</author>
  </authors>
  <commentList>
    <comment ref="G12" authorId="0">
      <text>
        <r>
          <rPr>
            <sz val="11"/>
            <color theme="1"/>
            <rFont val="Calibri"/>
            <family val="2"/>
            <charset val="238"/>
            <scheme val="minor"/>
          </rPr>
          <t xml:space="preserve">Dle ceny uvedené v žádosti HOK FNOL z 12.2.2024 - viz pozn. 101
</t>
        </r>
      </text>
    </comment>
    <comment ref="G13" authorId="0">
      <text>
        <r>
          <rPr>
            <sz val="11"/>
            <color theme="1"/>
            <rFont val="Calibri"/>
            <family val="2"/>
            <charset val="238"/>
            <scheme val="minor"/>
          </rPr>
          <t xml:space="preserve">Dle ceny uvedené v žádosti HOK FNOL z 12.2.2024 - viz pozn. 101
</t>
        </r>
      </text>
    </comment>
    <comment ref="G14" authorId="0">
      <text>
        <r>
          <rPr>
            <sz val="11"/>
            <color theme="1"/>
            <rFont val="Calibri"/>
            <family val="2"/>
            <charset val="238"/>
            <scheme val="minor"/>
          </rPr>
          <t>Dle výše úhrady uvedené ve strukturovaném podání od Servier z 5. 1.2024 - viz pozn. 65</t>
        </r>
      </text>
    </comment>
    <comment ref="G15" authorId="0">
      <text>
        <r>
          <rPr>
            <sz val="11"/>
            <color theme="1"/>
            <rFont val="Calibri"/>
            <family val="2"/>
            <charset val="238"/>
            <scheme val="minor"/>
          </rPr>
          <t>Dle výše úhrady uvedené ve strukturovaném podání od Servier z 5. 1.2024 - viz pozn. 65</t>
        </r>
      </text>
    </comment>
    <comment ref="G16" authorId="0">
      <text/>
    </comment>
    <comment ref="G17" authorId="0">
      <text/>
    </comment>
    <comment ref="G18" authorId="0">
      <text/>
    </comment>
    <comment ref="G19" authorId="0">
      <text/>
    </comment>
  </commentList>
</comments>
</file>

<file path=xl/comments2.xml><?xml version="1.0" encoding="utf-8"?>
<comments xmlns="http://schemas.openxmlformats.org/spreadsheetml/2006/main">
  <authors>
    <author>Uživatel systému Windows</author>
  </authors>
  <commentList>
    <comment ref="G12" authorId="0">
      <text>
        <r>
          <rPr>
            <sz val="11"/>
            <color theme="1"/>
            <rFont val="Calibri"/>
            <family val="2"/>
            <charset val="238"/>
            <scheme val="minor"/>
          </rPr>
          <t xml:space="preserve">Dle ceny uvedené v žádosti HOK FNOL z 12.2.2024 - viz pozn. 101
</t>
        </r>
      </text>
    </comment>
    <comment ref="G13" authorId="0">
      <text>
        <r>
          <rPr>
            <sz val="11"/>
            <color theme="1"/>
            <rFont val="Calibri"/>
            <family val="2"/>
            <charset val="238"/>
            <scheme val="minor"/>
          </rPr>
          <t xml:space="preserve">Dle ceny uvedené v žádosti HOK FNOL z 12.2.2024 - viz pozn. 101
</t>
        </r>
      </text>
    </comment>
    <comment ref="G14" authorId="0">
      <text>
        <r>
          <rPr>
            <sz val="11"/>
            <color theme="1"/>
            <rFont val="Calibri"/>
            <family val="2"/>
            <charset val="238"/>
            <scheme val="minor"/>
          </rPr>
          <t>Dle výše úhrady uvedené ve strukturovaném podání od Servier z 5. 1.2024 - viz pozn. 65</t>
        </r>
      </text>
    </comment>
    <comment ref="G15" authorId="0">
      <text>
        <r>
          <rPr>
            <sz val="11"/>
            <color theme="1"/>
            <rFont val="Calibri"/>
            <family val="2"/>
            <charset val="238"/>
            <scheme val="minor"/>
          </rPr>
          <t>Dle výše úhrady uvedené ve strukturovaném podání od Servier z 5. 1.2024 - viz pozn. 65</t>
        </r>
      </text>
    </comment>
    <comment ref="G17" authorId="0">
      <text/>
    </comment>
    <comment ref="G18" authorId="0">
      <text/>
    </comment>
    <comment ref="G19" authorId="0">
      <text/>
    </comment>
    <comment ref="G20" authorId="0">
      <text/>
    </comment>
  </commentList>
</comments>
</file>

<file path=xl/sharedStrings.xml><?xml version="1.0" encoding="utf-8"?>
<sst xmlns="http://schemas.openxmlformats.org/spreadsheetml/2006/main" count="258" uniqueCount="119">
  <si>
    <t xml:space="preserve"> </t>
  </si>
  <si>
    <r>
      <rPr>
        <b/>
        <sz val="10"/>
        <color theme="1"/>
        <rFont val="Calibri"/>
        <family val="2"/>
        <charset val="238"/>
        <scheme val="minor"/>
      </rPr>
      <t xml:space="preserve">venetoclax   </t>
    </r>
    <r>
      <rPr>
        <sz val="10"/>
        <color theme="1"/>
        <rFont val="Calibri"/>
        <family val="2"/>
        <charset val="238"/>
        <scheme val="minor"/>
      </rPr>
      <t xml:space="preserve">        (AbbVie)</t>
    </r>
  </si>
  <si>
    <t>účinná látka (výrobce/kontakt pro ČR)</t>
  </si>
  <si>
    <t>farmakologická skupina</t>
  </si>
  <si>
    <t>1.linie - 1. rok</t>
  </si>
  <si>
    <t>1.linie - 4 roky</t>
  </si>
  <si>
    <t>1.linie - 1. rok za BRUKINSU</t>
  </si>
  <si>
    <t>1.linie - 4 roky (3. a 4- rok sleva)</t>
  </si>
  <si>
    <t>R/R - 1. rok</t>
  </si>
  <si>
    <t>R/R - 4 roky (3. a 4. rok sleva)</t>
  </si>
  <si>
    <t>R/R - 1. rok za BRUKINSU</t>
  </si>
  <si>
    <t xml:space="preserve">R/R - 4 roky </t>
  </si>
  <si>
    <t xml:space="preserve">jednotková cena (NCSD) k 26.4.24 </t>
  </si>
  <si>
    <t>jednotková cena (NCSD) k 26.4.24 vč. bonusů</t>
  </si>
  <si>
    <r>
      <rPr>
        <b/>
        <sz val="10"/>
        <color theme="1"/>
        <rFont val="Calibri"/>
        <family val="2"/>
        <charset val="238"/>
        <scheme val="minor"/>
      </rPr>
      <t>inhibitor BCL-2</t>
    </r>
    <r>
      <rPr>
        <sz val="10"/>
        <color theme="1"/>
        <rFont val="Calibri"/>
        <family val="2"/>
        <charset val="238"/>
        <scheme val="minor"/>
      </rPr>
      <t xml:space="preserve"> -           viz pozn. 48</t>
    </r>
  </si>
  <si>
    <r>
      <t xml:space="preserve">azacitidin  </t>
    </r>
    <r>
      <rPr>
        <sz val="10"/>
        <color theme="1"/>
        <rFont val="Calibri"/>
        <family val="2"/>
        <charset val="238"/>
        <scheme val="minor"/>
      </rPr>
      <t>(Betapharm)</t>
    </r>
  </si>
  <si>
    <r>
      <rPr>
        <b/>
        <sz val="10"/>
        <color theme="1"/>
        <rFont val="Calibri"/>
        <family val="2"/>
        <charset val="238"/>
        <scheme val="minor"/>
      </rPr>
      <t>hypomethylační látka</t>
    </r>
    <r>
      <rPr>
        <sz val="10"/>
        <color theme="1"/>
        <rFont val="Calibri"/>
        <family val="2"/>
        <charset val="238"/>
        <scheme val="minor"/>
      </rPr>
      <t xml:space="preserve"> -                                   viz pozn. 8 a 55</t>
    </r>
  </si>
  <si>
    <r>
      <t>dávkování dle SPC</t>
    </r>
    <r>
      <rPr>
        <b/>
        <vertAlign val="superscript"/>
        <sz val="10"/>
        <rFont val="Arial"/>
        <family val="2"/>
        <charset val="238"/>
      </rPr>
      <t>2</t>
    </r>
    <r>
      <rPr>
        <b/>
        <sz val="10"/>
        <rFont val="Arial"/>
        <family val="2"/>
        <charset val="238"/>
      </rPr>
      <t xml:space="preserve">                                                                                                                                                      </t>
    </r>
    <r>
      <rPr>
        <sz val="10"/>
        <rFont val="Arial"/>
        <family val="2"/>
        <charset val="238"/>
      </rPr>
      <t xml:space="preserve"> (týkající se jen AML - akutní myeloidní leukémie)</t>
    </r>
  </si>
  <si>
    <t xml:space="preserve">
</t>
  </si>
  <si>
    <r>
      <rPr>
        <b/>
        <sz val="10"/>
        <color theme="1"/>
        <rFont val="Calibri"/>
        <family val="2"/>
        <charset val="238"/>
        <scheme val="minor"/>
      </rPr>
      <t>inhibitor BCL-2</t>
    </r>
    <r>
      <rPr>
        <sz val="10"/>
        <color theme="1"/>
        <rFont val="Calibri"/>
        <family val="2"/>
        <charset val="238"/>
        <scheme val="minor"/>
      </rPr>
      <t xml:space="preserve"> -           viz pozn. 48                       +        </t>
    </r>
    <r>
      <rPr>
        <b/>
        <sz val="10"/>
        <color theme="1"/>
        <rFont val="Calibri"/>
        <family val="2"/>
        <charset val="238"/>
        <scheme val="minor"/>
      </rPr>
      <t>hypomethylační látka</t>
    </r>
    <r>
      <rPr>
        <sz val="10"/>
        <color theme="1"/>
        <rFont val="Calibri"/>
        <family val="2"/>
        <charset val="238"/>
        <scheme val="minor"/>
      </rPr>
      <t xml:space="preserve"> -                                   viz pozn. 8 a 55</t>
    </r>
  </si>
  <si>
    <r>
      <rPr>
        <b/>
        <sz val="10"/>
        <color theme="1"/>
        <rFont val="Calibri"/>
        <family val="2"/>
        <charset val="238"/>
        <scheme val="minor"/>
      </rPr>
      <t xml:space="preserve">venetoclax </t>
    </r>
    <r>
      <rPr>
        <sz val="10"/>
        <color theme="1"/>
        <rFont val="Calibri"/>
        <family val="2"/>
        <charset val="238"/>
        <scheme val="minor"/>
      </rPr>
      <t xml:space="preserve">          (AbbVie)              +                    </t>
    </r>
    <r>
      <rPr>
        <b/>
        <sz val="10"/>
        <color theme="1"/>
        <rFont val="Calibri"/>
        <family val="2"/>
        <charset val="238"/>
        <scheme val="minor"/>
      </rPr>
      <t xml:space="preserve">azacitidin  </t>
    </r>
    <r>
      <rPr>
        <sz val="10"/>
        <color theme="1"/>
        <rFont val="Calibri"/>
        <family val="2"/>
        <charset val="238"/>
        <scheme val="minor"/>
      </rPr>
      <t>(Betapharm)</t>
    </r>
  </si>
  <si>
    <r>
      <rPr>
        <b/>
        <u/>
        <sz val="10"/>
        <color theme="1"/>
        <rFont val="Calibri"/>
        <family val="2"/>
        <charset val="238"/>
        <scheme val="minor"/>
      </rPr>
      <t>První dočasná úhrada jako VILP (platná do 1.11.2026)</t>
    </r>
    <r>
      <rPr>
        <sz val="9"/>
        <color theme="1"/>
        <rFont val="Calibri"/>
        <family val="2"/>
        <charset val="238"/>
        <scheme val="minor"/>
      </rPr>
      <t xml:space="preserve">.                                                               Venetoklax v kombinaci s azacitidinem </t>
    </r>
    <r>
      <rPr>
        <b/>
        <sz val="9"/>
        <color theme="1"/>
        <rFont val="Calibri"/>
        <family val="2"/>
        <charset val="238"/>
        <scheme val="minor"/>
      </rPr>
      <t>u nově diagnostikovaných dospělých pacientů s AML, kteří nejsou způsobilí pro intenzivní chemoterapii (viz Přílohu č . 4 a pozn. 71) - j</t>
    </r>
    <r>
      <rPr>
        <sz val="9"/>
        <color theme="1"/>
        <rFont val="Calibri"/>
        <family val="2"/>
        <charset val="238"/>
        <scheme val="minor"/>
      </rPr>
      <t>edná se o pacienty, kteří dosud nebyli léčeni hypometylačními látkami (viz pozn. 55). Kombinace je hrazena do progrese onem. či výskytu nepřijatelné toxicity, dle toho, co nastane dříve.</t>
    </r>
  </si>
  <si>
    <r>
      <rPr>
        <b/>
        <sz val="10"/>
        <rFont val="Arial"/>
        <family val="2"/>
        <charset val="238"/>
      </rPr>
      <t xml:space="preserve">úhrada k datu 30.4.2024  </t>
    </r>
    <r>
      <rPr>
        <sz val="10"/>
        <rFont val="Arial"/>
        <family val="2"/>
        <charset val="238"/>
      </rPr>
      <t xml:space="preserve">                                                                                                                (týkající se jen AML - akutní myeloidní leukémie)</t>
    </r>
  </si>
  <si>
    <r>
      <rPr>
        <b/>
        <u/>
        <sz val="10"/>
        <color theme="1"/>
        <rFont val="Calibri"/>
        <family val="2"/>
        <charset val="238"/>
        <scheme val="minor"/>
      </rPr>
      <t>Trvalá úhrada</t>
    </r>
    <r>
      <rPr>
        <sz val="9"/>
        <color theme="1"/>
        <rFont val="Calibri"/>
        <family val="2"/>
        <charset val="238"/>
        <scheme val="minor"/>
      </rPr>
      <t>.                                                                                                                                                                                                V 1. linii léčby dospělých</t>
    </r>
    <r>
      <rPr>
        <b/>
        <sz val="9"/>
        <color theme="1"/>
        <rFont val="Calibri"/>
        <family val="2"/>
        <charset val="238"/>
        <scheme val="minor"/>
      </rPr>
      <t xml:space="preserve"> pac. s ECOG 0-2, kteří nejsou způsobilí k HSCT (viz Přílohu č. 4 a pozn. 71) </t>
    </r>
    <r>
      <rPr>
        <sz val="9"/>
        <color theme="1"/>
        <rFont val="Calibri"/>
        <family val="2"/>
        <charset val="238"/>
        <scheme val="minor"/>
      </rPr>
      <t xml:space="preserve">a jejichž klinický stav umožňuje léčbu AML, s 20-30 % blastů a dysplazií ve více buněč. liniích, podle klasif. WHO </t>
    </r>
    <r>
      <rPr>
        <b/>
        <sz val="9"/>
        <color theme="1"/>
        <rFont val="Calibri"/>
        <family val="2"/>
        <charset val="238"/>
        <scheme val="minor"/>
      </rPr>
      <t>(</t>
    </r>
    <r>
      <rPr>
        <b/>
        <u/>
        <sz val="9"/>
        <color theme="1"/>
        <rFont val="Calibri"/>
        <family val="2"/>
        <charset val="238"/>
        <scheme val="minor"/>
      </rPr>
      <t>CAVE! viz pozn. 46!</t>
    </r>
    <r>
      <rPr>
        <b/>
        <sz val="9"/>
        <color theme="1"/>
        <rFont val="Calibri"/>
        <family val="2"/>
        <charset val="238"/>
        <scheme val="minor"/>
      </rPr>
      <t>)</t>
    </r>
    <r>
      <rPr>
        <sz val="9"/>
        <color theme="1"/>
        <rFont val="Calibri"/>
        <family val="2"/>
        <charset val="238"/>
        <scheme val="minor"/>
      </rPr>
      <t xml:space="preserve"> - terapie se ukončí kdykoliv z důvodu neakceptovatelné toxicity nebo progrese onemocnění (nárůst počtu blastů v kostní dřeni o </t>
    </r>
    <r>
      <rPr>
        <sz val="9"/>
        <color theme="1"/>
        <rFont val="Calibri"/>
        <family val="2"/>
        <charset val="238"/>
      </rPr>
      <t>≥</t>
    </r>
    <r>
      <rPr>
        <sz val="9"/>
        <color theme="1"/>
        <rFont val="Calibri"/>
        <family val="2"/>
        <charset val="238"/>
        <scheme val="minor"/>
      </rPr>
      <t xml:space="preserve"> 25 % - </t>
    </r>
    <r>
      <rPr>
        <b/>
        <u/>
        <sz val="9"/>
        <color theme="1"/>
        <rFont val="Calibri"/>
        <family val="2"/>
        <charset val="238"/>
        <scheme val="minor"/>
      </rPr>
      <t>CAVE! viz nová kritéria v Příloze č. 3</t>
    </r>
    <r>
      <rPr>
        <b/>
        <sz val="9"/>
        <color theme="1"/>
        <rFont val="Calibri"/>
        <family val="2"/>
        <charset val="238"/>
        <scheme val="minor"/>
      </rPr>
      <t>!</t>
    </r>
    <r>
      <rPr>
        <sz val="9"/>
        <color theme="1"/>
        <rFont val="Calibri"/>
        <family val="2"/>
        <charset val="238"/>
        <scheme val="minor"/>
      </rPr>
      <t xml:space="preserve">), po 6 cyklech se terapie ukončí, pokud není dosaženo alespoň hematologické zlepšení (tj. pokles počtu blastů v kostní dřeni o  ≥ 25 %). Pokud po 6 cyklech došlo alespoň k hematologickému zlepšení (tj. pokles počtu blastů v kostní dřeni o  ≥  25 %), pacientům je hrazena terapie do neakceptovatelné toxicity nebo progrese onemocnění (tj. nárůst počtu blastů v kostní dřeni o ≥ 25 %).                                                                                                                                                                     </t>
    </r>
    <r>
      <rPr>
        <b/>
        <u/>
        <sz val="10"/>
        <color theme="1"/>
        <rFont val="Calibri"/>
        <family val="2"/>
        <charset val="238"/>
        <scheme val="minor"/>
      </rPr>
      <t>CAVE! LP s azacitidinem mají registrovány také dg. AML s &gt; 30% blastů v kostní dřeni podle klasif. WHO (CAVE! viz pozn. 46!), ale ta není jako monoterapie hrazena!!</t>
    </r>
  </si>
  <si>
    <r>
      <rPr>
        <b/>
        <sz val="10"/>
        <color theme="1"/>
        <rFont val="Calibri"/>
        <family val="2"/>
        <charset val="238"/>
        <scheme val="minor"/>
      </rPr>
      <t>ivosidenib</t>
    </r>
    <r>
      <rPr>
        <sz val="10"/>
        <color theme="1"/>
        <rFont val="Calibri"/>
        <family val="2"/>
        <charset val="238"/>
        <scheme val="minor"/>
      </rPr>
      <t xml:space="preserve">                    (Servier)</t>
    </r>
  </si>
  <si>
    <r>
      <rPr>
        <b/>
        <sz val="10"/>
        <color theme="1"/>
        <rFont val="Calibri"/>
        <family val="2"/>
        <charset val="238"/>
        <scheme val="minor"/>
      </rPr>
      <t>inhibitor mutované IDH1</t>
    </r>
    <r>
      <rPr>
        <sz val="10"/>
        <color theme="1"/>
        <rFont val="Calibri"/>
        <family val="2"/>
        <charset val="238"/>
        <scheme val="minor"/>
      </rPr>
      <t xml:space="preserve"> -                             viz pozn. 9 a Přílohu č. 20</t>
    </r>
  </si>
  <si>
    <r>
      <rPr>
        <b/>
        <sz val="10"/>
        <color theme="1"/>
        <rFont val="Calibri"/>
        <family val="2"/>
        <charset val="238"/>
        <scheme val="minor"/>
      </rPr>
      <t xml:space="preserve">ivosidenib </t>
    </r>
    <r>
      <rPr>
        <sz val="10"/>
        <color theme="1"/>
        <rFont val="Calibri"/>
        <family val="2"/>
        <charset val="238"/>
        <scheme val="minor"/>
      </rPr>
      <t xml:space="preserve">          (Servier)                        +                    </t>
    </r>
    <r>
      <rPr>
        <b/>
        <sz val="10"/>
        <color theme="1"/>
        <rFont val="Calibri"/>
        <family val="2"/>
        <charset val="238"/>
        <scheme val="minor"/>
      </rPr>
      <t xml:space="preserve">azacitidin  </t>
    </r>
    <r>
      <rPr>
        <sz val="10"/>
        <color theme="1"/>
        <rFont val="Calibri"/>
        <family val="2"/>
        <charset val="238"/>
        <scheme val="minor"/>
      </rPr>
      <t>(Betapharm)</t>
    </r>
  </si>
  <si>
    <r>
      <rPr>
        <b/>
        <sz val="10"/>
        <color theme="1"/>
        <rFont val="Calibri"/>
        <family val="2"/>
        <charset val="238"/>
        <scheme val="minor"/>
      </rPr>
      <t>inhibitor mutované IDH1</t>
    </r>
    <r>
      <rPr>
        <sz val="10"/>
        <color theme="1"/>
        <rFont val="Calibri"/>
        <family val="2"/>
        <charset val="238"/>
        <scheme val="minor"/>
      </rPr>
      <t xml:space="preserve"> -                             viz pozn. 9 a Přílohu č. 20                       +        </t>
    </r>
    <r>
      <rPr>
        <b/>
        <sz val="10"/>
        <color theme="1"/>
        <rFont val="Calibri"/>
        <family val="2"/>
        <charset val="238"/>
        <scheme val="minor"/>
      </rPr>
      <t>hypomethylační látka</t>
    </r>
    <r>
      <rPr>
        <sz val="10"/>
        <color theme="1"/>
        <rFont val="Calibri"/>
        <family val="2"/>
        <charset val="238"/>
        <scheme val="minor"/>
      </rPr>
      <t xml:space="preserve"> -                                   viz pozn. 8 a 55</t>
    </r>
  </si>
  <si>
    <r>
      <rPr>
        <b/>
        <sz val="12"/>
        <rFont val="Arial"/>
        <family val="2"/>
        <charset val="238"/>
      </rPr>
      <t xml:space="preserve">název LP/režimu </t>
    </r>
    <r>
      <rPr>
        <sz val="12"/>
        <rFont val="Arial"/>
        <family val="2"/>
        <charset val="238"/>
      </rPr>
      <t xml:space="preserve">    </t>
    </r>
    <r>
      <rPr>
        <sz val="10"/>
        <rFont val="Arial"/>
        <family val="2"/>
        <charset val="238"/>
      </rPr>
      <t xml:space="preserve">                                                                                                                </t>
    </r>
  </si>
  <si>
    <r>
      <rPr>
        <b/>
        <sz val="10"/>
        <rFont val="Arial"/>
        <family val="2"/>
        <charset val="238"/>
      </rPr>
      <t>kontraindikace</t>
    </r>
    <r>
      <rPr>
        <sz val="10"/>
        <rFont val="Arial"/>
        <family val="2"/>
        <charset val="238"/>
      </rPr>
      <t xml:space="preserve"> dle SPC</t>
    </r>
    <r>
      <rPr>
        <vertAlign val="superscript"/>
        <sz val="10"/>
        <rFont val="Arial"/>
        <family val="2"/>
        <charset val="238"/>
      </rPr>
      <t>2</t>
    </r>
    <r>
      <rPr>
        <b/>
        <sz val="10"/>
        <rFont val="Arial"/>
        <family val="2"/>
        <charset val="238"/>
      </rPr>
      <t xml:space="preserve">  </t>
    </r>
    <r>
      <rPr>
        <sz val="10"/>
        <rFont val="Arial"/>
        <family val="2"/>
        <charset val="238"/>
      </rPr>
      <t xml:space="preserve">                                                                                                              </t>
    </r>
    <r>
      <rPr>
        <sz val="9"/>
        <rFont val="Arial"/>
        <family val="2"/>
        <charset val="238"/>
      </rPr>
      <t xml:space="preserve">  (týkající se jen AML - kromě hypersenzitivity na léč. či pomocné látky)</t>
    </r>
  </si>
  <si>
    <t>(1) Současné užívání přípravků obsahujících třezalku tečkovanou.</t>
  </si>
  <si>
    <t>(1) Pokročilé maligní nádory jater.                                  (2) Kojení.</t>
  </si>
  <si>
    <t>(1) Současné podávání silných induktorů CYP3A4 nebo dabigatranu. 
(2) Vrozený syndrom dlouhého intervalu QT.
(3) Náhlá smrt nebo polymorfní komorová arytmie v rodinné anamnéze.
(4) Interval QT/QTc &gt; 500 ms, bez ohledu na metodu korekce.</t>
  </si>
  <si>
    <r>
      <rPr>
        <b/>
        <sz val="10"/>
        <color rgb="FF000000"/>
        <rFont val="Calibri"/>
        <family val="2"/>
        <charset val="238"/>
        <scheme val="minor"/>
      </rPr>
      <t>Venetoklax: 1. den je denní dávka 100mg, 2. den 200mg, 3. a další dny pak 400mg</t>
    </r>
    <r>
      <rPr>
        <sz val="10"/>
        <color rgb="FF000000"/>
        <rFont val="Calibri"/>
        <family val="2"/>
        <charset val="238"/>
        <scheme val="minor"/>
      </rPr>
      <t xml:space="preserve"> - podávání venetoklaxu lze podle potřeby přerušit kvůli léčbě hematol. toxicity a obnově krevního obrazu (viz podrobněji SPC).  </t>
    </r>
    <r>
      <rPr>
        <b/>
        <sz val="10"/>
        <color rgb="FF000000"/>
        <rFont val="Calibri"/>
        <family val="2"/>
        <charset val="238"/>
        <scheme val="minor"/>
      </rPr>
      <t>Azacitidin se má podávat v dávce 75 mg/m</t>
    </r>
    <r>
      <rPr>
        <b/>
        <vertAlign val="superscript"/>
        <sz val="10"/>
        <color rgb="FF000000"/>
        <rFont val="Calibri"/>
        <family val="2"/>
        <charset val="238"/>
        <scheme val="minor"/>
      </rPr>
      <t>2</t>
    </r>
    <r>
      <rPr>
        <b/>
        <sz val="10"/>
        <color rgb="FF000000"/>
        <rFont val="Calibri"/>
        <family val="2"/>
        <charset val="238"/>
        <scheme val="minor"/>
      </rPr>
      <t xml:space="preserve"> i.v. nebo s.c. v 1. - 7. den každého 28denního cyklu</t>
    </r>
    <r>
      <rPr>
        <sz val="10"/>
        <color rgb="FF000000"/>
        <rFont val="Calibri"/>
        <family val="2"/>
        <charset val="238"/>
        <scheme val="minor"/>
      </rPr>
      <t xml:space="preserve"> počínaje 1. dnem 1. cyklu. V podávání venetoklaxu v kombinaci s azacitidinem se má pokračovat, dokud není zjištěna progrese onem. nebo nepřijatelná toxicita.</t>
    </r>
  </si>
  <si>
    <r>
      <t xml:space="preserve">Doporučená dávka je </t>
    </r>
    <r>
      <rPr>
        <b/>
        <sz val="10"/>
        <color theme="1"/>
        <rFont val="Calibri"/>
        <family val="2"/>
        <charset val="238"/>
        <scheme val="minor"/>
      </rPr>
      <t>500 mg ivosidenibu (tj. dvě 250 mg tablety) užívaná perorálně jednou denně (pro úpravu dávek viz Přílohu č. 24)</t>
    </r>
    <r>
      <rPr>
        <sz val="10"/>
        <color theme="1"/>
        <rFont val="Calibri"/>
        <family val="2"/>
        <charset val="238"/>
        <scheme val="minor"/>
      </rPr>
      <t xml:space="preserve">. Léčba ivosidenibem má být zahájena 1. den cyklu v kombinaci </t>
    </r>
    <r>
      <rPr>
        <b/>
        <sz val="10"/>
        <color theme="1"/>
        <rFont val="Calibri"/>
        <family val="2"/>
        <charset val="238"/>
        <scheme val="minor"/>
      </rPr>
      <t>s azacitidinem v dávce 75 mg/m</t>
    </r>
    <r>
      <rPr>
        <b/>
        <vertAlign val="superscript"/>
        <sz val="10"/>
        <color theme="1"/>
        <rFont val="Calibri"/>
        <family val="2"/>
        <charset val="238"/>
        <scheme val="minor"/>
      </rPr>
      <t>2</t>
    </r>
    <r>
      <rPr>
        <b/>
        <sz val="10"/>
        <color theme="1"/>
        <rFont val="Calibri"/>
        <family val="2"/>
        <charset val="238"/>
        <scheme val="minor"/>
      </rPr>
      <t xml:space="preserve"> podávané i.v. nebo s.c., jednou denně 1. – 7. den každého 28denního cyklu </t>
    </r>
    <r>
      <rPr>
        <sz val="10"/>
        <color theme="1"/>
        <rFont val="Calibri"/>
        <family val="2"/>
        <charset val="238"/>
        <scheme val="minor"/>
      </rPr>
      <t>(1. léčebný cyklus azacitidinu by měl být podán ve 100 % dávky, doporučuje se aby pacienti byli léčeni minimálně 6 cyklů). Léčba LP TIBSOVO má pokračovat až do progrese onemocnění nebo dokud pacient léčbu nepřestane tolerovat.</t>
    </r>
  </si>
  <si>
    <r>
      <t>Doporučená počáteční dávka (</t>
    </r>
    <r>
      <rPr>
        <b/>
        <u/>
        <sz val="10"/>
        <rFont val="Calibri"/>
        <family val="2"/>
        <charset val="238"/>
        <scheme val="minor"/>
      </rPr>
      <t>CAVE! LP se podává vždy s.c. - jedná se o suspenzi!</t>
    </r>
    <r>
      <rPr>
        <sz val="10"/>
        <rFont val="Calibri"/>
        <family val="2"/>
        <charset val="238"/>
        <scheme val="minor"/>
      </rPr>
      <t xml:space="preserve">) pro 1. cyklus bez ohledu na výchozí hematologické laboratorní hodnoty je </t>
    </r>
    <r>
      <rPr>
        <b/>
        <sz val="10"/>
        <rFont val="Calibri"/>
        <family val="2"/>
        <charset val="238"/>
        <scheme val="minor"/>
      </rPr>
      <t>75 mg/m</t>
    </r>
    <r>
      <rPr>
        <b/>
        <vertAlign val="superscript"/>
        <sz val="10"/>
        <rFont val="Calibri"/>
        <family val="2"/>
        <charset val="238"/>
        <scheme val="minor"/>
      </rPr>
      <t xml:space="preserve">2 </t>
    </r>
    <r>
      <rPr>
        <b/>
        <sz val="10"/>
        <rFont val="Calibri"/>
        <family val="2"/>
        <charset val="238"/>
        <scheme val="minor"/>
      </rPr>
      <t>podávaná denně po dobu 7 dnů, po kterých následuje období 21 dnů bez podávání přípravku (28denní léčebný cyklus)</t>
    </r>
    <r>
      <rPr>
        <sz val="10"/>
        <rFont val="Calibri"/>
        <family val="2"/>
        <charset val="238"/>
        <scheme val="minor"/>
      </rPr>
      <t>. Doporučuje se, aby byli pacienti léčeni min.6 cykly. Léčba by měla trvat tak dlouho, dokud je přínosem pro pacienta, nebo do progrese onemocnění. Pacienty je třeba sledovat ohledně hematologické odpovědi/toxicity a renální toxicity - může být třeba odložit zahájení dalšího cyklu nebo snížit dávku (viz podrobněji SPC).</t>
    </r>
  </si>
  <si>
    <t xml:space="preserve">celkové přežití </t>
  </si>
  <si>
    <t>ivosidenib s azacitidinem (IVO+AZA)</t>
  </si>
  <si>
    <t>venetoklax s azacitidinem (VEN+AZA)</t>
  </si>
  <si>
    <t>azacitidin                                                 (AZA)</t>
  </si>
  <si>
    <r>
      <t>VEN+AZA pravděpodobně 3,6x účinnější až 1,7x méně účinnější než IVO+AZA (dle NMA</t>
    </r>
    <r>
      <rPr>
        <vertAlign val="superscript"/>
        <sz val="10"/>
        <color theme="1"/>
        <rFont val="Calibri"/>
        <family val="2"/>
        <charset val="238"/>
        <scheme val="minor"/>
      </rPr>
      <t>122</t>
    </r>
    <r>
      <rPr>
        <sz val="10"/>
        <color theme="1"/>
        <rFont val="Calibri"/>
        <family val="2"/>
        <charset val="238"/>
        <scheme val="minor"/>
      </rPr>
      <t>)</t>
    </r>
  </si>
  <si>
    <r>
      <t>2,4x až 3,6x méně účinnější než VEN+AZA či IVO+AZA (dle AGILE</t>
    </r>
    <r>
      <rPr>
        <vertAlign val="superscript"/>
        <sz val="10"/>
        <color theme="1"/>
        <rFont val="Calibri"/>
        <family val="2"/>
        <charset val="238"/>
        <scheme val="minor"/>
      </rPr>
      <t xml:space="preserve">106 </t>
    </r>
    <r>
      <rPr>
        <sz val="10"/>
        <color theme="1"/>
        <rFont val="Calibri"/>
        <family val="2"/>
        <charset val="238"/>
        <scheme val="minor"/>
      </rPr>
      <t>a VIALE-A</t>
    </r>
    <r>
      <rPr>
        <vertAlign val="superscript"/>
        <sz val="10"/>
        <color theme="1"/>
        <rFont val="Calibri"/>
        <family val="2"/>
        <charset val="238"/>
        <scheme val="minor"/>
      </rPr>
      <t>115</t>
    </r>
    <r>
      <rPr>
        <sz val="10"/>
        <color theme="1"/>
        <rFont val="Calibri"/>
        <family val="2"/>
        <charset val="238"/>
        <scheme val="minor"/>
      </rPr>
      <t>)</t>
    </r>
  </si>
  <si>
    <t>CR+CRi odpověď</t>
  </si>
  <si>
    <r>
      <t>IVO+AZA max. 1,6x účinnější než VEN+AZA (dle retro. studie</t>
    </r>
    <r>
      <rPr>
        <vertAlign val="superscript"/>
        <sz val="10"/>
        <color theme="1"/>
        <rFont val="Calibri"/>
        <family val="2"/>
        <charset val="238"/>
        <scheme val="minor"/>
      </rPr>
      <t>118</t>
    </r>
    <r>
      <rPr>
        <sz val="10"/>
        <color theme="1"/>
        <rFont val="Calibri"/>
        <family val="2"/>
        <charset val="238"/>
        <scheme val="minor"/>
      </rPr>
      <t>)</t>
    </r>
  </si>
  <si>
    <t>6-měs. EFS</t>
  </si>
  <si>
    <r>
      <t>IVO+AZA max. 1,3x účinnější než VEN+AZA (dle retro. studie</t>
    </r>
    <r>
      <rPr>
        <vertAlign val="superscript"/>
        <sz val="10"/>
        <color theme="1"/>
        <rFont val="Calibri"/>
        <family val="2"/>
        <charset val="238"/>
        <scheme val="minor"/>
      </rPr>
      <t>118</t>
    </r>
    <r>
      <rPr>
        <sz val="10"/>
        <color theme="1"/>
        <rFont val="Calibri"/>
        <family val="2"/>
        <charset val="238"/>
        <scheme val="minor"/>
      </rPr>
      <t>)</t>
    </r>
  </si>
  <si>
    <r>
      <t>cca 3x až 6x méně účinnější než VEN+AZA či IVO+AZA (dle AGILE</t>
    </r>
    <r>
      <rPr>
        <vertAlign val="superscript"/>
        <sz val="10"/>
        <color theme="1"/>
        <rFont val="Calibri"/>
        <family val="2"/>
        <charset val="238"/>
        <scheme val="minor"/>
      </rPr>
      <t xml:space="preserve">37 </t>
    </r>
    <r>
      <rPr>
        <sz val="10"/>
        <color theme="1"/>
        <rFont val="Calibri"/>
        <family val="2"/>
        <charset val="238"/>
        <scheme val="minor"/>
      </rPr>
      <t>a VIALE-A</t>
    </r>
    <r>
      <rPr>
        <vertAlign val="superscript"/>
        <sz val="10"/>
        <color theme="1"/>
        <rFont val="Calibri"/>
        <family val="2"/>
        <charset val="238"/>
        <scheme val="minor"/>
      </rPr>
      <t>115</t>
    </r>
    <r>
      <rPr>
        <sz val="10"/>
        <color theme="1"/>
        <rFont val="Calibri"/>
        <family val="2"/>
        <charset val="238"/>
        <scheme val="minor"/>
      </rPr>
      <t>)</t>
    </r>
  </si>
  <si>
    <r>
      <t>cca 2x méně účinnější než IVO+AZA (dle AGILE</t>
    </r>
    <r>
      <rPr>
        <vertAlign val="superscript"/>
        <sz val="10"/>
        <color theme="1"/>
        <rFont val="Calibri"/>
        <family val="2"/>
        <charset val="238"/>
        <scheme val="minor"/>
      </rPr>
      <t>37</t>
    </r>
    <r>
      <rPr>
        <sz val="10"/>
        <color theme="1"/>
        <rFont val="Calibri"/>
        <family val="2"/>
        <charset val="238"/>
        <scheme val="minor"/>
      </rPr>
      <t>)</t>
    </r>
  </si>
  <si>
    <t>četnost všech nežád. příhod st. závažnosti 3 a vyšší</t>
  </si>
  <si>
    <t>četnost febrilní neutropenie st. závažnosti 3 a vyšší</t>
  </si>
  <si>
    <r>
      <t>odhadované srovnání účinnosti/bezpečnosti komparátorů v RR/HR pro účely CEA - jen pro populaci s</t>
    </r>
    <r>
      <rPr>
        <b/>
        <i/>
        <sz val="12"/>
        <color theme="1"/>
        <rFont val="Calibri"/>
        <family val="2"/>
        <charset val="238"/>
        <scheme val="minor"/>
      </rPr>
      <t xml:space="preserve"> IDH1 </t>
    </r>
    <r>
      <rPr>
        <b/>
        <sz val="12"/>
        <color theme="1"/>
        <rFont val="Calibri"/>
        <family val="2"/>
        <charset val="238"/>
        <scheme val="minor"/>
      </rPr>
      <t>mutací</t>
    </r>
  </si>
  <si>
    <r>
      <t>pravděpodobně u všech 3 intervencí stejné (dle AGILE</t>
    </r>
    <r>
      <rPr>
        <vertAlign val="superscript"/>
        <sz val="10"/>
        <color theme="1"/>
        <rFont val="Calibri"/>
        <family val="2"/>
        <charset val="238"/>
        <scheme val="minor"/>
      </rPr>
      <t>37</t>
    </r>
    <r>
      <rPr>
        <sz val="10"/>
        <color theme="1"/>
        <rFont val="Calibri"/>
        <family val="2"/>
        <charset val="238"/>
        <scheme val="minor"/>
      </rPr>
      <t xml:space="preserve"> a VIALE-A</t>
    </r>
    <r>
      <rPr>
        <vertAlign val="superscript"/>
        <sz val="10"/>
        <color theme="1"/>
        <rFont val="Calibri"/>
        <family val="2"/>
        <charset val="238"/>
        <scheme val="minor"/>
      </rPr>
      <t>115</t>
    </r>
    <r>
      <rPr>
        <sz val="10"/>
        <color theme="1"/>
        <rFont val="Calibri"/>
        <family val="2"/>
        <charset val="238"/>
        <scheme val="minor"/>
      </rPr>
      <t xml:space="preserve"> - viz Přílohy č. 42 a 48)</t>
    </r>
  </si>
  <si>
    <r>
      <t>pravděpodobně nejvyšší u režimu VEN+AZA - cca 2x vyšší než u osttatních 2 režimů  (dle AGILE</t>
    </r>
    <r>
      <rPr>
        <vertAlign val="superscript"/>
        <sz val="10"/>
        <color theme="1"/>
        <rFont val="Calibri"/>
        <family val="2"/>
        <charset val="238"/>
        <scheme val="minor"/>
      </rPr>
      <t>37</t>
    </r>
    <r>
      <rPr>
        <sz val="10"/>
        <color theme="1"/>
        <rFont val="Calibri"/>
        <family val="2"/>
        <charset val="238"/>
        <scheme val="minor"/>
      </rPr>
      <t xml:space="preserve"> a VIALE-A</t>
    </r>
    <r>
      <rPr>
        <vertAlign val="superscript"/>
        <sz val="10"/>
        <color theme="1"/>
        <rFont val="Calibri"/>
        <family val="2"/>
        <charset val="238"/>
        <scheme val="minor"/>
      </rPr>
      <t>115</t>
    </r>
    <r>
      <rPr>
        <sz val="10"/>
        <color theme="1"/>
        <rFont val="Calibri"/>
        <family val="2"/>
        <charset val="238"/>
        <scheme val="minor"/>
      </rPr>
      <t xml:space="preserve"> - viz Přílohy č. 42 a 48)</t>
    </r>
  </si>
  <si>
    <r>
      <t xml:space="preserve">TIBSOVO 250mg tbl 60                                </t>
    </r>
    <r>
      <rPr>
        <sz val="11"/>
        <color theme="1"/>
        <rFont val="Calibri"/>
        <family val="2"/>
        <charset val="238"/>
        <scheme val="minor"/>
      </rPr>
      <t xml:space="preserve">nižší cena, RDI 89%, délka léčby 10,8 měs.          </t>
    </r>
    <r>
      <rPr>
        <b/>
        <sz val="12"/>
        <color theme="1"/>
        <rFont val="Calibri"/>
        <family val="2"/>
        <charset val="238"/>
        <scheme val="minor"/>
      </rPr>
      <t xml:space="preserve">               </t>
    </r>
  </si>
  <si>
    <r>
      <t xml:space="preserve">TIBSOVO 250mg tbl 60                                </t>
    </r>
    <r>
      <rPr>
        <sz val="11"/>
        <color theme="1"/>
        <rFont val="Calibri"/>
        <family val="2"/>
        <charset val="238"/>
        <scheme val="minor"/>
      </rPr>
      <t xml:space="preserve">nižší cena, RDI 98%, délka léčby 10,8 měs.          </t>
    </r>
    <r>
      <rPr>
        <b/>
        <sz val="12"/>
        <color theme="1"/>
        <rFont val="Calibri"/>
        <family val="2"/>
        <charset val="238"/>
        <scheme val="minor"/>
      </rPr>
      <t xml:space="preserve">               </t>
    </r>
  </si>
  <si>
    <r>
      <t xml:space="preserve">TIBSOVO 250mg tbl 60                                </t>
    </r>
    <r>
      <rPr>
        <sz val="11"/>
        <color theme="1"/>
        <rFont val="Calibri"/>
        <family val="2"/>
        <charset val="238"/>
        <scheme val="minor"/>
      </rPr>
      <t xml:space="preserve">vyšší cena, RDI 89%, délka léčby 10,8 měs.          </t>
    </r>
    <r>
      <rPr>
        <b/>
        <sz val="12"/>
        <color theme="1"/>
        <rFont val="Calibri"/>
        <family val="2"/>
        <charset val="238"/>
        <scheme val="minor"/>
      </rPr>
      <t xml:space="preserve">               </t>
    </r>
  </si>
  <si>
    <r>
      <t xml:space="preserve">TIBSOVO 250mg tbl 60                              </t>
    </r>
    <r>
      <rPr>
        <sz val="11"/>
        <color theme="1"/>
        <rFont val="Calibri"/>
        <family val="2"/>
        <charset val="238"/>
        <scheme val="minor"/>
      </rPr>
      <t xml:space="preserve"> vyšší cena, RDI 98%, délka léčby 10,8 měs.          </t>
    </r>
    <r>
      <rPr>
        <b/>
        <sz val="12"/>
        <color theme="1"/>
        <rFont val="Calibri"/>
        <family val="2"/>
        <charset val="238"/>
        <scheme val="minor"/>
      </rPr>
      <t xml:space="preserve">               </t>
    </r>
  </si>
  <si>
    <r>
      <t>cena jen za samotné LP (u AZA vč. aplik.</t>
    </r>
    <r>
      <rPr>
        <b/>
        <vertAlign val="superscript"/>
        <sz val="9"/>
        <rFont val="Arial"/>
        <family val="2"/>
        <charset val="238"/>
      </rPr>
      <t>124</t>
    </r>
    <r>
      <rPr>
        <b/>
        <sz val="9"/>
        <rFont val="Arial"/>
        <family val="2"/>
        <charset val="238"/>
      </rPr>
      <t xml:space="preserve">) </t>
    </r>
    <r>
      <rPr>
        <b/>
        <u/>
        <sz val="9"/>
        <rFont val="Arial"/>
        <family val="2"/>
        <charset val="238"/>
      </rPr>
      <t>za léčbu 1 pac. při daném RDI  a délce léčb</t>
    </r>
    <r>
      <rPr>
        <b/>
        <sz val="9"/>
        <rFont val="Arial"/>
        <family val="2"/>
        <charset val="238"/>
      </rPr>
      <t xml:space="preserve">y (1 měs. = 4,35 týdne)                                  </t>
    </r>
  </si>
  <si>
    <t>podíl ceny VEN či IVO z ceny režimu</t>
  </si>
  <si>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ivosid. - počítány vždy 2 lag.!)   </t>
    </r>
    <r>
      <rPr>
        <sz val="11"/>
        <color theme="1"/>
        <rFont val="Calibri"/>
        <family val="2"/>
        <charset val="238"/>
        <scheme val="minor"/>
      </rPr>
      <t xml:space="preserve">                   RDI 86%, délka léčby 10,8 měs.</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</si>
  <si>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ivosid. - počítány vždy 2 lag.!) </t>
    </r>
    <r>
      <rPr>
        <sz val="11"/>
        <color theme="1"/>
        <rFont val="Calibri"/>
        <family val="2"/>
        <charset val="238"/>
        <scheme val="minor"/>
      </rPr>
      <t xml:space="preserve">                       RDI 93%, délka léčby 10,8 měs.</t>
    </r>
  </si>
  <si>
    <r>
      <t xml:space="preserve">TIBSOVO 250mg tbl 60                       </t>
    </r>
    <r>
      <rPr>
        <sz val="10"/>
        <color theme="1"/>
        <rFont val="Calibri"/>
        <family val="2"/>
        <charset val="238"/>
        <scheme val="minor"/>
      </rPr>
      <t xml:space="preserve">                     nižší cena, RDI 89%, délka léčby 10,8 měs.    </t>
    </r>
    <r>
      <rPr>
        <b/>
        <sz val="12"/>
        <color theme="1"/>
        <rFont val="Calibri"/>
        <family val="2"/>
        <charset val="238"/>
        <scheme val="minor"/>
      </rPr>
      <t xml:space="preserve">                                                                             +                                                                            AZACITIDINE BETAPHARM inj.                               </t>
    </r>
    <r>
      <rPr>
        <sz val="10"/>
        <color theme="1"/>
        <rFont val="Calibri"/>
        <family val="2"/>
        <charset val="238"/>
        <scheme val="minor"/>
      </rPr>
      <t xml:space="preserve">RDI 86%, délka léčby 10,8 měs.                         </t>
    </r>
  </si>
  <si>
    <r>
      <t xml:space="preserve">TIBSOVO 250mg tbl 60                       </t>
    </r>
    <r>
      <rPr>
        <sz val="10"/>
        <color theme="1"/>
        <rFont val="Calibri"/>
        <family val="2"/>
        <charset val="238"/>
        <scheme val="minor"/>
      </rPr>
      <t xml:space="preserve">                     nižší cena, RDI 98%, délka léčby 10,8 měs.    </t>
    </r>
    <r>
      <rPr>
        <b/>
        <sz val="12"/>
        <color theme="1"/>
        <rFont val="Calibri"/>
        <family val="2"/>
        <charset val="238"/>
        <scheme val="minor"/>
      </rPr>
      <t xml:space="preserve">                                                                             +                                                                            AZACITIDINE BETAPHARM inj.                               </t>
    </r>
    <r>
      <rPr>
        <sz val="10"/>
        <color theme="1"/>
        <rFont val="Calibri"/>
        <family val="2"/>
        <charset val="238"/>
        <scheme val="minor"/>
      </rPr>
      <t xml:space="preserve">RDI 93%, délka léčby 10,8 měs.                         </t>
    </r>
  </si>
  <si>
    <r>
      <t xml:space="preserve">TIBSOVO 250mg tbl 60                       </t>
    </r>
    <r>
      <rPr>
        <sz val="10"/>
        <color theme="1"/>
        <rFont val="Calibri"/>
        <family val="2"/>
        <charset val="238"/>
        <scheme val="minor"/>
      </rPr>
      <t xml:space="preserve">                     vyšší cena, RDI 89%, délka léčby 10,8 měs.    </t>
    </r>
    <r>
      <rPr>
        <b/>
        <sz val="12"/>
        <color theme="1"/>
        <rFont val="Calibri"/>
        <family val="2"/>
        <charset val="238"/>
        <scheme val="minor"/>
      </rPr>
      <t xml:space="preserve">                                                                             +                                                                            AZACITIDINE BETAPHARM inj.                               </t>
    </r>
    <r>
      <rPr>
        <sz val="10"/>
        <color theme="1"/>
        <rFont val="Calibri"/>
        <family val="2"/>
        <charset val="238"/>
        <scheme val="minor"/>
      </rPr>
      <t xml:space="preserve">RDI 86%, délka léčby 10,8 měs.                         </t>
    </r>
  </si>
  <si>
    <r>
      <t xml:space="preserve">TIBSOVO 250mg tbl 60                       </t>
    </r>
    <r>
      <rPr>
        <sz val="10"/>
        <color theme="1"/>
        <rFont val="Calibri"/>
        <family val="2"/>
        <charset val="238"/>
        <scheme val="minor"/>
      </rPr>
      <t xml:space="preserve">                     vyšší cena, RDI 98%, délka léčby 10,8 měs.    </t>
    </r>
    <r>
      <rPr>
        <b/>
        <sz val="12"/>
        <color theme="1"/>
        <rFont val="Calibri"/>
        <family val="2"/>
        <charset val="238"/>
        <scheme val="minor"/>
      </rPr>
      <t xml:space="preserve">                                                                             +                                                                            AZACITIDINE BETAPHARM inj.                               </t>
    </r>
    <r>
      <rPr>
        <sz val="10"/>
        <color theme="1"/>
        <rFont val="Calibri"/>
        <family val="2"/>
        <charset val="238"/>
        <scheme val="minor"/>
      </rPr>
      <t xml:space="preserve">RDI 93%, délka léčby 10,8 měs.                         </t>
    </r>
  </si>
  <si>
    <t>podíl ceny nákl. VEN či IVO z celk. nákladů</t>
  </si>
  <si>
    <r>
      <t xml:space="preserve">VENCLYXTO tbl 112x 100mg                                       </t>
    </r>
    <r>
      <rPr>
        <sz val="11"/>
        <color theme="1"/>
        <rFont val="Calibri"/>
        <family val="2"/>
        <charset val="238"/>
        <scheme val="minor"/>
      </rPr>
      <t xml:space="preserve">RDI 73%, délka léčby 7,6 měs.  </t>
    </r>
    <r>
      <rPr>
        <b/>
        <sz val="12"/>
        <color theme="1"/>
        <rFont val="Calibri"/>
        <family val="2"/>
        <charset val="238"/>
        <scheme val="minor"/>
      </rPr>
      <t xml:space="preserve">              </t>
    </r>
    <r>
      <rPr>
        <sz val="11"/>
        <color theme="1"/>
        <rFont val="Calibri"/>
        <family val="2"/>
        <charset val="238"/>
        <scheme val="minor"/>
      </rPr>
      <t xml:space="preserve">  </t>
    </r>
  </si>
  <si>
    <r>
      <t xml:space="preserve">VENCLYXTO tbl 112x 100mg                                       </t>
    </r>
    <r>
      <rPr>
        <sz val="11"/>
        <color theme="1"/>
        <rFont val="Calibri"/>
        <family val="2"/>
        <charset val="238"/>
        <scheme val="minor"/>
      </rPr>
      <t xml:space="preserve">RDI 73%, délka léčby 10,8 měs.  </t>
    </r>
    <r>
      <rPr>
        <b/>
        <sz val="12"/>
        <color theme="1"/>
        <rFont val="Calibri"/>
        <family val="2"/>
        <charset val="238"/>
        <scheme val="minor"/>
      </rPr>
      <t xml:space="preserve">              </t>
    </r>
    <r>
      <rPr>
        <sz val="11"/>
        <color theme="1"/>
        <rFont val="Calibri"/>
        <family val="2"/>
        <charset val="238"/>
        <scheme val="minor"/>
      </rPr>
      <t xml:space="preserve">  </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</si>
  <si>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venet. - počítány vždy 2 lag.!)   </t>
    </r>
    <r>
      <rPr>
        <sz val="11"/>
        <color theme="1"/>
        <rFont val="Calibri"/>
        <family val="2"/>
        <charset val="238"/>
        <scheme val="minor"/>
      </rPr>
      <t xml:space="preserve">                   RDI 73%, délka léčby 7,6 měs.</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</si>
  <si>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venet. - počítány vždy 2 lag.!)   </t>
    </r>
    <r>
      <rPr>
        <sz val="11"/>
        <color theme="1"/>
        <rFont val="Calibri"/>
        <family val="2"/>
        <charset val="238"/>
        <scheme val="minor"/>
      </rPr>
      <t xml:space="preserve">                   RDI 73%, délka léčby 10,8 měs.</t>
    </r>
  </si>
  <si>
    <r>
      <t xml:space="preserve">VENCLYXTO tbl 112x 100mg                                  +                                                                     AZACITIDINE BETAPHARM inj.               </t>
    </r>
    <r>
      <rPr>
        <sz val="11"/>
        <color theme="1"/>
        <rFont val="Calibri"/>
        <family val="2"/>
        <charset val="238"/>
        <scheme val="minor"/>
      </rPr>
      <t>oba RDI 73%, délka léčby 7,6 měs.</t>
    </r>
    <r>
      <rPr>
        <b/>
        <sz val="12"/>
        <color theme="1"/>
        <rFont val="Calibri"/>
        <family val="2"/>
        <charset val="238"/>
        <scheme val="minor"/>
      </rPr>
      <t xml:space="preserve">                </t>
    </r>
    <r>
      <rPr>
        <sz val="11"/>
        <color theme="1"/>
        <rFont val="Calibri"/>
        <family val="2"/>
        <charset val="238"/>
        <scheme val="minor"/>
      </rPr>
      <t xml:space="preserve"> </t>
    </r>
  </si>
  <si>
    <r>
      <t xml:space="preserve">VENCLYXTO tbl 112x 100mg                                  +                                                                     AZACITIDINE BETAPHARM inj.               </t>
    </r>
    <r>
      <rPr>
        <sz val="11"/>
        <color theme="1"/>
        <rFont val="Calibri"/>
        <family val="2"/>
        <charset val="238"/>
        <scheme val="minor"/>
      </rPr>
      <t>oba RDI 73%, délka léčby 10,8 měs.</t>
    </r>
    <r>
      <rPr>
        <b/>
        <sz val="12"/>
        <color theme="1"/>
        <rFont val="Calibri"/>
        <family val="2"/>
        <charset val="238"/>
        <scheme val="minor"/>
      </rPr>
      <t xml:space="preserve">                </t>
    </r>
    <r>
      <rPr>
        <sz val="11"/>
        <color theme="1"/>
        <rFont val="Calibri"/>
        <family val="2"/>
        <charset val="238"/>
        <scheme val="minor"/>
      </rPr>
      <t xml:space="preserve"> </t>
    </r>
  </si>
  <si>
    <r>
      <t xml:space="preserve">AZACITIDINE BETAPHARM 25mg/ml inj.  1x100mg                                                      </t>
    </r>
    <r>
      <rPr>
        <sz val="12"/>
        <color theme="1"/>
        <rFont val="Calibri"/>
        <family val="2"/>
        <charset val="238"/>
        <scheme val="minor"/>
      </rPr>
      <t xml:space="preserve">  (monoterapie)                                          </t>
    </r>
    <r>
      <rPr>
        <sz val="11"/>
        <color theme="1"/>
        <rFont val="Calibri"/>
        <family val="2"/>
        <charset val="238"/>
        <scheme val="minor"/>
      </rPr>
      <t xml:space="preserve">   RDI 90%, délka léčby 3,2 měs.</t>
    </r>
  </si>
  <si>
    <t>celkové QALY</t>
  </si>
  <si>
    <r>
      <t xml:space="preserve">3,11                                 </t>
    </r>
    <r>
      <rPr>
        <sz val="10"/>
        <color theme="1"/>
        <rFont val="Calibri"/>
        <family val="2"/>
        <charset val="238"/>
        <scheme val="minor"/>
      </rPr>
      <t>(z toho 2,36 v EFS, CR/Cri)</t>
    </r>
  </si>
  <si>
    <r>
      <t xml:space="preserve">2,13                                    </t>
    </r>
    <r>
      <rPr>
        <sz val="10"/>
        <color theme="1"/>
        <rFont val="Calibri"/>
        <family val="2"/>
        <charset val="238"/>
        <scheme val="minor"/>
      </rPr>
      <t xml:space="preserve">  (z toho 1,16 v EFS, CR/Cri)</t>
    </r>
  </si>
  <si>
    <r>
      <t xml:space="preserve">0,89                              </t>
    </r>
    <r>
      <rPr>
        <sz val="10"/>
        <color theme="1"/>
        <rFont val="Calibri"/>
        <family val="2"/>
        <charset val="238"/>
        <scheme val="minor"/>
      </rPr>
      <t>(z toho 0,31 v EFS, CR/Cri)</t>
    </r>
  </si>
  <si>
    <t>poměr IVO+AZA vůči ostatním režimům</t>
  </si>
  <si>
    <r>
      <rPr>
        <b/>
        <sz val="14"/>
        <color theme="1"/>
        <rFont val="Calibri"/>
        <family val="2"/>
        <charset val="238"/>
        <scheme val="minor"/>
      </rPr>
      <t xml:space="preserve">IVO+AZA je cca 1,5x účinnější        </t>
    </r>
    <r>
      <rPr>
        <sz val="14"/>
        <color theme="1"/>
        <rFont val="Calibri"/>
        <family val="2"/>
        <charset val="238"/>
        <scheme val="minor"/>
      </rPr>
      <t xml:space="preserve">                            </t>
    </r>
    <r>
      <rPr>
        <sz val="10"/>
        <color theme="1"/>
        <rFont val="Calibri"/>
        <family val="2"/>
        <charset val="238"/>
        <scheme val="minor"/>
      </rPr>
      <t xml:space="preserve">  (z toho 2x účinnější v EFS, CR/Cri)</t>
    </r>
  </si>
  <si>
    <r>
      <rPr>
        <b/>
        <sz val="14"/>
        <color theme="1"/>
        <rFont val="Calibri"/>
        <family val="2"/>
        <charset val="238"/>
        <scheme val="minor"/>
      </rPr>
      <t xml:space="preserve">IVO+AZA je cca 3,5x účinnější        </t>
    </r>
    <r>
      <rPr>
        <sz val="14"/>
        <color theme="1"/>
        <rFont val="Calibri"/>
        <family val="2"/>
        <charset val="238"/>
        <scheme val="minor"/>
      </rPr>
      <t xml:space="preserve">                            </t>
    </r>
    <r>
      <rPr>
        <sz val="10"/>
        <color theme="1"/>
        <rFont val="Calibri"/>
        <family val="2"/>
        <charset val="238"/>
        <scheme val="minor"/>
      </rPr>
      <t xml:space="preserve">  (z toho 7,6x účinnější v EFS, CR/Cri)</t>
    </r>
  </si>
  <si>
    <r>
      <t xml:space="preserve">4,66                                 </t>
    </r>
    <r>
      <rPr>
        <sz val="10"/>
        <color theme="1"/>
        <rFont val="Calibri"/>
        <family val="2"/>
        <charset val="238"/>
        <scheme val="minor"/>
      </rPr>
      <t>(z toho 3,34 v EFS, CR/Cri)</t>
    </r>
  </si>
  <si>
    <r>
      <t xml:space="preserve">3,33                                    </t>
    </r>
    <r>
      <rPr>
        <sz val="10"/>
        <color theme="1"/>
        <rFont val="Calibri"/>
        <family val="2"/>
        <charset val="238"/>
        <scheme val="minor"/>
      </rPr>
      <t xml:space="preserve">  (z toho 1,63 v EFS, CR/Cri)</t>
    </r>
  </si>
  <si>
    <r>
      <t xml:space="preserve">1,43                              </t>
    </r>
    <r>
      <rPr>
        <sz val="10"/>
        <color theme="1"/>
        <rFont val="Calibri"/>
        <family val="2"/>
        <charset val="238"/>
        <scheme val="minor"/>
      </rPr>
      <t>(z toho 0,43 v EFS, CR/Cri)</t>
    </r>
  </si>
  <si>
    <t>celkové roky života                  (tzv. "LYs")</t>
  </si>
  <si>
    <r>
      <rPr>
        <b/>
        <sz val="14"/>
        <color theme="1"/>
        <rFont val="Calibri"/>
        <family val="2"/>
        <charset val="238"/>
        <scheme val="minor"/>
      </rPr>
      <t xml:space="preserve">IVO+AZA je cca 1,4x účinnější        </t>
    </r>
    <r>
      <rPr>
        <sz val="14"/>
        <color theme="1"/>
        <rFont val="Calibri"/>
        <family val="2"/>
        <charset val="238"/>
        <scheme val="minor"/>
      </rPr>
      <t xml:space="preserve">                            </t>
    </r>
    <r>
      <rPr>
        <sz val="10"/>
        <color theme="1"/>
        <rFont val="Calibri"/>
        <family val="2"/>
        <charset val="238"/>
        <scheme val="minor"/>
      </rPr>
      <t xml:space="preserve">  (z toho 2x účinnější v EFS, CR/Cri)</t>
    </r>
  </si>
  <si>
    <r>
      <rPr>
        <b/>
        <sz val="14"/>
        <color theme="1"/>
        <rFont val="Calibri"/>
        <family val="2"/>
        <charset val="238"/>
        <scheme val="minor"/>
      </rPr>
      <t xml:space="preserve">IVO+AZA je cca 3,3x účinnější        </t>
    </r>
    <r>
      <rPr>
        <sz val="14"/>
        <color theme="1"/>
        <rFont val="Calibri"/>
        <family val="2"/>
        <charset val="238"/>
        <scheme val="minor"/>
      </rPr>
      <t xml:space="preserve">                            </t>
    </r>
    <r>
      <rPr>
        <sz val="10"/>
        <color theme="1"/>
        <rFont val="Calibri"/>
        <family val="2"/>
        <charset val="238"/>
        <scheme val="minor"/>
      </rPr>
      <t xml:space="preserve">  (z toho 7,8x účinnější v EFS, CR/Cri)</t>
    </r>
  </si>
  <si>
    <t>dle modelace tedy přináší IVO+AZA navíc 1,34 roků života navíc vůči VEN+AZA v průměr. utilitě 0,74, vůči AZA pak 3,23 roků života navíc v průměr. utilitě 0,69 (srovnej! utilita stavu EFS s CR/Cri je ve výši 0,73)</t>
  </si>
  <si>
    <r>
      <t>výsledky CUA modelace základního scénáře (</t>
    </r>
    <r>
      <rPr>
        <b/>
        <u/>
        <sz val="14"/>
        <color theme="1"/>
        <rFont val="Calibri"/>
        <family val="2"/>
        <charset val="238"/>
        <scheme val="minor"/>
      </rPr>
      <t>při 3 % diskontaci přínosů</t>
    </r>
    <r>
      <rPr>
        <b/>
        <sz val="14"/>
        <color theme="1"/>
        <rFont val="Calibri"/>
        <family val="2"/>
        <charset val="238"/>
        <scheme val="minor"/>
      </rPr>
      <t>) od Servier předkládaný SUKLu</t>
    </r>
    <r>
      <rPr>
        <b/>
        <u/>
        <sz val="14"/>
        <color theme="1"/>
        <rFont val="Calibri"/>
        <family val="2"/>
        <charset val="238"/>
        <scheme val="minor"/>
      </rPr>
      <t xml:space="preserve"> v rámci probíhajícího SŘ o úhradu jako LPVO</t>
    </r>
  </si>
  <si>
    <t>poměr vůči nejlevnějšímu</t>
  </si>
  <si>
    <r>
      <t>cena za léčbu</t>
    </r>
    <r>
      <rPr>
        <b/>
        <u/>
        <sz val="9"/>
        <rFont val="Arial"/>
        <family val="2"/>
        <charset val="238"/>
      </rPr>
      <t xml:space="preserve"> 1 pac. </t>
    </r>
    <r>
      <rPr>
        <b/>
        <sz val="9"/>
        <rFont val="Arial"/>
        <family val="2"/>
        <charset val="238"/>
      </rPr>
      <t>při daném RDI, délce léčby</t>
    </r>
    <r>
      <rPr>
        <b/>
        <u/>
        <sz val="9"/>
        <rFont val="Arial"/>
        <family val="2"/>
        <charset val="238"/>
      </rPr>
      <t>, vč. dalších nákladů za dobu léčby danou intervencí</t>
    </r>
    <r>
      <rPr>
        <b/>
        <vertAlign val="superscript"/>
        <sz val="9"/>
        <rFont val="Arial"/>
        <family val="2"/>
        <charset val="238"/>
      </rPr>
      <t xml:space="preserve">124  </t>
    </r>
    <r>
      <rPr>
        <b/>
        <sz val="9"/>
        <rFont val="Arial"/>
        <family val="2"/>
        <charset val="238"/>
      </rPr>
      <t xml:space="preserve">                               </t>
    </r>
  </si>
  <si>
    <r>
      <t>cena za léčbu</t>
    </r>
    <r>
      <rPr>
        <b/>
        <u/>
        <sz val="9"/>
        <rFont val="Arial"/>
        <family val="2"/>
        <charset val="238"/>
      </rPr>
      <t xml:space="preserve"> 1 pac. </t>
    </r>
    <r>
      <rPr>
        <b/>
        <sz val="9"/>
        <rFont val="Arial"/>
        <family val="2"/>
        <charset val="238"/>
      </rPr>
      <t xml:space="preserve">při daném RDI, délce léčby, </t>
    </r>
    <r>
      <rPr>
        <b/>
        <u/>
        <sz val="9"/>
        <rFont val="Arial"/>
        <family val="2"/>
        <charset val="238"/>
      </rPr>
      <t>vč. dalších nákladů vynaložených do konce života</t>
    </r>
    <r>
      <rPr>
        <b/>
        <vertAlign val="superscript"/>
        <sz val="9"/>
        <rFont val="Arial"/>
        <family val="2"/>
        <charset val="238"/>
      </rPr>
      <t xml:space="preserve">124  </t>
    </r>
    <r>
      <rPr>
        <b/>
        <sz val="9"/>
        <rFont val="Arial"/>
        <family val="2"/>
        <charset val="238"/>
      </rPr>
      <t xml:space="preserve">                               </t>
    </r>
  </si>
  <si>
    <t>poměr vůči nejlevnějšímu VEN+AZA</t>
  </si>
  <si>
    <t>poměr vůči nejlevnějšímu                   (jen pro OS)</t>
  </si>
  <si>
    <t>poměr vůči nejlevnějšímu VEN+AZA                (jen pro OS)</t>
  </si>
  <si>
    <t>obrat. bonus k 26.4.24</t>
  </si>
  <si>
    <r>
      <t xml:space="preserve">VENCLYXTO tbl 112x 100mg                                       </t>
    </r>
    <r>
      <rPr>
        <sz val="11"/>
        <color theme="1"/>
        <rFont val="Calibri"/>
        <family val="2"/>
        <charset val="238"/>
        <scheme val="minor"/>
      </rPr>
      <t xml:space="preserve">RDI 73%, délka léčby 9,9 měs.  </t>
    </r>
    <r>
      <rPr>
        <b/>
        <sz val="12"/>
        <color theme="1"/>
        <rFont val="Calibri"/>
        <family val="2"/>
        <charset val="238"/>
        <scheme val="minor"/>
      </rPr>
      <t xml:space="preserve">              </t>
    </r>
    <r>
      <rPr>
        <sz val="11"/>
        <color theme="1"/>
        <rFont val="Calibri"/>
        <family val="2"/>
        <charset val="238"/>
        <scheme val="minor"/>
      </rPr>
      <t xml:space="preserve">  </t>
    </r>
  </si>
  <si>
    <r>
      <t xml:space="preserve">VENCLYXTO tbl 112x 100mg                                       </t>
    </r>
    <r>
      <rPr>
        <sz val="11"/>
        <color theme="1"/>
        <rFont val="Calibri"/>
        <family val="2"/>
        <charset val="238"/>
        <scheme val="minor"/>
      </rPr>
      <t xml:space="preserve">RDI 73%, délka léčby 12 měs.  </t>
    </r>
    <r>
      <rPr>
        <b/>
        <sz val="12"/>
        <color theme="1"/>
        <rFont val="Calibri"/>
        <family val="2"/>
        <charset val="238"/>
        <scheme val="minor"/>
      </rPr>
      <t xml:space="preserve">              </t>
    </r>
    <r>
      <rPr>
        <sz val="11"/>
        <color theme="1"/>
        <rFont val="Calibri"/>
        <family val="2"/>
        <charset val="238"/>
        <scheme val="minor"/>
      </rPr>
      <t xml:space="preserve">  </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</si>
  <si>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venet. - počítány vždy 2 lag.!)   </t>
    </r>
    <r>
      <rPr>
        <sz val="11"/>
        <color theme="1"/>
        <rFont val="Calibri"/>
        <family val="2"/>
        <charset val="238"/>
        <scheme val="minor"/>
      </rPr>
      <t xml:space="preserve">                   RDI 73%, délka léčby 9,9 měs.</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</si>
  <si>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venet. - počítány vždy 2 lag.!)   </t>
    </r>
    <r>
      <rPr>
        <sz val="11"/>
        <color theme="1"/>
        <rFont val="Calibri"/>
        <family val="2"/>
        <charset val="238"/>
        <scheme val="minor"/>
      </rPr>
      <t xml:space="preserve">                   RDI 73%, délka léčby 12 měs.</t>
    </r>
  </si>
  <si>
    <r>
      <t xml:space="preserve">AZACITIDINE BETAPHARM 25mg/ml inj.  1x100mg                                                      </t>
    </r>
    <r>
      <rPr>
        <sz val="12"/>
        <color theme="1"/>
        <rFont val="Calibri"/>
        <family val="2"/>
        <charset val="238"/>
        <scheme val="minor"/>
      </rPr>
      <t xml:space="preserve">  (monoterapie)                                          </t>
    </r>
    <r>
      <rPr>
        <sz val="11"/>
        <color theme="1"/>
        <rFont val="Calibri"/>
        <family val="2"/>
        <charset val="238"/>
        <scheme val="minor"/>
      </rPr>
      <t xml:space="preserve">   RDI 90%, délka léčby 5,4 měs.</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</si>
  <si>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ivosid. - počítány vždy 2 lag.!)   </t>
    </r>
    <r>
      <rPr>
        <sz val="11"/>
        <color theme="1"/>
        <rFont val="Calibri"/>
        <family val="2"/>
        <charset val="238"/>
        <scheme val="minor"/>
      </rPr>
      <t xml:space="preserve">                   RDI 86%, délka léčby 12 měs.</t>
    </r>
  </si>
  <si>
    <r>
      <t xml:space="preserve">AZACITIDINE BETAPHARM 25mg/ml inj.  1x100mg                                                      </t>
    </r>
    <r>
      <rPr>
        <sz val="12"/>
        <color theme="1"/>
        <rFont val="Calibri"/>
        <family val="2"/>
        <charset val="238"/>
        <scheme val="minor"/>
      </rPr>
      <t xml:space="preserve"> </t>
    </r>
    <r>
      <rPr>
        <sz val="9"/>
        <color theme="1"/>
        <rFont val="Calibri"/>
        <family val="2"/>
        <charset val="238"/>
        <scheme val="minor"/>
      </rPr>
      <t xml:space="preserve"> (součást režimu s ivosid. - počítány vždy 2 lag.!) </t>
    </r>
    <r>
      <rPr>
        <sz val="11"/>
        <color theme="1"/>
        <rFont val="Calibri"/>
        <family val="2"/>
        <charset val="238"/>
        <scheme val="minor"/>
      </rPr>
      <t xml:space="preserve">                       RDI 93%, délka léčby 12 měs.</t>
    </r>
  </si>
  <si>
    <r>
      <t xml:space="preserve">VENCLYXTO tbl 112x 100mg                                  +                                                                     AZACITIDINE BETAPHARM inj.               </t>
    </r>
    <r>
      <rPr>
        <sz val="11"/>
        <color theme="1"/>
        <rFont val="Calibri"/>
        <family val="2"/>
        <charset val="238"/>
        <scheme val="minor"/>
      </rPr>
      <t>oba RDI 73%, délka léčby 9,9 měs.</t>
    </r>
    <r>
      <rPr>
        <b/>
        <sz val="12"/>
        <color theme="1"/>
        <rFont val="Calibri"/>
        <family val="2"/>
        <charset val="238"/>
        <scheme val="minor"/>
      </rPr>
      <t xml:space="preserve">                </t>
    </r>
    <r>
      <rPr>
        <sz val="11"/>
        <color theme="1"/>
        <rFont val="Calibri"/>
        <family val="2"/>
        <charset val="238"/>
        <scheme val="minor"/>
      </rPr>
      <t xml:space="preserve"> </t>
    </r>
  </si>
  <si>
    <r>
      <t xml:space="preserve">VENCLYXTO tbl 112x 100mg                                  +                                                                     AZACITIDINE BETAPHARM inj.               </t>
    </r>
    <r>
      <rPr>
        <sz val="11"/>
        <color theme="1"/>
        <rFont val="Calibri"/>
        <family val="2"/>
        <charset val="238"/>
        <scheme val="minor"/>
      </rPr>
      <t>oba RDI 73%, délka léčby 12 měs.</t>
    </r>
    <r>
      <rPr>
        <b/>
        <sz val="12"/>
        <color theme="1"/>
        <rFont val="Calibri"/>
        <family val="2"/>
        <charset val="238"/>
        <scheme val="minor"/>
      </rPr>
      <t xml:space="preserve">                </t>
    </r>
    <r>
      <rPr>
        <sz val="11"/>
        <color theme="1"/>
        <rFont val="Calibri"/>
        <family val="2"/>
        <charset val="238"/>
        <scheme val="minor"/>
      </rPr>
      <t xml:space="preserve"> </t>
    </r>
  </si>
  <si>
    <r>
      <t xml:space="preserve">TIBSOVO 250mg tbl 60                                </t>
    </r>
    <r>
      <rPr>
        <sz val="11"/>
        <color theme="1"/>
        <rFont val="Calibri"/>
        <family val="2"/>
        <charset val="238"/>
        <scheme val="minor"/>
      </rPr>
      <t xml:space="preserve">nižší cena, RDI 89%, délka léčby 12 měs.          </t>
    </r>
    <r>
      <rPr>
        <b/>
        <sz val="12"/>
        <color theme="1"/>
        <rFont val="Calibri"/>
        <family val="2"/>
        <charset val="238"/>
        <scheme val="minor"/>
      </rPr>
      <t xml:space="preserve">               </t>
    </r>
  </si>
  <si>
    <r>
      <t xml:space="preserve">TIBSOVO 250mg tbl 60                                </t>
    </r>
    <r>
      <rPr>
        <sz val="11"/>
        <color theme="1"/>
        <rFont val="Calibri"/>
        <family val="2"/>
        <charset val="238"/>
        <scheme val="minor"/>
      </rPr>
      <t xml:space="preserve">nižší cena, RDI 98%, délka léčby 12 měs.          </t>
    </r>
    <r>
      <rPr>
        <b/>
        <sz val="12"/>
        <color theme="1"/>
        <rFont val="Calibri"/>
        <family val="2"/>
        <charset val="238"/>
        <scheme val="minor"/>
      </rPr>
      <t xml:space="preserve">               </t>
    </r>
  </si>
  <si>
    <r>
      <t xml:space="preserve">TIBSOVO 250mg tbl 60                                </t>
    </r>
    <r>
      <rPr>
        <sz val="11"/>
        <color theme="1"/>
        <rFont val="Calibri"/>
        <family val="2"/>
        <charset val="238"/>
        <scheme val="minor"/>
      </rPr>
      <t xml:space="preserve">vyšší cena, RDI 89%, délka léčby 12 měs.          </t>
    </r>
    <r>
      <rPr>
        <b/>
        <sz val="12"/>
        <color theme="1"/>
        <rFont val="Calibri"/>
        <family val="2"/>
        <charset val="238"/>
        <scheme val="minor"/>
      </rPr>
      <t xml:space="preserve">               </t>
    </r>
  </si>
  <si>
    <r>
      <t xml:space="preserve">TIBSOVO 250mg tbl 60                              </t>
    </r>
    <r>
      <rPr>
        <sz val="11"/>
        <color theme="1"/>
        <rFont val="Calibri"/>
        <family val="2"/>
        <charset val="238"/>
        <scheme val="minor"/>
      </rPr>
      <t xml:space="preserve"> vyšší cena, RDI 98%, délka léčby 12 měs.          </t>
    </r>
    <r>
      <rPr>
        <b/>
        <sz val="12"/>
        <color theme="1"/>
        <rFont val="Calibri"/>
        <family val="2"/>
        <charset val="238"/>
        <scheme val="minor"/>
      </rPr>
      <t xml:space="preserve">               </t>
    </r>
  </si>
  <si>
    <r>
      <t xml:space="preserve">TIBSOVO 250mg tbl 60                       </t>
    </r>
    <r>
      <rPr>
        <sz val="10"/>
        <color theme="1"/>
        <rFont val="Calibri"/>
        <family val="2"/>
        <charset val="238"/>
        <scheme val="minor"/>
      </rPr>
      <t xml:space="preserve">                     nižší cena, RDI 89%, délka léčby 12 měs.    </t>
    </r>
    <r>
      <rPr>
        <b/>
        <sz val="12"/>
        <color theme="1"/>
        <rFont val="Calibri"/>
        <family val="2"/>
        <charset val="238"/>
        <scheme val="minor"/>
      </rPr>
      <t xml:space="preserve">                                                                             +                                                                            AZACITIDINE BETAPHARM inj.                               </t>
    </r>
    <r>
      <rPr>
        <sz val="10"/>
        <color theme="1"/>
        <rFont val="Calibri"/>
        <family val="2"/>
        <charset val="238"/>
        <scheme val="minor"/>
      </rPr>
      <t xml:space="preserve">RDI 86%, délka léčby 12 měs.                         </t>
    </r>
  </si>
  <si>
    <r>
      <t xml:space="preserve">TIBSOVO 250mg tbl 60                       </t>
    </r>
    <r>
      <rPr>
        <sz val="10"/>
        <color theme="1"/>
        <rFont val="Calibri"/>
        <family val="2"/>
        <charset val="238"/>
        <scheme val="minor"/>
      </rPr>
      <t xml:space="preserve">                     nižší cena, RDI 98%, délka léčby 12 měs.    </t>
    </r>
    <r>
      <rPr>
        <b/>
        <sz val="12"/>
        <color theme="1"/>
        <rFont val="Calibri"/>
        <family val="2"/>
        <charset val="238"/>
        <scheme val="minor"/>
      </rPr>
      <t xml:space="preserve">                                                                             +                                                                            AZACITIDINE BETAPHARM inj.                               </t>
    </r>
    <r>
      <rPr>
        <sz val="10"/>
        <color theme="1"/>
        <rFont val="Calibri"/>
        <family val="2"/>
        <charset val="238"/>
        <scheme val="minor"/>
      </rPr>
      <t xml:space="preserve">RDI 93%, délka léčby 12 měs.                         </t>
    </r>
  </si>
  <si>
    <r>
      <t xml:space="preserve">TIBSOVO 250mg tbl 60                       </t>
    </r>
    <r>
      <rPr>
        <sz val="10"/>
        <color theme="1"/>
        <rFont val="Calibri"/>
        <family val="2"/>
        <charset val="238"/>
        <scheme val="minor"/>
      </rPr>
      <t xml:space="preserve">                     vyšší cena, RDI 98%, délka léčby 12 měs.    </t>
    </r>
    <r>
      <rPr>
        <b/>
        <sz val="12"/>
        <color theme="1"/>
        <rFont val="Calibri"/>
        <family val="2"/>
        <charset val="238"/>
        <scheme val="minor"/>
      </rPr>
      <t xml:space="preserve">                                                                             +                                                                            AZACITIDINE BETAPHARM inj.                               </t>
    </r>
    <r>
      <rPr>
        <sz val="10"/>
        <color theme="1"/>
        <rFont val="Calibri"/>
        <family val="2"/>
        <charset val="238"/>
        <scheme val="minor"/>
      </rPr>
      <t xml:space="preserve">RDI 93%, délka léčby 12 měs.                         </t>
    </r>
  </si>
  <si>
    <r>
      <t xml:space="preserve">TIBSOVO 250mg tbl 60                       </t>
    </r>
    <r>
      <rPr>
        <sz val="10"/>
        <color theme="1"/>
        <rFont val="Calibri"/>
        <family val="2"/>
        <charset val="238"/>
        <scheme val="minor"/>
      </rPr>
      <t xml:space="preserve">                     vyšší cena, RDI 89%, délka léčby 12 měs.    </t>
    </r>
    <r>
      <rPr>
        <b/>
        <sz val="12"/>
        <color theme="1"/>
        <rFont val="Calibri"/>
        <family val="2"/>
        <charset val="238"/>
        <scheme val="minor"/>
      </rPr>
      <t xml:space="preserve">                                                                            </t>
    </r>
    <r>
      <rPr>
        <b/>
        <sz val="10"/>
        <color theme="1"/>
        <rFont val="Calibri"/>
        <family val="2"/>
        <charset val="238"/>
        <scheme val="minor"/>
      </rPr>
      <t xml:space="preserve"> +   </t>
    </r>
    <r>
      <rPr>
        <b/>
        <sz val="12"/>
        <color theme="1"/>
        <rFont val="Calibri"/>
        <family val="2"/>
        <charset val="238"/>
        <scheme val="minor"/>
      </rPr>
      <t xml:space="preserve">                                                                         AZACITIDINE BETAPHARM inj.                               </t>
    </r>
    <r>
      <rPr>
        <sz val="10"/>
        <color theme="1"/>
        <rFont val="Calibri"/>
        <family val="2"/>
        <charset val="238"/>
        <scheme val="minor"/>
      </rPr>
      <t xml:space="preserve">RDI 86%, délka léčby 12 měs.                         </t>
    </r>
  </si>
  <si>
    <r>
      <rPr>
        <b/>
        <sz val="10"/>
        <rFont val="Arial"/>
        <family val="2"/>
        <charset val="238"/>
      </rPr>
      <t xml:space="preserve">dopad do rozpočtu za 3 pac./rok při použití režimu IVO </t>
    </r>
    <r>
      <rPr>
        <b/>
        <u/>
        <sz val="10"/>
        <rFont val="Arial"/>
        <family val="2"/>
        <charset val="238"/>
      </rPr>
      <t>(při jeho nižší ceně a nižším RDI</t>
    </r>
    <r>
      <rPr>
        <b/>
        <sz val="10"/>
        <rFont val="Arial"/>
        <family val="2"/>
        <charset val="238"/>
      </rPr>
      <t xml:space="preserve">)+AZA </t>
    </r>
    <r>
      <rPr>
        <sz val="9"/>
        <rFont val="Arial"/>
        <family val="2"/>
        <charset val="238"/>
      </rPr>
      <t>(vč. dalších nákladů</t>
    </r>
    <r>
      <rPr>
        <vertAlign val="superscript"/>
        <sz val="9"/>
        <rFont val="Arial"/>
        <family val="2"/>
        <charset val="238"/>
      </rPr>
      <t>124</t>
    </r>
    <r>
      <rPr>
        <sz val="9"/>
        <rFont val="Arial"/>
        <family val="2"/>
        <charset val="238"/>
      </rPr>
      <t>)</t>
    </r>
    <r>
      <rPr>
        <b/>
        <sz val="9"/>
        <rFont val="Arial"/>
        <family val="2"/>
        <charset val="238"/>
      </rPr>
      <t xml:space="preserve"> </t>
    </r>
    <r>
      <rPr>
        <b/>
        <sz val="9"/>
        <color rgb="FFFF0000"/>
        <rFont val="Arial"/>
        <family val="2"/>
        <charset val="238"/>
      </rPr>
      <t xml:space="preserve"> </t>
    </r>
    <r>
      <rPr>
        <b/>
        <sz val="9"/>
        <rFont val="Arial"/>
        <family val="2"/>
        <charset val="238"/>
      </rPr>
      <t xml:space="preserve">                                      </t>
    </r>
    <r>
      <rPr>
        <b/>
        <u/>
        <sz val="9"/>
        <rFont val="Arial"/>
        <family val="2"/>
        <charset val="238"/>
      </rPr>
      <t>(kladná hodnota = náklady navíc)</t>
    </r>
  </si>
  <si>
    <r>
      <rPr>
        <b/>
        <sz val="10"/>
        <rFont val="Arial"/>
        <family val="2"/>
        <charset val="238"/>
      </rPr>
      <t xml:space="preserve">dopad do rozpočtu za 3 pac./rok při použití režimu IVO </t>
    </r>
    <r>
      <rPr>
        <b/>
        <u/>
        <sz val="10"/>
        <rFont val="Arial"/>
        <family val="2"/>
        <charset val="238"/>
      </rPr>
      <t>(při jeho nižší ceně a vyšším RDI</t>
    </r>
    <r>
      <rPr>
        <b/>
        <sz val="10"/>
        <rFont val="Arial"/>
        <family val="2"/>
        <charset val="238"/>
      </rPr>
      <t xml:space="preserve">)+AZA </t>
    </r>
    <r>
      <rPr>
        <sz val="9"/>
        <rFont val="Arial"/>
        <family val="2"/>
        <charset val="238"/>
      </rPr>
      <t>(vč. dalších nákladů</t>
    </r>
    <r>
      <rPr>
        <vertAlign val="superscript"/>
        <sz val="9"/>
        <rFont val="Arial"/>
        <family val="2"/>
        <charset val="238"/>
      </rPr>
      <t>124</t>
    </r>
    <r>
      <rPr>
        <sz val="9"/>
        <rFont val="Arial"/>
        <family val="2"/>
        <charset val="238"/>
      </rPr>
      <t>)</t>
    </r>
    <r>
      <rPr>
        <b/>
        <sz val="9"/>
        <rFont val="Arial"/>
        <family val="2"/>
        <charset val="238"/>
      </rPr>
      <t xml:space="preserve"> </t>
    </r>
    <r>
      <rPr>
        <b/>
        <sz val="9"/>
        <color rgb="FFFF0000"/>
        <rFont val="Arial"/>
        <family val="2"/>
        <charset val="238"/>
      </rPr>
      <t xml:space="preserve"> </t>
    </r>
    <r>
      <rPr>
        <b/>
        <sz val="9"/>
        <rFont val="Arial"/>
        <family val="2"/>
        <charset val="238"/>
      </rPr>
      <t xml:space="preserve">                                      </t>
    </r>
    <r>
      <rPr>
        <b/>
        <u/>
        <sz val="9"/>
        <rFont val="Arial"/>
        <family val="2"/>
        <charset val="238"/>
      </rPr>
      <t>(kladná hodnota = náklady navíc)</t>
    </r>
  </si>
  <si>
    <r>
      <rPr>
        <b/>
        <sz val="10"/>
        <rFont val="Arial"/>
        <family val="2"/>
        <charset val="238"/>
      </rPr>
      <t xml:space="preserve">dopad do rozpočtu za 3 pac./rok při použití režimu IVO </t>
    </r>
    <r>
      <rPr>
        <b/>
        <u/>
        <sz val="10"/>
        <rFont val="Arial"/>
        <family val="2"/>
        <charset val="238"/>
      </rPr>
      <t>(při jeho vyšší ceně a nižším RDI</t>
    </r>
    <r>
      <rPr>
        <b/>
        <sz val="10"/>
        <rFont val="Arial"/>
        <family val="2"/>
        <charset val="238"/>
      </rPr>
      <t xml:space="preserve">)+AZA </t>
    </r>
    <r>
      <rPr>
        <sz val="9"/>
        <rFont val="Arial"/>
        <family val="2"/>
        <charset val="238"/>
      </rPr>
      <t>(vč. dalších nákladů</t>
    </r>
    <r>
      <rPr>
        <vertAlign val="superscript"/>
        <sz val="9"/>
        <rFont val="Arial"/>
        <family val="2"/>
        <charset val="238"/>
      </rPr>
      <t>124</t>
    </r>
    <r>
      <rPr>
        <sz val="9"/>
        <rFont val="Arial"/>
        <family val="2"/>
        <charset val="238"/>
      </rPr>
      <t>)</t>
    </r>
    <r>
      <rPr>
        <b/>
        <sz val="9"/>
        <rFont val="Arial"/>
        <family val="2"/>
        <charset val="238"/>
      </rPr>
      <t xml:space="preserve"> </t>
    </r>
    <r>
      <rPr>
        <b/>
        <sz val="9"/>
        <color rgb="FFFF0000"/>
        <rFont val="Arial"/>
        <family val="2"/>
        <charset val="238"/>
      </rPr>
      <t xml:space="preserve"> </t>
    </r>
    <r>
      <rPr>
        <b/>
        <sz val="9"/>
        <rFont val="Arial"/>
        <family val="2"/>
        <charset val="238"/>
      </rPr>
      <t xml:space="preserve">                                      </t>
    </r>
    <r>
      <rPr>
        <b/>
        <u/>
        <sz val="9"/>
        <rFont val="Arial"/>
        <family val="2"/>
        <charset val="238"/>
      </rPr>
      <t>(kladná hodnota = náklady navíc)</t>
    </r>
  </si>
  <si>
    <r>
      <rPr>
        <b/>
        <sz val="10"/>
        <rFont val="Arial"/>
        <family val="2"/>
        <charset val="238"/>
      </rPr>
      <t xml:space="preserve">dopad do rozpočtu za 3 pac./rok při použití režimu IVO </t>
    </r>
    <r>
      <rPr>
        <b/>
        <u/>
        <sz val="10"/>
        <rFont val="Arial"/>
        <family val="2"/>
        <charset val="238"/>
      </rPr>
      <t>(při jeho vyšší ceně a vyšším RDI</t>
    </r>
    <r>
      <rPr>
        <b/>
        <sz val="10"/>
        <rFont val="Arial"/>
        <family val="2"/>
        <charset val="238"/>
      </rPr>
      <t xml:space="preserve">)+AZA </t>
    </r>
    <r>
      <rPr>
        <sz val="9"/>
        <rFont val="Arial"/>
        <family val="2"/>
        <charset val="238"/>
      </rPr>
      <t>(vč. dalších nákladů</t>
    </r>
    <r>
      <rPr>
        <vertAlign val="superscript"/>
        <sz val="9"/>
        <rFont val="Arial"/>
        <family val="2"/>
        <charset val="238"/>
      </rPr>
      <t>124</t>
    </r>
    <r>
      <rPr>
        <sz val="9"/>
        <rFont val="Arial"/>
        <family val="2"/>
        <charset val="238"/>
      </rPr>
      <t>)</t>
    </r>
    <r>
      <rPr>
        <b/>
        <sz val="9"/>
        <rFont val="Arial"/>
        <family val="2"/>
        <charset val="238"/>
      </rPr>
      <t xml:space="preserve"> </t>
    </r>
    <r>
      <rPr>
        <b/>
        <sz val="9"/>
        <color rgb="FFFF0000"/>
        <rFont val="Arial"/>
        <family val="2"/>
        <charset val="238"/>
      </rPr>
      <t xml:space="preserve"> </t>
    </r>
    <r>
      <rPr>
        <b/>
        <sz val="9"/>
        <rFont val="Arial"/>
        <family val="2"/>
        <charset val="238"/>
      </rPr>
      <t xml:space="preserve">                                      </t>
    </r>
    <r>
      <rPr>
        <b/>
        <u/>
        <sz val="9"/>
        <rFont val="Arial"/>
        <family val="2"/>
        <charset val="238"/>
      </rPr>
      <t>(kladná hodnota = náklady navíc)</t>
    </r>
  </si>
  <si>
    <r>
      <rPr>
        <b/>
        <u/>
        <sz val="12"/>
        <rFont val="Calibri"/>
        <family val="2"/>
        <charset val="238"/>
        <scheme val="minor"/>
      </rPr>
      <t>mix populace pac.</t>
    </r>
    <r>
      <rPr>
        <b/>
        <sz val="12"/>
        <rFont val="Calibri"/>
        <family val="2"/>
        <charset val="238"/>
        <scheme val="minor"/>
      </rPr>
      <t xml:space="preserve"> VEN+AZA vs AZA               2 pac. </t>
    </r>
    <r>
      <rPr>
        <sz val="12"/>
        <rFont val="Calibri"/>
        <family val="2"/>
        <charset val="238"/>
        <scheme val="minor"/>
      </rPr>
      <t>(s různou délkou léčby)</t>
    </r>
    <r>
      <rPr>
        <b/>
        <sz val="12"/>
        <rFont val="Calibri"/>
        <family val="2"/>
        <charset val="238"/>
        <scheme val="minor"/>
      </rPr>
      <t>:1 pac.</t>
    </r>
  </si>
  <si>
    <r>
      <rPr>
        <b/>
        <sz val="10"/>
        <rFont val="Arial"/>
        <family val="2"/>
        <charset val="238"/>
      </rPr>
      <t xml:space="preserve">úhrada k datu 9.5.2024  </t>
    </r>
    <r>
      <rPr>
        <sz val="10"/>
        <rFont val="Arial"/>
        <family val="2"/>
        <charset val="238"/>
      </rPr>
      <t xml:space="preserve">                                                                                                                (týkající se jen AML - akutní myeloidní leukémie)</t>
    </r>
  </si>
  <si>
    <r>
      <rPr>
        <b/>
        <u/>
        <sz val="10"/>
        <color theme="1"/>
        <rFont val="Calibri"/>
        <family val="2"/>
        <charset val="238"/>
        <scheme val="minor"/>
      </rPr>
      <t>Dne 10. 1. 2024 bylo teprve zahájeno správní řízení o úhradě LP TIBSOVO jako léčivý přípravek pro vzácná onemocnění (tzv. „LPVO“)</t>
    </r>
    <r>
      <rPr>
        <sz val="9"/>
        <color theme="1"/>
        <rFont val="Calibri"/>
        <family val="2"/>
        <charset val="238"/>
        <scheme val="minor"/>
      </rPr>
      <t>:                                                                                                                                  SUKL v Hodnotící zprávě z 6.5.2024</t>
    </r>
    <r>
      <rPr>
        <vertAlign val="superscript"/>
        <sz val="9"/>
        <color theme="1"/>
        <rFont val="Calibri"/>
        <family val="2"/>
        <charset val="238"/>
        <scheme val="minor"/>
      </rPr>
      <t>125</t>
    </r>
    <r>
      <rPr>
        <sz val="9"/>
        <color theme="1"/>
        <rFont val="Calibri"/>
        <family val="2"/>
        <charset val="238"/>
        <scheme val="minor"/>
      </rPr>
      <t xml:space="preserve"> navrhuje následující podmínky úhrady: „Ivosidenib v kombinaci s azacitidinem </t>
    </r>
    <r>
      <rPr>
        <b/>
        <sz val="9"/>
        <color theme="1"/>
        <rFont val="Calibri"/>
        <family val="2"/>
        <charset val="238"/>
        <scheme val="minor"/>
      </rPr>
      <t xml:space="preserve">u nově diagnostikovaných dospělých pacientů s AML </t>
    </r>
    <r>
      <rPr>
        <b/>
        <u/>
        <sz val="9"/>
        <color theme="1"/>
        <rFont val="Calibri"/>
        <family val="2"/>
        <charset val="238"/>
        <scheme val="minor"/>
      </rPr>
      <t>s mutací izocitrátdehydrogenázy 1 (IDH1) R132</t>
    </r>
    <r>
      <rPr>
        <sz val="9"/>
        <color theme="1"/>
        <rFont val="Calibri"/>
        <family val="2"/>
        <charset val="238"/>
        <scheme val="minor"/>
      </rPr>
      <t xml:space="preserve">, kteří </t>
    </r>
    <r>
      <rPr>
        <b/>
        <sz val="9"/>
        <color theme="1"/>
        <rFont val="Calibri"/>
        <family val="2"/>
        <charset val="238"/>
        <scheme val="minor"/>
      </rPr>
      <t>nejsou způsobilí pro intenzivní chemoterapii (viz Přílohu č. 4 a pozn. 71)</t>
    </r>
    <r>
      <rPr>
        <sz val="9"/>
        <color theme="1"/>
        <rFont val="Calibri"/>
        <family val="2"/>
        <charset val="238"/>
        <scheme val="minor"/>
      </rPr>
      <t xml:space="preserve"> - jedná se o</t>
    </r>
    <r>
      <rPr>
        <b/>
        <sz val="9"/>
        <color theme="1"/>
        <rFont val="Calibri"/>
        <family val="2"/>
        <charset val="238"/>
        <scheme val="minor"/>
      </rPr>
      <t xml:space="preserve"> pac. v dobrém stavu výkonnosti (ECOG 0-2)</t>
    </r>
    <r>
      <rPr>
        <sz val="9"/>
        <color theme="1"/>
        <rFont val="Calibri"/>
        <family val="2"/>
        <charset val="238"/>
        <scheme val="minor"/>
      </rPr>
      <t xml:space="preserve">, kteří dosud nebyli léčeni hypometylačními látkami (viz pozn. 55). Léčba je hrazena do progrese nebo relapsu onemocnění, výskytu nepřijatelné toxicity </t>
    </r>
    <r>
      <rPr>
        <b/>
        <sz val="9"/>
        <color theme="1"/>
        <rFont val="Calibri"/>
        <family val="2"/>
        <charset val="238"/>
        <scheme val="minor"/>
      </rPr>
      <t xml:space="preserve">či selhání terapie (nedosažení kompletní odpovědi do 24 týdnů léčby - </t>
    </r>
    <r>
      <rPr>
        <b/>
        <u/>
        <sz val="9"/>
        <color theme="1"/>
        <rFont val="Calibri"/>
        <family val="2"/>
        <charset val="238"/>
        <scheme val="minor"/>
      </rPr>
      <t>pozn. velmi omezující podmínka! - viz podrobněji pozn. 103</t>
    </r>
    <r>
      <rPr>
        <b/>
        <sz val="9"/>
        <color theme="1"/>
        <rFont val="Calibri"/>
        <family val="2"/>
        <charset val="238"/>
        <scheme val="minor"/>
      </rPr>
      <t>), dle toho, co nastane dříve</t>
    </r>
    <r>
      <rPr>
        <sz val="9"/>
        <color theme="1"/>
        <rFont val="Calibri"/>
        <family val="2"/>
        <charset val="238"/>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</si>
</sst>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Kč&quot;"/>
    <numFmt numFmtId="165" formatCode="#,##0\ &quot;Kč&quot;"/>
    <numFmt numFmtId="166" formatCode="0.0"/>
  </numFmts>
  <fonts count="64" x14ac:knownFonts="1">
    <font>
      <sz val="11"/>
      <color theme="1"/>
      <name val="Calibri"/>
      <family val="2"/>
      <charset val="238"/>
      <scheme val="minor"/>
    </font>
    <font>
      <b/>
      <sz val="10"/>
      <name val="Arial"/>
      <family val="2"/>
      <charset val="238"/>
    </font>
    <font>
      <sz val="9"/>
      <name val="Arial"/>
      <family val="2"/>
      <charset val="238"/>
    </font>
    <font>
      <sz val="8"/>
      <name val="Arial"/>
      <family val="2"/>
      <charset val="238"/>
    </font>
    <font>
      <b/>
      <sz val="9"/>
      <name val="Arial"/>
      <family val="2"/>
      <charset val="238"/>
    </font>
    <font>
      <b/>
      <u/>
      <sz val="9"/>
      <name val="Arial"/>
      <family val="2"/>
      <charset val="238"/>
    </font>
    <font>
      <b/>
      <sz val="12"/>
      <color theme="1"/>
      <name val="Calibri"/>
      <family val="2"/>
      <charset val="238"/>
      <scheme val="minor"/>
    </font>
    <font>
      <sz val="10"/>
      <color theme="1"/>
      <name val="Calibri"/>
      <family val="2"/>
      <charset val="238"/>
      <scheme val="minor"/>
    </font>
    <font>
      <sz val="10"/>
      <name val="Calibri"/>
      <family val="2"/>
      <charset val="238"/>
      <scheme val="minor"/>
    </font>
    <font>
      <b/>
      <sz val="10"/>
      <name val="Calibri"/>
      <family val="2"/>
      <charset val="238"/>
      <scheme val="minor"/>
    </font>
    <font>
      <sz val="9"/>
      <color theme="1"/>
      <name val="Calibri"/>
      <family val="2"/>
      <charset val="238"/>
      <scheme val="minor"/>
    </font>
    <font>
      <sz val="10"/>
      <name val="Arial"/>
      <family val="2"/>
      <charset val="238"/>
    </font>
    <font>
      <sz val="10"/>
      <name val="Arial"/>
      <charset val="238"/>
    </font>
    <font>
      <sz val="11"/>
      <color theme="1"/>
      <name val="Arial"/>
      <family val="2"/>
      <charset val="238"/>
    </font>
    <font>
      <b/>
      <sz val="11"/>
      <color rgb="FF000000"/>
      <name val="Arial"/>
      <family val="2"/>
      <charset val="238"/>
    </font>
    <font>
      <b/>
      <sz val="11"/>
      <color theme="1"/>
      <name val="Arial"/>
      <family val="2"/>
      <charset val="238"/>
    </font>
    <font>
      <sz val="10"/>
      <color theme="1"/>
      <name val="Arial"/>
      <family val="2"/>
      <charset val="238"/>
    </font>
    <font>
      <b/>
      <sz val="10"/>
      <color theme="1"/>
      <name val="Calibri"/>
      <family val="2"/>
      <charset val="238"/>
      <scheme val="minor"/>
    </font>
    <font>
      <sz val="11"/>
      <color indexed="8"/>
      <name val="Calibri"/>
      <family val="2"/>
      <charset val="238"/>
    </font>
    <font>
      <b/>
      <u/>
      <sz val="14"/>
      <color theme="1"/>
      <name val="Calibri"/>
      <family val="2"/>
      <charset val="238"/>
      <scheme val="minor"/>
    </font>
    <font>
      <b/>
      <i/>
      <sz val="18"/>
      <color theme="1"/>
      <name val="Calibri"/>
      <family val="2"/>
      <charset val="238"/>
      <scheme val="minor"/>
    </font>
    <font>
      <b/>
      <sz val="16"/>
      <color theme="1"/>
      <name val="Calibri"/>
      <family val="2"/>
      <charset val="238"/>
      <scheme val="minor"/>
    </font>
    <font>
      <vertAlign val="superscript"/>
      <sz val="9"/>
      <name val="Arial"/>
      <family val="2"/>
      <charset val="238"/>
    </font>
    <font>
      <b/>
      <vertAlign val="superscript"/>
      <sz val="9"/>
      <name val="Arial"/>
      <family val="2"/>
      <charset val="238"/>
    </font>
    <font>
      <b/>
      <u/>
      <sz val="16"/>
      <color rgb="FFFF0000"/>
      <name val="Calibri"/>
      <family val="2"/>
      <charset val="238"/>
      <scheme val="minor"/>
    </font>
    <font>
      <b/>
      <sz val="9"/>
      <color rgb="FFFF0000"/>
      <name val="Arial"/>
      <family val="2"/>
      <charset val="238"/>
    </font>
    <font>
      <b/>
      <sz val="12"/>
      <name val="Arial"/>
      <family val="2"/>
      <charset val="238"/>
    </font>
    <font>
      <sz val="12"/>
      <name val="Arial"/>
      <family val="2"/>
      <charset val="238"/>
    </font>
    <font>
      <sz val="14"/>
      <color theme="1"/>
      <name val="Calibri"/>
      <family val="2"/>
      <charset val="238"/>
      <scheme val="minor"/>
    </font>
    <font>
      <b/>
      <vertAlign val="superscript"/>
      <sz val="10"/>
      <name val="Arial"/>
      <family val="2"/>
      <charset val="238"/>
    </font>
    <font>
      <vertAlign val="superscript"/>
      <sz val="10"/>
      <name val="Arial"/>
      <family val="2"/>
      <charset val="238"/>
    </font>
    <font>
      <b/>
      <u/>
      <sz val="10"/>
      <name val="Arial"/>
      <family val="2"/>
      <charset val="238"/>
    </font>
    <font>
      <b/>
      <sz val="9"/>
      <color theme="1"/>
      <name val="Calibri"/>
      <family val="2"/>
      <charset val="238"/>
      <scheme val="minor"/>
    </font>
    <font>
      <sz val="9"/>
      <color theme="1"/>
      <name val="Calibri"/>
      <family val="2"/>
      <charset val="238"/>
    </font>
    <font>
      <b/>
      <u/>
      <sz val="9"/>
      <color theme="1"/>
      <name val="Calibri"/>
      <family val="2"/>
      <charset val="238"/>
      <scheme val="minor"/>
    </font>
    <font>
      <sz val="12"/>
      <color theme="1"/>
      <name val="Calibri"/>
      <family val="2"/>
      <charset val="238"/>
      <scheme val="minor"/>
    </font>
    <font>
      <b/>
      <u/>
      <sz val="10"/>
      <color theme="1"/>
      <name val="Calibri"/>
      <family val="2"/>
      <charset val="238"/>
      <scheme val="minor"/>
    </font>
    <font>
      <b/>
      <vertAlign val="superscript"/>
      <sz val="10"/>
      <color theme="1"/>
      <name val="Calibri"/>
      <family val="2"/>
      <charset val="238"/>
      <scheme val="minor"/>
    </font>
    <font>
      <sz val="10"/>
      <color rgb="FF000000"/>
      <name val="Calibri"/>
      <family val="2"/>
      <charset val="238"/>
      <scheme val="minor"/>
    </font>
    <font>
      <b/>
      <sz val="10"/>
      <color rgb="FF000000"/>
      <name val="Calibri"/>
      <family val="2"/>
      <charset val="238"/>
      <scheme val="minor"/>
    </font>
    <font>
      <b/>
      <vertAlign val="superscript"/>
      <sz val="10"/>
      <color rgb="FF000000"/>
      <name val="Calibri"/>
      <family val="2"/>
      <charset val="238"/>
      <scheme val="minor"/>
    </font>
    <font>
      <b/>
      <u/>
      <sz val="10"/>
      <name val="Calibri"/>
      <family val="2"/>
      <charset val="238"/>
      <scheme val="minor"/>
    </font>
    <font>
      <b/>
      <vertAlign val="superscript"/>
      <sz val="10"/>
      <name val="Calibri"/>
      <family val="2"/>
      <charset val="238"/>
      <scheme val="minor"/>
    </font>
    <font>
      <b/>
      <sz val="11"/>
      <color theme="1"/>
      <name val="Calibri"/>
      <family val="2"/>
      <charset val="238"/>
      <scheme val="minor"/>
    </font>
    <font>
      <vertAlign val="superscript"/>
      <sz val="10"/>
      <color theme="1"/>
      <name val="Calibri"/>
      <family val="2"/>
      <charset val="238"/>
      <scheme val="minor"/>
    </font>
    <font>
      <b/>
      <i/>
      <sz val="12"/>
      <color theme="1"/>
      <name val="Calibri"/>
      <family val="2"/>
      <charset val="238"/>
      <scheme val="minor"/>
    </font>
    <font>
      <b/>
      <sz val="14"/>
      <color theme="1"/>
      <name val="Calibri"/>
      <family val="2"/>
      <charset val="238"/>
      <scheme val="minor"/>
    </font>
    <font>
      <u/>
      <sz val="16"/>
      <color theme="1"/>
      <name val="Calibri"/>
      <family val="2"/>
      <charset val="238"/>
      <scheme val="minor"/>
    </font>
    <font>
      <b/>
      <i/>
      <u/>
      <sz val="16"/>
      <color theme="1"/>
      <name val="Calibri"/>
      <family val="2"/>
      <charset val="238"/>
      <scheme val="minor"/>
    </font>
    <font>
      <i/>
      <u/>
      <sz val="16"/>
      <color theme="1"/>
      <name val="Calibri"/>
      <family val="2"/>
      <charset val="238"/>
      <scheme val="minor"/>
    </font>
    <font>
      <b/>
      <i/>
      <u/>
      <sz val="18"/>
      <color theme="1"/>
      <name val="Calibri"/>
      <family val="2"/>
      <charset val="238"/>
      <scheme val="minor"/>
    </font>
    <font>
      <b/>
      <sz val="20"/>
      <color theme="1"/>
      <name val="Calibri"/>
      <family val="2"/>
      <charset val="238"/>
      <scheme val="minor"/>
    </font>
    <font>
      <b/>
      <u/>
      <sz val="20"/>
      <color theme="1"/>
      <name val="Calibri"/>
      <family val="2"/>
      <charset val="238"/>
      <scheme val="minor"/>
    </font>
    <font>
      <b/>
      <i/>
      <sz val="20"/>
      <color theme="1"/>
      <name val="Calibri"/>
      <family val="2"/>
      <charset val="238"/>
      <scheme val="minor"/>
    </font>
    <font>
      <b/>
      <u/>
      <sz val="20"/>
      <name val="Calibri"/>
      <family val="2"/>
      <charset val="238"/>
      <scheme val="minor"/>
    </font>
    <font>
      <b/>
      <u/>
      <sz val="12"/>
      <name val="Calibri"/>
      <family val="2"/>
      <charset val="238"/>
      <scheme val="minor"/>
    </font>
    <font>
      <b/>
      <sz val="20"/>
      <name val="Calibri"/>
      <family val="2"/>
      <charset val="238"/>
      <scheme val="minor"/>
    </font>
    <font>
      <b/>
      <i/>
      <sz val="20"/>
      <name val="Calibri"/>
      <family val="2"/>
      <charset val="238"/>
      <scheme val="minor"/>
    </font>
    <font>
      <b/>
      <sz val="16"/>
      <name val="Calibri"/>
      <family val="2"/>
      <charset val="238"/>
      <scheme val="minor"/>
    </font>
    <font>
      <b/>
      <sz val="12"/>
      <name val="Calibri"/>
      <family val="2"/>
      <charset val="238"/>
      <scheme val="minor"/>
    </font>
    <font>
      <sz val="12"/>
      <name val="Calibri"/>
      <family val="2"/>
      <charset val="238"/>
      <scheme val="minor"/>
    </font>
    <font>
      <sz val="11"/>
      <name val="Calibri"/>
      <family val="2"/>
      <charset val="238"/>
      <scheme val="minor"/>
    </font>
    <font>
      <sz val="14"/>
      <name val="Calibri"/>
      <family val="2"/>
      <charset val="238"/>
      <scheme val="minor"/>
    </font>
    <font>
      <vertAlign val="superscript"/>
      <sz val="9"/>
      <color theme="1"/>
      <name val="Calibri"/>
      <family val="2"/>
      <charset val="238"/>
      <scheme val="minor"/>
    </font>
  </fonts>
  <fills count="16">
    <fill>
      <patternFill patternType="none"/>
    </fill>
    <fill>
      <patternFill patternType="gray125"/>
    </fill>
    <fill>
      <patternFill patternType="solid">
        <fgColor indexed="2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B05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9"/>
        <bgColor indexed="64"/>
      </patternFill>
    </fill>
    <fill>
      <patternFill patternType="solid">
        <fgColor theme="4"/>
        <bgColor indexed="64"/>
      </patternFill>
    </fill>
    <fill>
      <patternFill patternType="solid">
        <fgColor theme="4" tint="0.39997558519241921"/>
        <bgColor indexed="64"/>
      </patternFill>
    </fill>
  </fills>
  <borders count="38">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ck">
        <color indexed="64"/>
      </top>
      <bottom style="thick">
        <color indexed="64"/>
      </bottom>
      <diagonal/>
    </border>
    <border>
      <left style="thin">
        <color indexed="64"/>
      </left>
      <right/>
      <top/>
      <bottom style="thin">
        <color indexed="64"/>
      </bottom>
      <diagonal/>
    </border>
    <border>
      <left/>
      <right style="thick">
        <color indexed="64"/>
      </right>
      <top style="thick">
        <color indexed="64"/>
      </top>
      <bottom style="thick">
        <color indexed="64"/>
      </bottom>
      <diagonal/>
    </border>
    <border>
      <left style="thin">
        <color indexed="64"/>
      </left>
      <right style="thick">
        <color indexed="64"/>
      </right>
      <top/>
      <bottom style="thin">
        <color indexed="64"/>
      </bottom>
      <diagonal/>
    </border>
    <border>
      <left style="thin">
        <color indexed="64"/>
      </left>
      <right style="thin">
        <color indexed="64"/>
      </right>
      <top/>
      <bottom style="thick">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style="thin">
        <color indexed="64"/>
      </right>
      <top style="thick">
        <color indexed="64"/>
      </top>
      <bottom style="thick">
        <color indexed="64"/>
      </bottom>
      <diagonal/>
    </border>
    <border>
      <left style="thin">
        <color indexed="64"/>
      </left>
      <right/>
      <top/>
      <bottom style="thick">
        <color indexed="64"/>
      </bottom>
      <diagonal/>
    </border>
    <border>
      <left style="thin">
        <color indexed="64"/>
      </left>
      <right style="thick">
        <color indexed="64"/>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bottom style="thin">
        <color indexed="64"/>
      </bottom>
      <diagonal/>
    </border>
    <border>
      <left/>
      <right/>
      <top/>
      <bottom style="thin">
        <color indexed="64"/>
      </bottom>
      <diagonal/>
    </border>
    <border>
      <left style="medium">
        <color auto="1"/>
      </left>
      <right style="medium">
        <color auto="1"/>
      </right>
      <top/>
      <bottom style="medium">
        <color auto="1"/>
      </bottom>
      <diagonal/>
    </border>
    <border>
      <left style="thick">
        <color indexed="64"/>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bottom style="thin">
        <color indexed="64"/>
      </bottom>
      <diagonal/>
    </border>
    <border>
      <left style="thin">
        <color indexed="64"/>
      </left>
      <right/>
      <top style="thick">
        <color indexed="64"/>
      </top>
      <bottom style="thin">
        <color indexed="64"/>
      </bottom>
      <diagonal/>
    </border>
  </borders>
  <cellStyleXfs count="5">
    <xf numFmtId="0" fontId="0" fillId="0" borderId="0"/>
    <xf numFmtId="0" fontId="11" fillId="0" borderId="0"/>
    <xf numFmtId="9" fontId="11" fillId="0" borderId="0" applyFont="0" applyFill="0" applyBorder="0" applyAlignment="0" applyProtection="0"/>
    <xf numFmtId="0" fontId="12" fillId="0" borderId="0"/>
    <xf numFmtId="0" fontId="18" fillId="0" borderId="0"/>
  </cellStyleXfs>
  <cellXfs count="170">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0" borderId="5" xfId="0" applyFont="1" applyBorder="1" applyAlignment="1">
      <alignment horizontal="center" vertical="center" wrapText="1"/>
    </xf>
    <xf numFmtId="0" fontId="0" fillId="5" borderId="0" xfId="0" applyFill="1"/>
    <xf numFmtId="0" fontId="0" fillId="5" borderId="0" xfId="0" applyFont="1" applyFill="1"/>
    <xf numFmtId="2" fontId="0" fillId="5" borderId="0" xfId="0" applyNumberFormat="1" applyFont="1" applyFill="1"/>
    <xf numFmtId="0" fontId="10" fillId="5" borderId="0" xfId="0" applyFont="1" applyFill="1" applyAlignment="1">
      <alignment vertical="center"/>
    </xf>
    <xf numFmtId="0" fontId="10" fillId="5" borderId="0" xfId="0" applyFont="1" applyFill="1" applyBorder="1" applyAlignment="1">
      <alignment vertical="center"/>
    </xf>
    <xf numFmtId="0" fontId="10" fillId="5" borderId="0" xfId="0" applyFont="1" applyFill="1" applyBorder="1"/>
    <xf numFmtId="0" fontId="4" fillId="7" borderId="8" xfId="0" applyFont="1" applyFill="1" applyBorder="1" applyAlignment="1">
      <alignment horizontal="center" vertical="center" wrapText="1"/>
    </xf>
    <xf numFmtId="0" fontId="0" fillId="0" borderId="0" xfId="0" applyAlignment="1">
      <alignment horizontal="center" vertical="center"/>
    </xf>
    <xf numFmtId="164" fontId="7" fillId="5" borderId="7" xfId="0" applyNumberFormat="1" applyFont="1" applyFill="1" applyBorder="1" applyAlignment="1">
      <alignment horizontal="center" vertical="center" wrapText="1"/>
    </xf>
    <xf numFmtId="0" fontId="16" fillId="0" borderId="0" xfId="0" applyFont="1"/>
    <xf numFmtId="165" fontId="10" fillId="0" borderId="0" xfId="0" applyNumberFormat="1" applyFont="1" applyAlignment="1">
      <alignment horizontal="center" vertical="center" wrapText="1"/>
    </xf>
    <xf numFmtId="0" fontId="0" fillId="0" borderId="0" xfId="0" applyFill="1"/>
    <xf numFmtId="0" fontId="13" fillId="5" borderId="0" xfId="0" applyFont="1" applyFill="1" applyAlignment="1">
      <alignment vertical="center"/>
    </xf>
    <xf numFmtId="0" fontId="0" fillId="5" borderId="0" xfId="0" applyFill="1" applyAlignment="1">
      <alignment horizontal="left" vertical="center"/>
    </xf>
    <xf numFmtId="0" fontId="14" fillId="5" borderId="0" xfId="0" applyFont="1" applyFill="1" applyAlignment="1">
      <alignment vertical="center"/>
    </xf>
    <xf numFmtId="0" fontId="15" fillId="5" borderId="0" xfId="0" applyFont="1" applyFill="1" applyAlignment="1">
      <alignment vertical="center"/>
    </xf>
    <xf numFmtId="165" fontId="10" fillId="0" borderId="0" xfId="0" applyNumberFormat="1" applyFont="1"/>
    <xf numFmtId="0" fontId="4" fillId="4" borderId="10" xfId="0" applyFont="1" applyFill="1" applyBorder="1" applyAlignment="1">
      <alignment horizontal="center" vertical="center" wrapText="1"/>
    </xf>
    <xf numFmtId="0" fontId="7" fillId="0" borderId="4" xfId="0" applyFont="1" applyBorder="1" applyAlignment="1">
      <alignment horizontal="center" vertical="center" wrapText="1"/>
    </xf>
    <xf numFmtId="165" fontId="19" fillId="5" borderId="11" xfId="0" applyNumberFormat="1" applyFont="1" applyFill="1" applyBorder="1" applyAlignment="1">
      <alignment horizontal="center" vertical="center" wrapText="1"/>
    </xf>
    <xf numFmtId="0" fontId="0" fillId="5" borderId="0" xfId="0" applyFill="1" applyAlignment="1">
      <alignment wrapText="1"/>
    </xf>
    <xf numFmtId="0" fontId="7" fillId="0" borderId="7" xfId="0" applyFont="1" applyBorder="1" applyAlignment="1">
      <alignment horizontal="center" vertical="center" wrapText="1"/>
    </xf>
    <xf numFmtId="164" fontId="7" fillId="5" borderId="4" xfId="0" applyNumberFormat="1" applyFont="1" applyFill="1" applyBorder="1" applyAlignment="1">
      <alignment horizontal="center" vertical="center" wrapText="1"/>
    </xf>
    <xf numFmtId="164" fontId="0" fillId="5" borderId="4" xfId="0" applyNumberFormat="1" applyFill="1" applyBorder="1" applyAlignment="1">
      <alignment horizontal="center" vertical="center" wrapText="1"/>
    </xf>
    <xf numFmtId="164" fontId="0" fillId="6" borderId="12" xfId="0" applyNumberFormat="1" applyFill="1" applyBorder="1" applyAlignment="1">
      <alignment horizontal="center" vertical="center" wrapText="1"/>
    </xf>
    <xf numFmtId="9" fontId="8" fillId="0" borderId="13" xfId="0" applyNumberFormat="1" applyFont="1" applyBorder="1" applyAlignment="1">
      <alignment horizontal="center" vertical="center" wrapText="1"/>
    </xf>
    <xf numFmtId="0" fontId="5" fillId="9" borderId="3" xfId="0" applyFont="1" applyFill="1" applyBorder="1" applyAlignment="1">
      <alignment horizontal="center" vertical="center" wrapText="1"/>
    </xf>
    <xf numFmtId="164" fontId="0" fillId="0" borderId="0" xfId="0" applyNumberFormat="1" applyFill="1"/>
    <xf numFmtId="0" fontId="17" fillId="0" borderId="4" xfId="0" applyFont="1" applyBorder="1" applyAlignment="1">
      <alignment horizontal="center" vertical="center" wrapText="1"/>
    </xf>
    <xf numFmtId="0" fontId="6" fillId="0" borderId="18" xfId="0" applyFont="1" applyBorder="1" applyAlignment="1">
      <alignment horizontal="center" vertical="center" wrapText="1"/>
    </xf>
    <xf numFmtId="0" fontId="7" fillId="6" borderId="16" xfId="0" applyFont="1" applyFill="1" applyBorder="1" applyAlignment="1">
      <alignment horizontal="left" vertical="center" wrapText="1"/>
    </xf>
    <xf numFmtId="0" fontId="4" fillId="3" borderId="8" xfId="0" applyFont="1" applyFill="1" applyBorder="1" applyAlignment="1">
      <alignment horizontal="center" vertical="center" wrapText="1"/>
    </xf>
    <xf numFmtId="165" fontId="28" fillId="5" borderId="9" xfId="0" applyNumberFormat="1" applyFont="1" applyFill="1" applyBorder="1" applyAlignment="1">
      <alignment horizontal="center" vertical="center" wrapText="1"/>
    </xf>
    <xf numFmtId="165" fontId="28" fillId="5" borderId="4" xfId="0" applyNumberFormat="1" applyFont="1" applyFill="1" applyBorder="1" applyAlignment="1">
      <alignment horizontal="center" vertical="center" wrapText="1"/>
    </xf>
    <xf numFmtId="166" fontId="20" fillId="8" borderId="4" xfId="0" applyNumberFormat="1" applyFont="1" applyFill="1" applyBorder="1" applyAlignment="1">
      <alignment horizontal="center" vertical="center" wrapText="1"/>
    </xf>
    <xf numFmtId="165" fontId="0" fillId="0" borderId="0" xfId="0" applyNumberFormat="1" applyFill="1"/>
    <xf numFmtId="0" fontId="0" fillId="0" borderId="0" xfId="0" applyFill="1" applyAlignment="1">
      <alignment vertical="center" wrapText="1"/>
    </xf>
    <xf numFmtId="0" fontId="0" fillId="0" borderId="0" xfId="0" applyFill="1" applyBorder="1" applyAlignment="1">
      <alignment vertical="center" wrapText="1"/>
    </xf>
    <xf numFmtId="0" fontId="6" fillId="6" borderId="21" xfId="0" applyFont="1" applyFill="1" applyBorder="1" applyAlignment="1">
      <alignment horizontal="center" vertical="center" wrapText="1"/>
    </xf>
    <xf numFmtId="165" fontId="21" fillId="5" borderId="7" xfId="0" applyNumberFormat="1" applyFont="1" applyFill="1" applyBorder="1" applyAlignment="1">
      <alignment horizontal="center" vertical="center" wrapText="1"/>
    </xf>
    <xf numFmtId="165" fontId="21" fillId="6" borderId="20" xfId="0" applyNumberFormat="1" applyFont="1" applyFill="1" applyBorder="1" applyAlignment="1">
      <alignment horizontal="center" vertical="center" wrapText="1"/>
    </xf>
    <xf numFmtId="0" fontId="6" fillId="6" borderId="18" xfId="0" applyFont="1" applyFill="1" applyBorder="1" applyAlignment="1">
      <alignment horizontal="center" vertical="center" wrapText="1"/>
    </xf>
    <xf numFmtId="0" fontId="0" fillId="0" borderId="0" xfId="0" applyAlignment="1">
      <alignment wrapText="1"/>
    </xf>
    <xf numFmtId="0" fontId="7" fillId="6" borderId="4" xfId="0" applyFont="1" applyFill="1" applyBorder="1" applyAlignment="1">
      <alignment horizontal="center" vertical="center" wrapText="1"/>
    </xf>
    <xf numFmtId="0" fontId="7" fillId="6" borderId="14" xfId="0" applyFont="1" applyFill="1" applyBorder="1" applyAlignment="1">
      <alignment horizontal="left" vertical="center" wrapText="1"/>
    </xf>
    <xf numFmtId="164" fontId="0" fillId="6" borderId="4" xfId="0" applyNumberFormat="1" applyFill="1" applyBorder="1" applyAlignment="1">
      <alignment horizontal="center" vertical="center" wrapText="1"/>
    </xf>
    <xf numFmtId="0" fontId="1" fillId="3" borderId="22" xfId="0" applyFont="1" applyFill="1" applyBorder="1" applyAlignment="1">
      <alignment horizontal="center" vertical="center" wrapText="1"/>
    </xf>
    <xf numFmtId="0" fontId="8" fillId="0" borderId="14" xfId="0" applyFont="1" applyFill="1" applyBorder="1" applyAlignment="1">
      <alignment horizontal="left" vertical="center" wrapText="1"/>
    </xf>
    <xf numFmtId="0" fontId="11" fillId="10" borderId="3"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6" borderId="6"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7" fillId="0" borderId="9" xfId="0" applyFont="1" applyBorder="1" applyAlignment="1">
      <alignment horizontal="center" vertical="center" wrapText="1"/>
    </xf>
    <xf numFmtId="0" fontId="10" fillId="8" borderId="19" xfId="0" applyFont="1" applyFill="1" applyBorder="1" applyAlignment="1">
      <alignment horizontal="left" vertical="center" wrapText="1"/>
    </xf>
    <xf numFmtId="0" fontId="10" fillId="0" borderId="19" xfId="0" applyFont="1" applyBorder="1" applyAlignment="1">
      <alignment horizontal="left" vertical="center" wrapText="1"/>
    </xf>
    <xf numFmtId="0" fontId="7" fillId="6" borderId="19" xfId="0" applyFont="1" applyFill="1" applyBorder="1" applyAlignment="1">
      <alignment horizontal="center" vertical="center" wrapText="1"/>
    </xf>
    <xf numFmtId="0" fontId="10" fillId="0" borderId="24" xfId="0" applyFont="1" applyBorder="1" applyAlignment="1">
      <alignment horizontal="left" vertical="center" wrapText="1"/>
    </xf>
    <xf numFmtId="0" fontId="10" fillId="6" borderId="15" xfId="0" applyFont="1" applyFill="1" applyBorder="1" applyAlignment="1">
      <alignment horizontal="left" vertical="center" wrapText="1"/>
    </xf>
    <xf numFmtId="0" fontId="7" fillId="0" borderId="6" xfId="0" applyFont="1" applyFill="1" applyBorder="1" applyAlignment="1">
      <alignment horizontal="center" vertical="center" wrapText="1"/>
    </xf>
    <xf numFmtId="0" fontId="38" fillId="0" borderId="0" xfId="0" applyFont="1" applyAlignment="1">
      <alignment vertical="center" wrapText="1"/>
    </xf>
    <xf numFmtId="0" fontId="0" fillId="5" borderId="0" xfId="0" applyFill="1" applyAlignment="1">
      <alignment horizontal="center" vertical="center"/>
    </xf>
    <xf numFmtId="0" fontId="0" fillId="5" borderId="25" xfId="0" applyFill="1" applyBorder="1" applyAlignment="1">
      <alignment horizontal="center" vertical="center"/>
    </xf>
    <xf numFmtId="0" fontId="7" fillId="0" borderId="25" xfId="0" applyFont="1" applyBorder="1" applyAlignment="1">
      <alignment horizontal="center" vertical="center" wrapText="1"/>
    </xf>
    <xf numFmtId="0" fontId="43" fillId="10" borderId="25" xfId="0" applyFont="1" applyFill="1" applyBorder="1" applyAlignment="1">
      <alignment horizontal="center" vertical="center"/>
    </xf>
    <xf numFmtId="0" fontId="43" fillId="10" borderId="25" xfId="0" applyFont="1" applyFill="1" applyBorder="1" applyAlignment="1">
      <alignment horizontal="center" vertical="center" wrapText="1"/>
    </xf>
    <xf numFmtId="0" fontId="43" fillId="11" borderId="25" xfId="0" applyFont="1" applyFill="1" applyBorder="1" applyAlignment="1">
      <alignment horizontal="center" vertical="center" wrapText="1"/>
    </xf>
    <xf numFmtId="165" fontId="28" fillId="5" borderId="29" xfId="0" applyNumberFormat="1" applyFont="1" applyFill="1" applyBorder="1" applyAlignment="1">
      <alignment horizontal="center" vertical="center" wrapText="1"/>
    </xf>
    <xf numFmtId="166" fontId="20" fillId="8" borderId="29" xfId="0" applyNumberFormat="1" applyFont="1" applyFill="1" applyBorder="1" applyAlignment="1">
      <alignment horizontal="center" vertical="center" wrapText="1"/>
    </xf>
    <xf numFmtId="165" fontId="21" fillId="5" borderId="29" xfId="0" applyNumberFormat="1" applyFont="1" applyFill="1" applyBorder="1" applyAlignment="1">
      <alignment horizontal="center" vertical="center" wrapText="1"/>
    </xf>
    <xf numFmtId="165" fontId="21" fillId="5" borderId="4" xfId="0" applyNumberFormat="1" applyFont="1" applyFill="1" applyBorder="1" applyAlignment="1">
      <alignment horizontal="center" vertical="center" wrapText="1"/>
    </xf>
    <xf numFmtId="0" fontId="6" fillId="6" borderId="5" xfId="0" applyFont="1" applyFill="1" applyBorder="1" applyAlignment="1">
      <alignment horizontal="center" vertical="center" wrapText="1"/>
    </xf>
    <xf numFmtId="0" fontId="7" fillId="6" borderId="4" xfId="0" applyFont="1" applyFill="1" applyBorder="1" applyAlignment="1">
      <alignment horizontal="left" vertical="center" wrapText="1"/>
    </xf>
    <xf numFmtId="165" fontId="21" fillId="6" borderId="4" xfId="0" applyNumberFormat="1" applyFont="1" applyFill="1" applyBorder="1" applyAlignment="1">
      <alignment horizontal="center" vertical="center" wrapText="1"/>
    </xf>
    <xf numFmtId="165" fontId="24" fillId="6" borderId="4" xfId="0" applyNumberFormat="1" applyFont="1" applyFill="1" applyBorder="1" applyAlignment="1">
      <alignment horizontal="center" vertical="center" wrapText="1"/>
    </xf>
    <xf numFmtId="165" fontId="19" fillId="5" borderId="30" xfId="0" applyNumberFormat="1" applyFont="1" applyFill="1" applyBorder="1" applyAlignment="1">
      <alignment horizontal="center" vertical="center" wrapText="1"/>
    </xf>
    <xf numFmtId="165" fontId="19" fillId="5" borderId="6" xfId="0" applyNumberFormat="1" applyFont="1" applyFill="1" applyBorder="1" applyAlignment="1">
      <alignment horizontal="center" vertical="center" wrapText="1"/>
    </xf>
    <xf numFmtId="165" fontId="28" fillId="6" borderId="17" xfId="0" applyNumberFormat="1" applyFont="1" applyFill="1" applyBorder="1" applyAlignment="1">
      <alignment horizontal="center" vertical="center" wrapText="1"/>
    </xf>
    <xf numFmtId="0" fontId="10" fillId="8" borderId="7" xfId="0" applyFont="1" applyFill="1" applyBorder="1" applyAlignment="1">
      <alignment horizontal="left" vertical="center" wrapText="1"/>
    </xf>
    <xf numFmtId="0" fontId="10" fillId="6" borderId="7" xfId="0" applyFont="1" applyFill="1" applyBorder="1" applyAlignment="1">
      <alignment horizontal="left" vertical="center" wrapText="1"/>
    </xf>
    <xf numFmtId="0" fontId="7" fillId="6" borderId="7" xfId="0" applyFont="1" applyFill="1" applyBorder="1" applyAlignment="1">
      <alignment horizontal="left" vertical="center" wrapText="1"/>
    </xf>
    <xf numFmtId="164" fontId="0" fillId="6" borderId="7" xfId="0" applyNumberFormat="1" applyFill="1" applyBorder="1" applyAlignment="1">
      <alignment horizontal="center" vertical="center" wrapText="1"/>
    </xf>
    <xf numFmtId="0" fontId="10" fillId="6" borderId="4" xfId="0" applyFont="1" applyFill="1" applyBorder="1" applyAlignment="1">
      <alignment horizontal="left" vertical="center" wrapText="1"/>
    </xf>
    <xf numFmtId="0" fontId="7" fillId="6" borderId="12" xfId="0" applyFont="1" applyFill="1" applyBorder="1" applyAlignment="1">
      <alignment horizontal="center" vertical="center" wrapText="1"/>
    </xf>
    <xf numFmtId="9" fontId="21" fillId="6" borderId="4" xfId="0" applyNumberFormat="1" applyFont="1" applyFill="1" applyBorder="1" applyAlignment="1">
      <alignment horizontal="center" vertical="center" wrapText="1"/>
    </xf>
    <xf numFmtId="9" fontId="21" fillId="6" borderId="20" xfId="0" applyNumberFormat="1" applyFont="1" applyFill="1" applyBorder="1" applyAlignment="1">
      <alignment horizontal="center" vertical="center" wrapText="1"/>
    </xf>
    <xf numFmtId="165" fontId="28" fillId="5" borderId="7" xfId="0" applyNumberFormat="1" applyFont="1" applyFill="1" applyBorder="1" applyAlignment="1">
      <alignment horizontal="center" vertical="center" wrapText="1"/>
    </xf>
    <xf numFmtId="166" fontId="20" fillId="8" borderId="7" xfId="0" applyNumberFormat="1" applyFont="1" applyFill="1" applyBorder="1" applyAlignment="1">
      <alignment horizontal="center" vertical="center" wrapText="1"/>
    </xf>
    <xf numFmtId="9" fontId="8" fillId="0" borderId="31" xfId="0" applyNumberFormat="1" applyFont="1" applyBorder="1" applyAlignment="1">
      <alignment horizontal="center" vertical="center" wrapText="1"/>
    </xf>
    <xf numFmtId="164" fontId="0" fillId="0" borderId="32" xfId="0" applyNumberFormat="1" applyFill="1" applyBorder="1"/>
    <xf numFmtId="165" fontId="21" fillId="0" borderId="4" xfId="0" applyNumberFormat="1" applyFont="1" applyFill="1" applyBorder="1" applyAlignment="1">
      <alignment horizontal="center" vertical="center" wrapText="1"/>
    </xf>
    <xf numFmtId="9" fontId="21" fillId="0" borderId="4" xfId="0" applyNumberFormat="1" applyFont="1" applyFill="1" applyBorder="1" applyAlignment="1">
      <alignment horizontal="center" vertical="center" wrapText="1"/>
    </xf>
    <xf numFmtId="165" fontId="21" fillId="5" borderId="9" xfId="0" applyNumberFormat="1" applyFont="1" applyFill="1" applyBorder="1" applyAlignment="1">
      <alignment horizontal="center" vertical="center" wrapText="1"/>
    </xf>
    <xf numFmtId="0" fontId="28" fillId="0" borderId="25" xfId="0" applyFont="1" applyBorder="1" applyAlignment="1">
      <alignment horizontal="center" vertical="center" wrapText="1"/>
    </xf>
    <xf numFmtId="0" fontId="28" fillId="0" borderId="33" xfId="0" applyFont="1" applyBorder="1" applyAlignment="1">
      <alignment horizontal="center" vertical="center" wrapText="1"/>
    </xf>
    <xf numFmtId="0" fontId="43" fillId="4" borderId="26" xfId="0" applyFont="1" applyFill="1" applyBorder="1" applyAlignment="1">
      <alignment horizontal="center" vertical="center" wrapText="1"/>
    </xf>
    <xf numFmtId="0" fontId="43" fillId="4" borderId="25" xfId="0" applyFont="1" applyFill="1" applyBorder="1" applyAlignment="1">
      <alignment horizontal="center" vertical="center" wrapText="1"/>
    </xf>
    <xf numFmtId="0" fontId="28" fillId="12" borderId="25" xfId="0" applyFont="1" applyFill="1" applyBorder="1" applyAlignment="1">
      <alignment horizontal="center" vertical="center" wrapText="1"/>
    </xf>
    <xf numFmtId="0" fontId="28" fillId="12" borderId="33" xfId="0" applyFont="1" applyFill="1" applyBorder="1" applyAlignment="1">
      <alignment horizontal="center" vertical="center" wrapText="1"/>
    </xf>
    <xf numFmtId="0" fontId="46" fillId="0" borderId="25" xfId="0" applyFont="1" applyBorder="1" applyAlignment="1">
      <alignment horizontal="center" vertical="center" wrapText="1"/>
    </xf>
    <xf numFmtId="0" fontId="46" fillId="12" borderId="25" xfId="0" applyFont="1" applyFill="1" applyBorder="1" applyAlignment="1">
      <alignment horizontal="center" vertical="center" wrapText="1"/>
    </xf>
    <xf numFmtId="0" fontId="35" fillId="0" borderId="0" xfId="0" applyFont="1"/>
    <xf numFmtId="0" fontId="4" fillId="13" borderId="8" xfId="0" applyFont="1" applyFill="1" applyBorder="1" applyAlignment="1">
      <alignment horizontal="center" vertical="center" wrapText="1"/>
    </xf>
    <xf numFmtId="165" fontId="47" fillId="8" borderId="29" xfId="0" applyNumberFormat="1" applyFont="1" applyFill="1" applyBorder="1" applyAlignment="1">
      <alignment horizontal="center" vertical="center" wrapText="1"/>
    </xf>
    <xf numFmtId="165" fontId="47" fillId="8" borderId="7" xfId="0" applyNumberFormat="1" applyFont="1" applyFill="1" applyBorder="1" applyAlignment="1">
      <alignment horizontal="center" vertical="center" wrapText="1"/>
    </xf>
    <xf numFmtId="166" fontId="20" fillId="0" borderId="29" xfId="0" applyNumberFormat="1" applyFont="1" applyFill="1" applyBorder="1" applyAlignment="1">
      <alignment horizontal="center" vertical="center" wrapText="1"/>
    </xf>
    <xf numFmtId="166" fontId="20" fillId="0" borderId="7" xfId="0" applyNumberFormat="1" applyFont="1" applyFill="1" applyBorder="1" applyAlignment="1">
      <alignment horizontal="center" vertical="center" wrapText="1"/>
    </xf>
    <xf numFmtId="166" fontId="20" fillId="0" borderId="4" xfId="0" applyNumberFormat="1" applyFont="1" applyFill="1" applyBorder="1" applyAlignment="1">
      <alignment horizontal="center" vertical="center" wrapText="1"/>
    </xf>
    <xf numFmtId="166" fontId="20" fillId="6" borderId="4" xfId="0" applyNumberFormat="1" applyFont="1" applyFill="1" applyBorder="1" applyAlignment="1">
      <alignment horizontal="center" vertical="center" wrapText="1"/>
    </xf>
    <xf numFmtId="1" fontId="48" fillId="8" borderId="4" xfId="0" applyNumberFormat="1" applyFont="1" applyFill="1" applyBorder="1" applyAlignment="1">
      <alignment horizontal="center" vertical="center" wrapText="1"/>
    </xf>
    <xf numFmtId="1" fontId="49" fillId="8" borderId="4" xfId="0" applyNumberFormat="1" applyFont="1" applyFill="1" applyBorder="1" applyAlignment="1">
      <alignment horizontal="center" vertical="center" wrapText="1"/>
    </xf>
    <xf numFmtId="1" fontId="48" fillId="8" borderId="12" xfId="0" applyNumberFormat="1" applyFont="1" applyFill="1" applyBorder="1" applyAlignment="1">
      <alignment horizontal="center" vertical="center" wrapText="1"/>
    </xf>
    <xf numFmtId="166" fontId="48" fillId="8" borderId="4" xfId="0" applyNumberFormat="1" applyFont="1" applyFill="1" applyBorder="1" applyAlignment="1">
      <alignment horizontal="center" vertical="center" wrapText="1"/>
    </xf>
    <xf numFmtId="166" fontId="48" fillId="8" borderId="12" xfId="0" applyNumberFormat="1" applyFont="1" applyFill="1" applyBorder="1" applyAlignment="1">
      <alignment horizontal="center" vertical="center" wrapText="1"/>
    </xf>
    <xf numFmtId="166" fontId="50" fillId="8" borderId="4" xfId="0" applyNumberFormat="1" applyFont="1" applyFill="1" applyBorder="1" applyAlignment="1">
      <alignment horizontal="center" vertical="center" wrapText="1"/>
    </xf>
    <xf numFmtId="166" fontId="50" fillId="8" borderId="20" xfId="0" applyNumberFormat="1" applyFont="1" applyFill="1" applyBorder="1" applyAlignment="1">
      <alignment horizontal="center" vertical="center" wrapText="1"/>
    </xf>
    <xf numFmtId="0" fontId="4" fillId="13" borderId="3" xfId="0" applyFont="1" applyFill="1" applyBorder="1" applyAlignment="1">
      <alignment horizontal="center" vertical="center" wrapText="1"/>
    </xf>
    <xf numFmtId="166" fontId="20" fillId="8" borderId="19" xfId="0" applyNumberFormat="1" applyFont="1" applyFill="1" applyBorder="1" applyAlignment="1">
      <alignment horizontal="center" vertical="center" wrapText="1"/>
    </xf>
    <xf numFmtId="166" fontId="50" fillId="8" borderId="19" xfId="0" applyNumberFormat="1" applyFont="1" applyFill="1" applyBorder="1" applyAlignment="1">
      <alignment horizontal="center" vertical="center" wrapText="1"/>
    </xf>
    <xf numFmtId="166" fontId="50" fillId="8" borderId="35" xfId="0" applyNumberFormat="1" applyFont="1" applyFill="1" applyBorder="1" applyAlignment="1">
      <alignment horizontal="center" vertical="center" wrapText="1"/>
    </xf>
    <xf numFmtId="9" fontId="9" fillId="6" borderId="13" xfId="0" applyNumberFormat="1" applyFont="1" applyFill="1" applyBorder="1" applyAlignment="1">
      <alignment horizontal="center" vertical="center" wrapText="1"/>
    </xf>
    <xf numFmtId="9" fontId="9" fillId="6" borderId="34" xfId="0" applyNumberFormat="1" applyFont="1" applyFill="1" applyBorder="1" applyAlignment="1">
      <alignment horizontal="center" vertical="center" wrapText="1"/>
    </xf>
    <xf numFmtId="9" fontId="8" fillId="6" borderId="31" xfId="0" applyNumberFormat="1" applyFont="1" applyFill="1" applyBorder="1" applyAlignment="1">
      <alignment horizontal="center" vertical="center" wrapText="1"/>
    </xf>
    <xf numFmtId="9" fontId="8" fillId="0" borderId="31" xfId="0" applyNumberFormat="1" applyFont="1" applyFill="1" applyBorder="1" applyAlignment="1">
      <alignment horizontal="center" vertical="center" wrapText="1"/>
    </xf>
    <xf numFmtId="0" fontId="5" fillId="15" borderId="3" xfId="0" applyFont="1" applyFill="1" applyBorder="1" applyAlignment="1">
      <alignment horizontal="center" vertical="center" wrapText="1"/>
    </xf>
    <xf numFmtId="0" fontId="6" fillId="14" borderId="5"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6" fillId="14" borderId="21" xfId="0" applyFont="1" applyFill="1" applyBorder="1" applyAlignment="1">
      <alignment horizontal="center" vertical="center" wrapText="1"/>
    </xf>
    <xf numFmtId="0" fontId="7" fillId="14" borderId="12" xfId="0" applyFont="1" applyFill="1" applyBorder="1" applyAlignment="1">
      <alignment horizontal="center" vertical="center" wrapText="1"/>
    </xf>
    <xf numFmtId="165" fontId="21" fillId="5" borderId="37" xfId="0" applyNumberFormat="1" applyFont="1" applyFill="1" applyBorder="1" applyAlignment="1">
      <alignment horizontal="center" vertical="center" wrapText="1"/>
    </xf>
    <xf numFmtId="165" fontId="21" fillId="5" borderId="19" xfId="0" applyNumberFormat="1" applyFont="1" applyFill="1" applyBorder="1" applyAlignment="1">
      <alignment horizontal="center" vertical="center" wrapText="1"/>
    </xf>
    <xf numFmtId="165" fontId="51" fillId="6" borderId="4" xfId="0" applyNumberFormat="1" applyFont="1" applyFill="1" applyBorder="1" applyAlignment="1">
      <alignment horizontal="center" vertical="center" wrapText="1"/>
    </xf>
    <xf numFmtId="165" fontId="52" fillId="5" borderId="4" xfId="0" applyNumberFormat="1" applyFont="1" applyFill="1" applyBorder="1" applyAlignment="1">
      <alignment horizontal="center" vertical="center" wrapText="1"/>
    </xf>
    <xf numFmtId="165" fontId="53" fillId="8" borderId="4" xfId="0" applyNumberFormat="1" applyFont="1" applyFill="1" applyBorder="1" applyAlignment="1">
      <alignment horizontal="center" vertical="center" wrapText="1"/>
    </xf>
    <xf numFmtId="165" fontId="52" fillId="5" borderId="19" xfId="0" applyNumberFormat="1" applyFont="1" applyFill="1" applyBorder="1" applyAlignment="1">
      <alignment horizontal="center" vertical="center" wrapText="1"/>
    </xf>
    <xf numFmtId="165" fontId="54" fillId="5" borderId="19" xfId="0" applyNumberFormat="1" applyFont="1" applyFill="1" applyBorder="1" applyAlignment="1">
      <alignment horizontal="center" vertical="center" wrapText="1"/>
    </xf>
    <xf numFmtId="165" fontId="54" fillId="0" borderId="4" xfId="0" applyNumberFormat="1" applyFont="1" applyFill="1" applyBorder="1" applyAlignment="1">
      <alignment horizontal="center" vertical="center" wrapText="1"/>
    </xf>
    <xf numFmtId="165" fontId="54" fillId="6" borderId="4" xfId="0" applyNumberFormat="1" applyFont="1" applyFill="1" applyBorder="1" applyAlignment="1">
      <alignment horizontal="center" vertical="center" wrapText="1"/>
    </xf>
    <xf numFmtId="165" fontId="21" fillId="14" borderId="4" xfId="0" applyNumberFormat="1" applyFont="1" applyFill="1" applyBorder="1" applyAlignment="1">
      <alignment horizontal="center" vertical="center" wrapText="1"/>
    </xf>
    <xf numFmtId="165" fontId="21" fillId="14" borderId="20" xfId="0" applyNumberFormat="1" applyFont="1" applyFill="1" applyBorder="1" applyAlignment="1">
      <alignment horizontal="center" vertical="center" wrapText="1"/>
    </xf>
    <xf numFmtId="165" fontId="52" fillId="14" borderId="4" xfId="0" applyNumberFormat="1" applyFont="1" applyFill="1" applyBorder="1" applyAlignment="1">
      <alignment horizontal="center" vertical="center" wrapText="1"/>
    </xf>
    <xf numFmtId="165" fontId="57" fillId="8" borderId="4" xfId="0" applyNumberFormat="1" applyFont="1" applyFill="1" applyBorder="1" applyAlignment="1">
      <alignment horizontal="center" vertical="center" wrapText="1"/>
    </xf>
    <xf numFmtId="165" fontId="56" fillId="14" borderId="4" xfId="0" applyNumberFormat="1" applyFont="1" applyFill="1" applyBorder="1" applyAlignment="1">
      <alignment horizontal="center" vertical="center" wrapText="1"/>
    </xf>
    <xf numFmtId="165" fontId="57" fillId="8" borderId="23" xfId="0" applyNumberFormat="1" applyFont="1" applyFill="1" applyBorder="1" applyAlignment="1">
      <alignment horizontal="center" vertical="center" wrapText="1"/>
    </xf>
    <xf numFmtId="165" fontId="52" fillId="5" borderId="6" xfId="0" applyNumberFormat="1" applyFont="1" applyFill="1" applyBorder="1" applyAlignment="1">
      <alignment horizontal="center" vertical="center" wrapText="1"/>
    </xf>
    <xf numFmtId="165" fontId="56" fillId="14" borderId="15" xfId="0" applyNumberFormat="1" applyFont="1" applyFill="1" applyBorder="1" applyAlignment="1">
      <alignment horizontal="center" vertical="center" wrapText="1"/>
    </xf>
    <xf numFmtId="165" fontId="53" fillId="8" borderId="20" xfId="0" applyNumberFormat="1" applyFont="1" applyFill="1" applyBorder="1" applyAlignment="1">
      <alignment horizontal="center" vertical="center" wrapText="1"/>
    </xf>
    <xf numFmtId="0" fontId="59" fillId="0" borderId="18"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36" xfId="0" applyFont="1" applyFill="1" applyBorder="1" applyAlignment="1">
      <alignment horizontal="left" vertical="center" wrapText="1"/>
    </xf>
    <xf numFmtId="164" fontId="61" fillId="0" borderId="7" xfId="0" applyNumberFormat="1" applyFont="1" applyFill="1" applyBorder="1" applyAlignment="1">
      <alignment horizontal="center" vertical="center" wrapText="1"/>
    </xf>
    <xf numFmtId="165" fontId="62" fillId="0" borderId="17" xfId="0" applyNumberFormat="1" applyFont="1" applyFill="1" applyBorder="1" applyAlignment="1">
      <alignment horizontal="center" vertical="center" wrapText="1"/>
    </xf>
    <xf numFmtId="165" fontId="58" fillId="0" borderId="4" xfId="0" applyNumberFormat="1" applyFont="1" applyFill="1" applyBorder="1" applyAlignment="1">
      <alignment horizontal="center" vertical="center" wrapText="1"/>
    </xf>
    <xf numFmtId="165" fontId="54" fillId="5" borderId="4" xfId="0" applyNumberFormat="1" applyFont="1" applyFill="1" applyBorder="1" applyAlignment="1">
      <alignment horizontal="center" vertical="center" wrapText="1"/>
    </xf>
    <xf numFmtId="0" fontId="10" fillId="8" borderId="20" xfId="0" applyFont="1" applyFill="1" applyBorder="1" applyAlignment="1">
      <alignment horizontal="left" vertical="center" wrapText="1"/>
    </xf>
    <xf numFmtId="0" fontId="6" fillId="8" borderId="26" xfId="0" applyFont="1" applyFill="1" applyBorder="1" applyAlignment="1">
      <alignment horizontal="center" vertical="center"/>
    </xf>
    <xf numFmtId="0" fontId="6" fillId="8" borderId="27" xfId="0" applyFont="1" applyFill="1" applyBorder="1" applyAlignment="1">
      <alignment horizontal="center" vertical="center"/>
    </xf>
    <xf numFmtId="0" fontId="6" fillId="8" borderId="28" xfId="0" applyFont="1" applyFill="1" applyBorder="1" applyAlignment="1">
      <alignment horizontal="center" vertical="center"/>
    </xf>
    <xf numFmtId="0" fontId="7" fillId="0" borderId="25" xfId="0" applyFont="1" applyBorder="1" applyAlignment="1">
      <alignment horizontal="center" vertical="center" wrapText="1"/>
    </xf>
    <xf numFmtId="0" fontId="46" fillId="5" borderId="26"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8" borderId="26" xfId="0" applyFont="1" applyFill="1" applyBorder="1" applyAlignment="1">
      <alignment horizontal="center" vertical="center" wrapText="1"/>
    </xf>
    <xf numFmtId="0" fontId="46" fillId="8" borderId="27" xfId="0" applyFont="1" applyFill="1" applyBorder="1" applyAlignment="1">
      <alignment horizontal="center" vertical="center" wrapText="1"/>
    </xf>
    <xf numFmtId="0" fontId="46" fillId="8" borderId="28" xfId="0" applyFont="1" applyFill="1" applyBorder="1" applyAlignment="1">
      <alignment horizontal="center" vertical="center" wrapText="1"/>
    </xf>
  </cellXfs>
  <cellStyles count="5">
    <cellStyle name="Excel Built-in Normal" xfId="4"/>
    <cellStyle name="Normální" xfId="0" builtinId="0"/>
    <cellStyle name="Normální 2" xfId="1"/>
    <cellStyle name="Normální 3" xfId="3"/>
    <cellStyle name="pro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6480109-8194-4F02-B18E-941543AA2B78}" type="doc">
      <dgm:prSet loTypeId="urn:microsoft.com/office/officeart/2005/8/layout/balance1" loCatId="relationship" qsTypeId="urn:microsoft.com/office/officeart/2005/8/quickstyle/simple1" qsCatId="simple" csTypeId="urn:microsoft.com/office/officeart/2005/8/colors/accent1_2" csCatId="accent1" phldr="1"/>
      <dgm:spPr/>
      <dgm:t>
        <a:bodyPr/>
        <a:lstStyle/>
        <a:p>
          <a:endParaRPr lang="cs-CZ"/>
        </a:p>
      </dgm:t>
    </dgm:pt>
    <dgm:pt modelId="{F91DA7B0-81AB-4854-9E98-A188A05125DC}">
      <dgm:prSet phldrT="[Text]" custT="1"/>
      <dgm:spPr/>
      <dgm:t>
        <a:bodyPr/>
        <a:lstStyle/>
        <a:p>
          <a:r>
            <a:rPr lang="cs-CZ" sz="1400" b="1" u="sng"/>
            <a:t>účinnost</a:t>
          </a:r>
          <a:r>
            <a:rPr lang="cs-CZ" sz="1050" b="1" u="sng"/>
            <a:t> </a:t>
          </a:r>
          <a:r>
            <a:rPr lang="cs-CZ" sz="1050" b="1" u="sng">
              <a:solidFill>
                <a:srgbClr val="FF0000"/>
              </a:solidFill>
            </a:rPr>
            <a:t>(CAVE! je zde velká statistická nejistota!)</a:t>
          </a:r>
          <a:r>
            <a:rPr lang="cs-CZ" sz="1400" b="1" u="sng"/>
            <a:t>:</a:t>
          </a:r>
          <a:r>
            <a:rPr lang="cs-CZ" sz="1400" b="1"/>
            <a:t> </a:t>
          </a:r>
        </a:p>
        <a:p>
          <a:r>
            <a:rPr lang="cs-CZ" sz="1300" b="1"/>
            <a:t>cca 2x vyšší - 3,6x nižší                    </a:t>
          </a:r>
          <a:r>
            <a:rPr lang="cs-CZ" sz="1300" b="1">
              <a:latin typeface="Calibri" panose="020F0502020204030204" pitchFamily="34" charset="0"/>
              <a:cs typeface="Calibri" panose="020F0502020204030204" pitchFamily="34" charset="0"/>
            </a:rPr>
            <a:t> </a:t>
          </a:r>
        </a:p>
        <a:p>
          <a:r>
            <a:rPr lang="cs-CZ" sz="1000" b="1">
              <a:latin typeface="Calibri" panose="020F0502020204030204" pitchFamily="34" charset="0"/>
              <a:cs typeface="Calibri" panose="020F0502020204030204" pitchFamily="34" charset="0"/>
            </a:rPr>
            <a:t>RR EFS, CR/CRi, QALY  </a:t>
          </a:r>
          <a:r>
            <a:rPr lang="cs-CZ" sz="1000" b="1">
              <a:latin typeface="Calibri"/>
              <a:cs typeface="Calibri" panose="020F0502020204030204" pitchFamily="34" charset="0"/>
            </a:rPr>
            <a:t>&gt;</a:t>
          </a:r>
          <a:r>
            <a:rPr lang="cs-CZ" sz="1000" b="1" u="none">
              <a:latin typeface="+mn-lt"/>
            </a:rPr>
            <a:t>  HR OS</a:t>
          </a:r>
        </a:p>
        <a:p>
          <a:r>
            <a:rPr lang="cs-CZ" sz="1100" b="1" i="1">
              <a:latin typeface="+mn-lt"/>
            </a:rPr>
            <a:t>(viz Přílohu č.  47) </a:t>
          </a:r>
          <a:r>
            <a:rPr lang="cs-CZ" sz="1100" b="1">
              <a:latin typeface="+mn-lt"/>
            </a:rPr>
            <a:t>                     </a:t>
          </a:r>
          <a:r>
            <a:rPr lang="cs-CZ" sz="1100" b="1">
              <a:latin typeface="Calibri" panose="020F0502020204030204" pitchFamily="34" charset="0"/>
              <a:cs typeface="Calibri" panose="020F0502020204030204" pitchFamily="34" charset="0"/>
            </a:rPr>
            <a:t> </a:t>
          </a:r>
          <a:r>
            <a:rPr lang="cs-CZ" sz="1100" b="1" u="none">
              <a:latin typeface="+mn-lt"/>
            </a:rPr>
            <a:t> </a:t>
          </a:r>
          <a:endParaRPr lang="cs-CZ" sz="1100" b="1"/>
        </a:p>
      </dgm:t>
    </dgm:pt>
    <dgm:pt modelId="{4988BBA3-4E7F-4176-918F-F6CEEF1291A5}" type="parTrans" cxnId="{0DEAEE1C-1937-4B73-AA98-6A065A2EFB42}">
      <dgm:prSet/>
      <dgm:spPr/>
      <dgm:t>
        <a:bodyPr/>
        <a:lstStyle/>
        <a:p>
          <a:endParaRPr lang="cs-CZ"/>
        </a:p>
      </dgm:t>
    </dgm:pt>
    <dgm:pt modelId="{AF63CE50-0381-4C68-BA25-AC3A6D469A7C}" type="sibTrans" cxnId="{0DEAEE1C-1937-4B73-AA98-6A065A2EFB42}">
      <dgm:prSet/>
      <dgm:spPr/>
      <dgm:t>
        <a:bodyPr/>
        <a:lstStyle/>
        <a:p>
          <a:endParaRPr lang="cs-CZ"/>
        </a:p>
      </dgm:t>
    </dgm:pt>
    <dgm:pt modelId="{C0F80869-B6A5-48CC-B8AA-681CADA24C38}">
      <dgm:prSet phldrT="[Text]"/>
      <dgm:spPr/>
      <dgm:t>
        <a:bodyPr/>
        <a:lstStyle/>
        <a:p>
          <a:endParaRPr lang="cs-CZ"/>
        </a:p>
      </dgm:t>
    </dgm:pt>
    <dgm:pt modelId="{7F678EB5-8707-45A0-AA5F-9894337EB94C}" type="parTrans" cxnId="{1455A5AE-F864-424C-8CDB-66FF06AAFAE0}">
      <dgm:prSet/>
      <dgm:spPr/>
      <dgm:t>
        <a:bodyPr/>
        <a:lstStyle/>
        <a:p>
          <a:endParaRPr lang="cs-CZ"/>
        </a:p>
      </dgm:t>
    </dgm:pt>
    <dgm:pt modelId="{5D246D50-2631-4811-9D72-A06BA6D4DDF4}" type="sibTrans" cxnId="{1455A5AE-F864-424C-8CDB-66FF06AAFAE0}">
      <dgm:prSet/>
      <dgm:spPr/>
      <dgm:t>
        <a:bodyPr/>
        <a:lstStyle/>
        <a:p>
          <a:endParaRPr lang="cs-CZ"/>
        </a:p>
      </dgm:t>
    </dgm:pt>
    <dgm:pt modelId="{BFE5DF43-C7F7-42B1-95E0-4BAB22DADB54}">
      <dgm:prSet phldrT="[Text]" custT="1"/>
      <dgm:spPr/>
      <dgm:t>
        <a:bodyPr/>
        <a:lstStyle/>
        <a:p>
          <a:r>
            <a:rPr lang="cs-CZ" sz="1400" b="1" u="sng">
              <a:latin typeface="+mn-lt"/>
            </a:rPr>
            <a:t>náklady:                      </a:t>
          </a:r>
          <a:r>
            <a:rPr lang="cs-CZ" sz="1400" b="1">
              <a:latin typeface="+mn-lt"/>
            </a:rPr>
            <a:t> </a:t>
          </a:r>
        </a:p>
        <a:p>
          <a:r>
            <a:rPr lang="cs-CZ" sz="1350" b="1">
              <a:latin typeface="+mn-lt"/>
            </a:rPr>
            <a:t>cca 1,7 - 4,4x vyšší </a:t>
          </a:r>
        </a:p>
        <a:p>
          <a:r>
            <a:rPr lang="cs-CZ" sz="1000" b="1">
              <a:latin typeface="Calibri" panose="020F0502020204030204" pitchFamily="34" charset="0"/>
              <a:cs typeface="Calibri" panose="020F0502020204030204" pitchFamily="34" charset="0"/>
            </a:rPr>
            <a:t>pro OS  ˂</a:t>
          </a:r>
          <a:r>
            <a:rPr lang="cs-CZ" sz="1000" b="1" u="none">
              <a:latin typeface="+mn-lt"/>
            </a:rPr>
            <a:t>  pro EFS</a:t>
          </a:r>
        </a:p>
        <a:p>
          <a:r>
            <a:rPr lang="cs-CZ" sz="1100" b="1" i="1">
              <a:latin typeface="+mn-lt"/>
            </a:rPr>
            <a:t>(viz Přílohu č. 50) </a:t>
          </a:r>
          <a:r>
            <a:rPr lang="cs-CZ" sz="1350" b="1">
              <a:latin typeface="+mn-lt"/>
            </a:rPr>
            <a:t>                     </a:t>
          </a:r>
        </a:p>
      </dgm:t>
    </dgm:pt>
    <dgm:pt modelId="{E634C653-856A-4BB0-AFA2-E084C863546E}" type="sibTrans" cxnId="{AC7DF29D-6428-45C2-8BFE-40E743B6B380}">
      <dgm:prSet/>
      <dgm:spPr/>
      <dgm:t>
        <a:bodyPr/>
        <a:lstStyle/>
        <a:p>
          <a:endParaRPr lang="cs-CZ"/>
        </a:p>
      </dgm:t>
    </dgm:pt>
    <dgm:pt modelId="{8A34866C-9544-4413-8420-B48BD1F4B6EC}" type="parTrans" cxnId="{AC7DF29D-6428-45C2-8BFE-40E743B6B380}">
      <dgm:prSet/>
      <dgm:spPr/>
      <dgm:t>
        <a:bodyPr/>
        <a:lstStyle/>
        <a:p>
          <a:endParaRPr lang="cs-CZ"/>
        </a:p>
      </dgm:t>
    </dgm:pt>
    <dgm:pt modelId="{0C924332-A704-4433-8ACE-C4D09881A78E}">
      <dgm:prSet phldrT="[Text]"/>
      <dgm:spPr>
        <a:gradFill rotWithShape="0">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dgm:spPr>
      <dgm:t>
        <a:bodyPr/>
        <a:lstStyle/>
        <a:p>
          <a:endParaRPr lang="cs-CZ"/>
        </a:p>
      </dgm:t>
    </dgm:pt>
    <dgm:pt modelId="{D78510FC-5BF5-4749-BDE6-E234C919306A}" type="sibTrans" cxnId="{F6DAB9B0-4916-4928-941F-B86FB7153517}">
      <dgm:prSet/>
      <dgm:spPr/>
      <dgm:t>
        <a:bodyPr/>
        <a:lstStyle/>
        <a:p>
          <a:endParaRPr lang="cs-CZ"/>
        </a:p>
      </dgm:t>
    </dgm:pt>
    <dgm:pt modelId="{A3B6E409-AAB2-4392-9B87-0EB1D21FF724}" type="parTrans" cxnId="{F6DAB9B0-4916-4928-941F-B86FB7153517}">
      <dgm:prSet/>
      <dgm:spPr/>
      <dgm:t>
        <a:bodyPr/>
        <a:lstStyle/>
        <a:p>
          <a:endParaRPr lang="cs-CZ"/>
        </a:p>
      </dgm:t>
    </dgm:pt>
    <dgm:pt modelId="{0320C43B-E36A-41A0-91CE-C4A97CC3AC06}">
      <dgm:prSet phldrT="[Text]" custScaleY="88488"/>
      <dgm:spPr/>
      <dgm:t>
        <a:bodyPr/>
        <a:lstStyle/>
        <a:p>
          <a:endParaRPr lang="cs-CZ"/>
        </a:p>
      </dgm:t>
    </dgm:pt>
    <dgm:pt modelId="{DD8B89C8-2485-4266-86D2-962BC48B1F03}" type="parTrans" cxnId="{75723886-D94E-4AD5-9335-16008A2AD1EE}">
      <dgm:prSet/>
      <dgm:spPr/>
      <dgm:t>
        <a:bodyPr/>
        <a:lstStyle/>
        <a:p>
          <a:endParaRPr lang="cs-CZ"/>
        </a:p>
      </dgm:t>
    </dgm:pt>
    <dgm:pt modelId="{28ED61BF-41BE-490B-84AE-D504C40AA8D6}" type="sibTrans" cxnId="{75723886-D94E-4AD5-9335-16008A2AD1EE}">
      <dgm:prSet/>
      <dgm:spPr/>
      <dgm:t>
        <a:bodyPr/>
        <a:lstStyle/>
        <a:p>
          <a:endParaRPr lang="cs-CZ"/>
        </a:p>
      </dgm:t>
    </dgm:pt>
    <dgm:pt modelId="{070DD412-3855-4233-BB41-40C224C51A16}">
      <dgm:prSet phldrT="[Text]"/>
      <dgm:spPr/>
      <dgm:t>
        <a:bodyPr/>
        <a:lstStyle/>
        <a:p>
          <a:endParaRPr lang="cs-CZ"/>
        </a:p>
      </dgm:t>
    </dgm:pt>
    <dgm:pt modelId="{E960353F-A6AE-41D4-B4D3-CE382E535D5D}" type="parTrans" cxnId="{DFAEF14C-3DB7-4372-A995-519E2D3E5608}">
      <dgm:prSet/>
      <dgm:spPr/>
      <dgm:t>
        <a:bodyPr/>
        <a:lstStyle/>
        <a:p>
          <a:endParaRPr lang="cs-CZ"/>
        </a:p>
      </dgm:t>
    </dgm:pt>
    <dgm:pt modelId="{786BC765-6D16-4412-9CF3-56CDC28DA531}" type="sibTrans" cxnId="{DFAEF14C-3DB7-4372-A995-519E2D3E5608}">
      <dgm:prSet/>
      <dgm:spPr/>
      <dgm:t>
        <a:bodyPr/>
        <a:lstStyle/>
        <a:p>
          <a:endParaRPr lang="cs-CZ"/>
        </a:p>
      </dgm:t>
    </dgm:pt>
    <dgm:pt modelId="{44304B48-8294-4C64-9F74-B427400DF902}" type="pres">
      <dgm:prSet presAssocID="{46480109-8194-4F02-B18E-941543AA2B78}" presName="outerComposite" presStyleCnt="0">
        <dgm:presLayoutVars>
          <dgm:chMax val="2"/>
          <dgm:animLvl val="lvl"/>
          <dgm:resizeHandles val="exact"/>
        </dgm:presLayoutVars>
      </dgm:prSet>
      <dgm:spPr/>
      <dgm:t>
        <a:bodyPr/>
        <a:lstStyle/>
        <a:p>
          <a:endParaRPr lang="cs-CZ"/>
        </a:p>
      </dgm:t>
    </dgm:pt>
    <dgm:pt modelId="{E0D31186-BFDE-4F6B-AAC7-7CFF36FD20A9}" type="pres">
      <dgm:prSet presAssocID="{46480109-8194-4F02-B18E-941543AA2B78}" presName="dummyMaxCanvas" presStyleCnt="0"/>
      <dgm:spPr/>
    </dgm:pt>
    <dgm:pt modelId="{F3A6F02B-AD0E-44C2-A2CB-D0D6F13198BE}" type="pres">
      <dgm:prSet presAssocID="{46480109-8194-4F02-B18E-941543AA2B78}" presName="parentComposite" presStyleCnt="0"/>
      <dgm:spPr/>
    </dgm:pt>
    <dgm:pt modelId="{9B26C669-87D7-4AEC-B13B-83A568516EC4}" type="pres">
      <dgm:prSet presAssocID="{46480109-8194-4F02-B18E-941543AA2B78}" presName="parent1" presStyleLbl="alignAccFollowNode1" presStyleIdx="0" presStyleCnt="4" custScaleX="137802" custScaleY="151976">
        <dgm:presLayoutVars>
          <dgm:chMax val="4"/>
        </dgm:presLayoutVars>
      </dgm:prSet>
      <dgm:spPr/>
      <dgm:t>
        <a:bodyPr/>
        <a:lstStyle/>
        <a:p>
          <a:endParaRPr lang="cs-CZ"/>
        </a:p>
      </dgm:t>
    </dgm:pt>
    <dgm:pt modelId="{9A705F90-2B59-4546-8ACA-EE48FBCD0FAB}" type="pres">
      <dgm:prSet presAssocID="{46480109-8194-4F02-B18E-941543AA2B78}" presName="parent2" presStyleLbl="alignAccFollowNode1" presStyleIdx="1" presStyleCnt="4" custScaleX="117685" custScaleY="145050" custLinFactNeighborX="2894" custLinFactNeighborY="-46875">
        <dgm:presLayoutVars>
          <dgm:chMax val="4"/>
        </dgm:presLayoutVars>
      </dgm:prSet>
      <dgm:spPr/>
      <dgm:t>
        <a:bodyPr/>
        <a:lstStyle/>
        <a:p>
          <a:endParaRPr lang="cs-CZ"/>
        </a:p>
      </dgm:t>
    </dgm:pt>
    <dgm:pt modelId="{31D22380-6D7A-43F6-9B9B-FDCE2FB276CB}" type="pres">
      <dgm:prSet presAssocID="{46480109-8194-4F02-B18E-941543AA2B78}" presName="childrenComposite" presStyleCnt="0"/>
      <dgm:spPr/>
    </dgm:pt>
    <dgm:pt modelId="{036E477D-37D6-439B-BB17-23A07D5A2C80}" type="pres">
      <dgm:prSet presAssocID="{46480109-8194-4F02-B18E-941543AA2B78}" presName="dummyMaxCanvas_ChildArea" presStyleCnt="0"/>
      <dgm:spPr/>
    </dgm:pt>
    <dgm:pt modelId="{0A0A57C9-38A6-46F4-BE30-63F78518CE29}" type="pres">
      <dgm:prSet presAssocID="{46480109-8194-4F02-B18E-941543AA2B78}" presName="fulcrum" presStyleLbl="alignAccFollowNode1" presStyleIdx="2" presStyleCnt="4"/>
      <dgm:spPr/>
    </dgm:pt>
    <dgm:pt modelId="{BA0276A6-519A-427F-BBF6-54591E49E376}" type="pres">
      <dgm:prSet presAssocID="{46480109-8194-4F02-B18E-941543AA2B78}" presName="balance_12" presStyleLbl="alignAccFollowNode1" presStyleIdx="3" presStyleCnt="4">
        <dgm:presLayoutVars>
          <dgm:bulletEnabled val="1"/>
        </dgm:presLayoutVars>
      </dgm:prSet>
      <dgm:spPr/>
    </dgm:pt>
    <dgm:pt modelId="{B67960EE-AC75-4D1D-A6D0-52BE0F36E271}" type="pres">
      <dgm:prSet presAssocID="{46480109-8194-4F02-B18E-941543AA2B78}" presName="right_12_1" presStyleLbl="node1" presStyleIdx="0" presStyleCnt="3">
        <dgm:presLayoutVars>
          <dgm:bulletEnabled val="1"/>
        </dgm:presLayoutVars>
      </dgm:prSet>
      <dgm:spPr/>
      <dgm:t>
        <a:bodyPr/>
        <a:lstStyle/>
        <a:p>
          <a:endParaRPr lang="cs-CZ"/>
        </a:p>
      </dgm:t>
    </dgm:pt>
    <dgm:pt modelId="{6C8028F4-D7B0-4F8E-B83C-55220422A08E}" type="pres">
      <dgm:prSet presAssocID="{46480109-8194-4F02-B18E-941543AA2B78}" presName="right_12_2" presStyleLbl="node1" presStyleIdx="1" presStyleCnt="3">
        <dgm:presLayoutVars>
          <dgm:bulletEnabled val="1"/>
        </dgm:presLayoutVars>
      </dgm:prSet>
      <dgm:spPr/>
      <dgm:t>
        <a:bodyPr/>
        <a:lstStyle/>
        <a:p>
          <a:endParaRPr lang="cs-CZ"/>
        </a:p>
      </dgm:t>
    </dgm:pt>
    <dgm:pt modelId="{C95C5DE6-80E2-4CCE-AFAB-03D49F5F4ECC}" type="pres">
      <dgm:prSet presAssocID="{46480109-8194-4F02-B18E-941543AA2B78}" presName="left_12_1" presStyleLbl="node1" presStyleIdx="2" presStyleCnt="3">
        <dgm:presLayoutVars>
          <dgm:bulletEnabled val="1"/>
        </dgm:presLayoutVars>
      </dgm:prSet>
      <dgm:spPr/>
      <dgm:t>
        <a:bodyPr/>
        <a:lstStyle/>
        <a:p>
          <a:endParaRPr lang="cs-CZ"/>
        </a:p>
      </dgm:t>
    </dgm:pt>
  </dgm:ptLst>
  <dgm:cxnLst>
    <dgm:cxn modelId="{F6DAB9B0-4916-4928-941F-B86FB7153517}" srcId="{F91DA7B0-81AB-4854-9E98-A188A05125DC}" destId="{0C924332-A704-4433-8ACE-C4D09881A78E}" srcOrd="0" destOrd="0" parTransId="{A3B6E409-AAB2-4392-9B87-0EB1D21FF724}" sibTransId="{D78510FC-5BF5-4749-BDE6-E234C919306A}"/>
    <dgm:cxn modelId="{AC7DF29D-6428-45C2-8BFE-40E743B6B380}" srcId="{46480109-8194-4F02-B18E-941543AA2B78}" destId="{BFE5DF43-C7F7-42B1-95E0-4BAB22DADB54}" srcOrd="1" destOrd="0" parTransId="{8A34866C-9544-4413-8420-B48BD1F4B6EC}" sibTransId="{E634C653-856A-4BB0-AFA2-E084C863546E}"/>
    <dgm:cxn modelId="{D634DF3E-B32E-4B75-8C4B-06BD2AB16DF2}" type="presOf" srcId="{BFE5DF43-C7F7-42B1-95E0-4BAB22DADB54}" destId="{9A705F90-2B59-4546-8ACA-EE48FBCD0FAB}" srcOrd="0" destOrd="0" presId="urn:microsoft.com/office/officeart/2005/8/layout/balance1"/>
    <dgm:cxn modelId="{DB541732-2E2C-4FF7-9ABF-86CA10686651}" type="presOf" srcId="{F91DA7B0-81AB-4854-9E98-A188A05125DC}" destId="{9B26C669-87D7-4AEC-B13B-83A568516EC4}" srcOrd="0" destOrd="0" presId="urn:microsoft.com/office/officeart/2005/8/layout/balance1"/>
    <dgm:cxn modelId="{4EEBC327-93EE-4FEC-BF59-6EA3BBC27C46}" type="presOf" srcId="{070DD412-3855-4233-BB41-40C224C51A16}" destId="{6C8028F4-D7B0-4F8E-B83C-55220422A08E}" srcOrd="0" destOrd="0" presId="urn:microsoft.com/office/officeart/2005/8/layout/balance1"/>
    <dgm:cxn modelId="{DFAEF14C-3DB7-4372-A995-519E2D3E5608}" srcId="{BFE5DF43-C7F7-42B1-95E0-4BAB22DADB54}" destId="{070DD412-3855-4233-BB41-40C224C51A16}" srcOrd="1" destOrd="0" parTransId="{E960353F-A6AE-41D4-B4D3-CE382E535D5D}" sibTransId="{786BC765-6D16-4412-9CF3-56CDC28DA531}"/>
    <dgm:cxn modelId="{75723886-D94E-4AD5-9335-16008A2AD1EE}" srcId="{46480109-8194-4F02-B18E-941543AA2B78}" destId="{0320C43B-E36A-41A0-91CE-C4A97CC3AC06}" srcOrd="2" destOrd="0" parTransId="{DD8B89C8-2485-4266-86D2-962BC48B1F03}" sibTransId="{28ED61BF-41BE-490B-84AE-D504C40AA8D6}"/>
    <dgm:cxn modelId="{2FD0E412-60A8-4704-82BF-07C8A973837E}" type="presOf" srcId="{C0F80869-B6A5-48CC-B8AA-681CADA24C38}" destId="{B67960EE-AC75-4D1D-A6D0-52BE0F36E271}" srcOrd="0" destOrd="0" presId="urn:microsoft.com/office/officeart/2005/8/layout/balance1"/>
    <dgm:cxn modelId="{1455A5AE-F864-424C-8CDB-66FF06AAFAE0}" srcId="{BFE5DF43-C7F7-42B1-95E0-4BAB22DADB54}" destId="{C0F80869-B6A5-48CC-B8AA-681CADA24C38}" srcOrd="0" destOrd="0" parTransId="{7F678EB5-8707-45A0-AA5F-9894337EB94C}" sibTransId="{5D246D50-2631-4811-9D72-A06BA6D4DDF4}"/>
    <dgm:cxn modelId="{55BAFE26-7705-4653-865B-5866569AADA4}" type="presOf" srcId="{0C924332-A704-4433-8ACE-C4D09881A78E}" destId="{C95C5DE6-80E2-4CCE-AFAB-03D49F5F4ECC}" srcOrd="0" destOrd="0" presId="urn:microsoft.com/office/officeart/2005/8/layout/balance1"/>
    <dgm:cxn modelId="{14A32305-22AE-461F-B6FA-1A6449726153}" type="presOf" srcId="{46480109-8194-4F02-B18E-941543AA2B78}" destId="{44304B48-8294-4C64-9F74-B427400DF902}" srcOrd="0" destOrd="0" presId="urn:microsoft.com/office/officeart/2005/8/layout/balance1"/>
    <dgm:cxn modelId="{0DEAEE1C-1937-4B73-AA98-6A065A2EFB42}" srcId="{46480109-8194-4F02-B18E-941543AA2B78}" destId="{F91DA7B0-81AB-4854-9E98-A188A05125DC}" srcOrd="0" destOrd="0" parTransId="{4988BBA3-4E7F-4176-918F-F6CEEF1291A5}" sibTransId="{AF63CE50-0381-4C68-BA25-AC3A6D469A7C}"/>
    <dgm:cxn modelId="{4DE586D3-A2E2-4585-ADB8-F136F0A17810}" type="presParOf" srcId="{44304B48-8294-4C64-9F74-B427400DF902}" destId="{E0D31186-BFDE-4F6B-AAC7-7CFF36FD20A9}" srcOrd="0" destOrd="0" presId="urn:microsoft.com/office/officeart/2005/8/layout/balance1"/>
    <dgm:cxn modelId="{7F1D1A10-542C-416E-9F5E-8B4A0FCC59FC}" type="presParOf" srcId="{44304B48-8294-4C64-9F74-B427400DF902}" destId="{F3A6F02B-AD0E-44C2-A2CB-D0D6F13198BE}" srcOrd="1" destOrd="0" presId="urn:microsoft.com/office/officeart/2005/8/layout/balance1"/>
    <dgm:cxn modelId="{6D13EBE3-6E4A-414E-9E26-DA8813D99A97}" type="presParOf" srcId="{F3A6F02B-AD0E-44C2-A2CB-D0D6F13198BE}" destId="{9B26C669-87D7-4AEC-B13B-83A568516EC4}" srcOrd="0" destOrd="0" presId="urn:microsoft.com/office/officeart/2005/8/layout/balance1"/>
    <dgm:cxn modelId="{CB03AC19-78C4-4EE3-A4FE-A30366E44C7F}" type="presParOf" srcId="{F3A6F02B-AD0E-44C2-A2CB-D0D6F13198BE}" destId="{9A705F90-2B59-4546-8ACA-EE48FBCD0FAB}" srcOrd="1" destOrd="0" presId="urn:microsoft.com/office/officeart/2005/8/layout/balance1"/>
    <dgm:cxn modelId="{4C7B5BBA-15F4-4328-A6B4-883B41C97257}" type="presParOf" srcId="{44304B48-8294-4C64-9F74-B427400DF902}" destId="{31D22380-6D7A-43F6-9B9B-FDCE2FB276CB}" srcOrd="2" destOrd="0" presId="urn:microsoft.com/office/officeart/2005/8/layout/balance1"/>
    <dgm:cxn modelId="{CFA99D72-F1B0-4B2C-9D80-E6EB30BC1FC8}" type="presParOf" srcId="{31D22380-6D7A-43F6-9B9B-FDCE2FB276CB}" destId="{036E477D-37D6-439B-BB17-23A07D5A2C80}" srcOrd="0" destOrd="0" presId="urn:microsoft.com/office/officeart/2005/8/layout/balance1"/>
    <dgm:cxn modelId="{BF9CFDB1-6A58-4C35-8FAF-C46802AE828A}" type="presParOf" srcId="{31D22380-6D7A-43F6-9B9B-FDCE2FB276CB}" destId="{0A0A57C9-38A6-46F4-BE30-63F78518CE29}" srcOrd="1" destOrd="0" presId="urn:microsoft.com/office/officeart/2005/8/layout/balance1"/>
    <dgm:cxn modelId="{A88618D7-0652-41A9-85CA-3B0D80FEEA0B}" type="presParOf" srcId="{31D22380-6D7A-43F6-9B9B-FDCE2FB276CB}" destId="{BA0276A6-519A-427F-BBF6-54591E49E376}" srcOrd="2" destOrd="0" presId="urn:microsoft.com/office/officeart/2005/8/layout/balance1"/>
    <dgm:cxn modelId="{FC1909D7-DBC9-43C1-A3D3-B33D25EA410A}" type="presParOf" srcId="{31D22380-6D7A-43F6-9B9B-FDCE2FB276CB}" destId="{B67960EE-AC75-4D1D-A6D0-52BE0F36E271}" srcOrd="3" destOrd="0" presId="urn:microsoft.com/office/officeart/2005/8/layout/balance1"/>
    <dgm:cxn modelId="{8CD89F79-0AE9-4EC7-A316-CAE52EFEBF18}" type="presParOf" srcId="{31D22380-6D7A-43F6-9B9B-FDCE2FB276CB}" destId="{6C8028F4-D7B0-4F8E-B83C-55220422A08E}" srcOrd="4" destOrd="0" presId="urn:microsoft.com/office/officeart/2005/8/layout/balance1"/>
    <dgm:cxn modelId="{7191BFFB-BB78-4D1B-91BA-979239912E3C}" type="presParOf" srcId="{31D22380-6D7A-43F6-9B9B-FDCE2FB276CB}" destId="{C95C5DE6-80E2-4CCE-AFAB-03D49F5F4ECC}" srcOrd="5" destOrd="0" presId="urn:microsoft.com/office/officeart/2005/8/layout/balance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6480109-8194-4F02-B18E-941543AA2B78}" type="doc">
      <dgm:prSet loTypeId="urn:microsoft.com/office/officeart/2005/8/layout/balance1" loCatId="relationship" qsTypeId="urn:microsoft.com/office/officeart/2005/8/quickstyle/simple1" qsCatId="simple" csTypeId="urn:microsoft.com/office/officeart/2005/8/colors/accent1_2" csCatId="accent1" phldr="1"/>
      <dgm:spPr/>
      <dgm:t>
        <a:bodyPr/>
        <a:lstStyle/>
        <a:p>
          <a:endParaRPr lang="cs-CZ"/>
        </a:p>
      </dgm:t>
    </dgm:pt>
    <dgm:pt modelId="{F91DA7B0-81AB-4854-9E98-A188A05125DC}">
      <dgm:prSet phldrT="[Text]" custT="1"/>
      <dgm:spPr/>
      <dgm:t>
        <a:bodyPr/>
        <a:lstStyle/>
        <a:p>
          <a:r>
            <a:rPr lang="cs-CZ" sz="1400" b="1" u="sng"/>
            <a:t>účinnost :</a:t>
          </a:r>
          <a:r>
            <a:rPr lang="cs-CZ" sz="1400" b="1"/>
            <a:t>                            cca max. 8x vyšší                    </a:t>
          </a:r>
          <a:r>
            <a:rPr lang="cs-CZ" sz="1000" b="1">
              <a:latin typeface="Calibri" panose="020F0502020204030204" pitchFamily="34" charset="0"/>
              <a:cs typeface="Calibri" panose="020F0502020204030204" pitchFamily="34" charset="0"/>
            </a:rPr>
            <a:t> </a:t>
          </a:r>
        </a:p>
        <a:p>
          <a:r>
            <a:rPr lang="cs-CZ" sz="1000" b="1">
              <a:latin typeface="Calibri" panose="020F0502020204030204" pitchFamily="34" charset="0"/>
              <a:cs typeface="Calibri" panose="020F0502020204030204" pitchFamily="34" charset="0"/>
            </a:rPr>
            <a:t>RR QALY, CR/CRi </a:t>
          </a:r>
          <a:r>
            <a:rPr lang="cs-CZ" sz="1000" b="1">
              <a:latin typeface="Calibri"/>
              <a:cs typeface="Calibri" panose="020F0502020204030204" pitchFamily="34" charset="0"/>
            </a:rPr>
            <a:t>&gt;</a:t>
          </a:r>
          <a:r>
            <a:rPr lang="cs-CZ" sz="1000" b="1" u="none">
              <a:latin typeface="+mn-lt"/>
            </a:rPr>
            <a:t> HR OS,  HR EFS</a:t>
          </a:r>
        </a:p>
        <a:p>
          <a:r>
            <a:rPr lang="cs-CZ" sz="1100" b="1" i="1">
              <a:latin typeface="+mn-lt"/>
            </a:rPr>
            <a:t>(viz Přílohu č.  47) </a:t>
          </a:r>
          <a:r>
            <a:rPr lang="cs-CZ" sz="1100" b="1">
              <a:latin typeface="+mn-lt"/>
            </a:rPr>
            <a:t>    </a:t>
          </a:r>
          <a:endParaRPr lang="cs-CZ" sz="600" b="1"/>
        </a:p>
      </dgm:t>
    </dgm:pt>
    <dgm:pt modelId="{4988BBA3-4E7F-4176-918F-F6CEEF1291A5}" type="parTrans" cxnId="{0DEAEE1C-1937-4B73-AA98-6A065A2EFB42}">
      <dgm:prSet/>
      <dgm:spPr/>
      <dgm:t>
        <a:bodyPr/>
        <a:lstStyle/>
        <a:p>
          <a:endParaRPr lang="cs-CZ"/>
        </a:p>
      </dgm:t>
    </dgm:pt>
    <dgm:pt modelId="{AF63CE50-0381-4C68-BA25-AC3A6D469A7C}" type="sibTrans" cxnId="{0DEAEE1C-1937-4B73-AA98-6A065A2EFB42}">
      <dgm:prSet/>
      <dgm:spPr/>
      <dgm:t>
        <a:bodyPr/>
        <a:lstStyle/>
        <a:p>
          <a:endParaRPr lang="cs-CZ"/>
        </a:p>
      </dgm:t>
    </dgm:pt>
    <dgm:pt modelId="{C0F80869-B6A5-48CC-B8AA-681CADA24C38}">
      <dgm:prSet phldrT="[Text]"/>
      <dgm:spPr/>
      <dgm:t>
        <a:bodyPr/>
        <a:lstStyle/>
        <a:p>
          <a:endParaRPr lang="cs-CZ"/>
        </a:p>
      </dgm:t>
    </dgm:pt>
    <dgm:pt modelId="{7F678EB5-8707-45A0-AA5F-9894337EB94C}" type="parTrans" cxnId="{1455A5AE-F864-424C-8CDB-66FF06AAFAE0}">
      <dgm:prSet/>
      <dgm:spPr/>
      <dgm:t>
        <a:bodyPr/>
        <a:lstStyle/>
        <a:p>
          <a:endParaRPr lang="cs-CZ"/>
        </a:p>
      </dgm:t>
    </dgm:pt>
    <dgm:pt modelId="{5D246D50-2631-4811-9D72-A06BA6D4DDF4}" type="sibTrans" cxnId="{1455A5AE-F864-424C-8CDB-66FF06AAFAE0}">
      <dgm:prSet/>
      <dgm:spPr/>
      <dgm:t>
        <a:bodyPr/>
        <a:lstStyle/>
        <a:p>
          <a:endParaRPr lang="cs-CZ"/>
        </a:p>
      </dgm:t>
    </dgm:pt>
    <dgm:pt modelId="{BFE5DF43-C7F7-42B1-95E0-4BAB22DADB54}">
      <dgm:prSet phldrT="[Text]" custT="1"/>
      <dgm:spPr/>
      <dgm:t>
        <a:bodyPr/>
        <a:lstStyle/>
        <a:p>
          <a:r>
            <a:rPr lang="cs-CZ" sz="1400" b="1" u="sng">
              <a:latin typeface="+mn-lt"/>
            </a:rPr>
            <a:t>náklady:                      </a:t>
          </a:r>
          <a:r>
            <a:rPr lang="cs-CZ" sz="1400" b="1">
              <a:latin typeface="+mn-lt"/>
            </a:rPr>
            <a:t> cca 4 - 17x vyšší                       </a:t>
          </a:r>
        </a:p>
        <a:p>
          <a:r>
            <a:rPr lang="cs-CZ" sz="1000" b="1">
              <a:latin typeface="Calibri" panose="020F0502020204030204" pitchFamily="34" charset="0"/>
              <a:cs typeface="Calibri" panose="020F0502020204030204" pitchFamily="34" charset="0"/>
            </a:rPr>
            <a:t>pro OS ˂˂</a:t>
          </a:r>
          <a:r>
            <a:rPr lang="cs-CZ" sz="1000" b="1" u="none">
              <a:latin typeface="+mn-lt"/>
            </a:rPr>
            <a:t> pro EFS</a:t>
          </a:r>
        </a:p>
        <a:p>
          <a:r>
            <a:rPr lang="cs-CZ" sz="1100" b="1" i="1">
              <a:latin typeface="+mn-lt"/>
            </a:rPr>
            <a:t>(viz Přílohu č. 50) </a:t>
          </a:r>
          <a:r>
            <a:rPr lang="cs-CZ" sz="1100" b="1">
              <a:latin typeface="+mn-lt"/>
            </a:rPr>
            <a:t>                     </a:t>
          </a:r>
          <a:endParaRPr lang="cs-CZ" sz="1100" b="1">
            <a:latin typeface="Calibri" panose="020F0502020204030204" pitchFamily="34" charset="0"/>
            <a:cs typeface="Calibri" panose="020F0502020204030204" pitchFamily="34" charset="0"/>
          </a:endParaRPr>
        </a:p>
      </dgm:t>
    </dgm:pt>
    <dgm:pt modelId="{E634C653-856A-4BB0-AFA2-E084C863546E}" type="sibTrans" cxnId="{AC7DF29D-6428-45C2-8BFE-40E743B6B380}">
      <dgm:prSet/>
      <dgm:spPr/>
      <dgm:t>
        <a:bodyPr/>
        <a:lstStyle/>
        <a:p>
          <a:endParaRPr lang="cs-CZ"/>
        </a:p>
      </dgm:t>
    </dgm:pt>
    <dgm:pt modelId="{8A34866C-9544-4413-8420-B48BD1F4B6EC}" type="parTrans" cxnId="{AC7DF29D-6428-45C2-8BFE-40E743B6B380}">
      <dgm:prSet/>
      <dgm:spPr/>
      <dgm:t>
        <a:bodyPr/>
        <a:lstStyle/>
        <a:p>
          <a:endParaRPr lang="cs-CZ"/>
        </a:p>
      </dgm:t>
    </dgm:pt>
    <dgm:pt modelId="{0C924332-A704-4433-8ACE-C4D09881A78E}">
      <dgm:prSet phldrT="[Text]"/>
      <dgm:spPr>
        <a:gradFill rotWithShape="0">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dgm:spPr>
      <dgm:t>
        <a:bodyPr/>
        <a:lstStyle/>
        <a:p>
          <a:endParaRPr lang="cs-CZ"/>
        </a:p>
      </dgm:t>
    </dgm:pt>
    <dgm:pt modelId="{D78510FC-5BF5-4749-BDE6-E234C919306A}" type="sibTrans" cxnId="{F6DAB9B0-4916-4928-941F-B86FB7153517}">
      <dgm:prSet/>
      <dgm:spPr/>
      <dgm:t>
        <a:bodyPr/>
        <a:lstStyle/>
        <a:p>
          <a:endParaRPr lang="cs-CZ"/>
        </a:p>
      </dgm:t>
    </dgm:pt>
    <dgm:pt modelId="{A3B6E409-AAB2-4392-9B87-0EB1D21FF724}" type="parTrans" cxnId="{F6DAB9B0-4916-4928-941F-B86FB7153517}">
      <dgm:prSet/>
      <dgm:spPr/>
      <dgm:t>
        <a:bodyPr/>
        <a:lstStyle/>
        <a:p>
          <a:endParaRPr lang="cs-CZ"/>
        </a:p>
      </dgm:t>
    </dgm:pt>
    <dgm:pt modelId="{0320C43B-E36A-41A0-91CE-C4A97CC3AC06}">
      <dgm:prSet phldrT="[Text]" custScaleY="88488"/>
      <dgm:spPr/>
      <dgm:t>
        <a:bodyPr/>
        <a:lstStyle/>
        <a:p>
          <a:endParaRPr lang="cs-CZ"/>
        </a:p>
      </dgm:t>
    </dgm:pt>
    <dgm:pt modelId="{DD8B89C8-2485-4266-86D2-962BC48B1F03}" type="parTrans" cxnId="{75723886-D94E-4AD5-9335-16008A2AD1EE}">
      <dgm:prSet/>
      <dgm:spPr/>
      <dgm:t>
        <a:bodyPr/>
        <a:lstStyle/>
        <a:p>
          <a:endParaRPr lang="cs-CZ"/>
        </a:p>
      </dgm:t>
    </dgm:pt>
    <dgm:pt modelId="{28ED61BF-41BE-490B-84AE-D504C40AA8D6}" type="sibTrans" cxnId="{75723886-D94E-4AD5-9335-16008A2AD1EE}">
      <dgm:prSet/>
      <dgm:spPr/>
      <dgm:t>
        <a:bodyPr/>
        <a:lstStyle/>
        <a:p>
          <a:endParaRPr lang="cs-CZ"/>
        </a:p>
      </dgm:t>
    </dgm:pt>
    <dgm:pt modelId="{44304B48-8294-4C64-9F74-B427400DF902}" type="pres">
      <dgm:prSet presAssocID="{46480109-8194-4F02-B18E-941543AA2B78}" presName="outerComposite" presStyleCnt="0">
        <dgm:presLayoutVars>
          <dgm:chMax val="2"/>
          <dgm:animLvl val="lvl"/>
          <dgm:resizeHandles val="exact"/>
        </dgm:presLayoutVars>
      </dgm:prSet>
      <dgm:spPr/>
      <dgm:t>
        <a:bodyPr/>
        <a:lstStyle/>
        <a:p>
          <a:endParaRPr lang="cs-CZ"/>
        </a:p>
      </dgm:t>
    </dgm:pt>
    <dgm:pt modelId="{E0D31186-BFDE-4F6B-AAC7-7CFF36FD20A9}" type="pres">
      <dgm:prSet presAssocID="{46480109-8194-4F02-B18E-941543AA2B78}" presName="dummyMaxCanvas" presStyleCnt="0"/>
      <dgm:spPr/>
    </dgm:pt>
    <dgm:pt modelId="{F3A6F02B-AD0E-44C2-A2CB-D0D6F13198BE}" type="pres">
      <dgm:prSet presAssocID="{46480109-8194-4F02-B18E-941543AA2B78}" presName="parentComposite" presStyleCnt="0"/>
      <dgm:spPr/>
    </dgm:pt>
    <dgm:pt modelId="{9B26C669-87D7-4AEC-B13B-83A568516EC4}" type="pres">
      <dgm:prSet presAssocID="{46480109-8194-4F02-B18E-941543AA2B78}" presName="parent1" presStyleLbl="alignAccFollowNode1" presStyleIdx="0" presStyleCnt="4" custScaleX="155551" custScaleY="128018" custLinFactNeighborX="-7791" custLinFactNeighborY="26489">
        <dgm:presLayoutVars>
          <dgm:chMax val="4"/>
        </dgm:presLayoutVars>
      </dgm:prSet>
      <dgm:spPr/>
      <dgm:t>
        <a:bodyPr/>
        <a:lstStyle/>
        <a:p>
          <a:endParaRPr lang="cs-CZ"/>
        </a:p>
      </dgm:t>
    </dgm:pt>
    <dgm:pt modelId="{9A705F90-2B59-4546-8ACA-EE48FBCD0FAB}" type="pres">
      <dgm:prSet presAssocID="{46480109-8194-4F02-B18E-941543AA2B78}" presName="parent2" presStyleLbl="alignAccFollowNode1" presStyleIdx="1" presStyleCnt="4" custScaleX="117685" custScaleY="131812" custLinFactNeighborX="1163" custLinFactNeighborY="21814">
        <dgm:presLayoutVars>
          <dgm:chMax val="4"/>
        </dgm:presLayoutVars>
      </dgm:prSet>
      <dgm:spPr/>
      <dgm:t>
        <a:bodyPr/>
        <a:lstStyle/>
        <a:p>
          <a:endParaRPr lang="cs-CZ"/>
        </a:p>
      </dgm:t>
    </dgm:pt>
    <dgm:pt modelId="{31D22380-6D7A-43F6-9B9B-FDCE2FB276CB}" type="pres">
      <dgm:prSet presAssocID="{46480109-8194-4F02-B18E-941543AA2B78}" presName="childrenComposite" presStyleCnt="0"/>
      <dgm:spPr/>
    </dgm:pt>
    <dgm:pt modelId="{036E477D-37D6-439B-BB17-23A07D5A2C80}" type="pres">
      <dgm:prSet presAssocID="{46480109-8194-4F02-B18E-941543AA2B78}" presName="dummyMaxCanvas_ChildArea" presStyleCnt="0"/>
      <dgm:spPr/>
    </dgm:pt>
    <dgm:pt modelId="{0A0A57C9-38A6-46F4-BE30-63F78518CE29}" type="pres">
      <dgm:prSet presAssocID="{46480109-8194-4F02-B18E-941543AA2B78}" presName="fulcrum" presStyleLbl="alignAccFollowNode1" presStyleIdx="2" presStyleCnt="4" custLinFactNeighborY="-39474"/>
      <dgm:spPr/>
    </dgm:pt>
    <dgm:pt modelId="{09E89020-5D4E-49B7-9508-BABED7B0796E}" type="pres">
      <dgm:prSet presAssocID="{46480109-8194-4F02-B18E-941543AA2B78}" presName="balance_11" presStyleLbl="alignAccFollowNode1" presStyleIdx="3" presStyleCnt="4" custScaleX="111604" custScaleY="137634" custLinFactNeighborY="-87135">
        <dgm:presLayoutVars>
          <dgm:bulletEnabled val="1"/>
        </dgm:presLayoutVars>
      </dgm:prSet>
      <dgm:spPr/>
    </dgm:pt>
    <dgm:pt modelId="{00D2DB45-0A89-4681-B4EA-0E0482ABE095}" type="pres">
      <dgm:prSet presAssocID="{46480109-8194-4F02-B18E-941543AA2B78}" presName="left_11_1" presStyleLbl="node1" presStyleIdx="0" presStyleCnt="2" custScaleY="73851">
        <dgm:presLayoutVars>
          <dgm:bulletEnabled val="1"/>
        </dgm:presLayoutVars>
      </dgm:prSet>
      <dgm:spPr/>
      <dgm:t>
        <a:bodyPr/>
        <a:lstStyle/>
        <a:p>
          <a:endParaRPr lang="cs-CZ"/>
        </a:p>
      </dgm:t>
    </dgm:pt>
    <dgm:pt modelId="{B5C1385E-FACE-4569-9C3D-98F078398408}" type="pres">
      <dgm:prSet presAssocID="{46480109-8194-4F02-B18E-941543AA2B78}" presName="right_11_1" presStyleLbl="node1" presStyleIdx="1" presStyleCnt="2" custScaleY="73851" custLinFactNeighborX="11253" custLinFactNeighborY="-581">
        <dgm:presLayoutVars>
          <dgm:bulletEnabled val="1"/>
        </dgm:presLayoutVars>
      </dgm:prSet>
      <dgm:spPr/>
      <dgm:t>
        <a:bodyPr/>
        <a:lstStyle/>
        <a:p>
          <a:endParaRPr lang="cs-CZ"/>
        </a:p>
      </dgm:t>
    </dgm:pt>
  </dgm:ptLst>
  <dgm:cxnLst>
    <dgm:cxn modelId="{F6DAB9B0-4916-4928-941F-B86FB7153517}" srcId="{F91DA7B0-81AB-4854-9E98-A188A05125DC}" destId="{0C924332-A704-4433-8ACE-C4D09881A78E}" srcOrd="0" destOrd="0" parTransId="{A3B6E409-AAB2-4392-9B87-0EB1D21FF724}" sibTransId="{D78510FC-5BF5-4749-BDE6-E234C919306A}"/>
    <dgm:cxn modelId="{AC7DF29D-6428-45C2-8BFE-40E743B6B380}" srcId="{46480109-8194-4F02-B18E-941543AA2B78}" destId="{BFE5DF43-C7F7-42B1-95E0-4BAB22DADB54}" srcOrd="1" destOrd="0" parTransId="{8A34866C-9544-4413-8420-B48BD1F4B6EC}" sibTransId="{E634C653-856A-4BB0-AFA2-E084C863546E}"/>
    <dgm:cxn modelId="{CA630E5C-F99B-4539-B4A1-52AA3E21741F}" type="presOf" srcId="{F91DA7B0-81AB-4854-9E98-A188A05125DC}" destId="{9B26C669-87D7-4AEC-B13B-83A568516EC4}" srcOrd="0" destOrd="0" presId="urn:microsoft.com/office/officeart/2005/8/layout/balance1"/>
    <dgm:cxn modelId="{C3386EE6-6EF7-4FDD-88CA-C42B769A5FF7}" type="presOf" srcId="{C0F80869-B6A5-48CC-B8AA-681CADA24C38}" destId="{B5C1385E-FACE-4569-9C3D-98F078398408}" srcOrd="0" destOrd="0" presId="urn:microsoft.com/office/officeart/2005/8/layout/balance1"/>
    <dgm:cxn modelId="{75723886-D94E-4AD5-9335-16008A2AD1EE}" srcId="{46480109-8194-4F02-B18E-941543AA2B78}" destId="{0320C43B-E36A-41A0-91CE-C4A97CC3AC06}" srcOrd="2" destOrd="0" parTransId="{DD8B89C8-2485-4266-86D2-962BC48B1F03}" sibTransId="{28ED61BF-41BE-490B-84AE-D504C40AA8D6}"/>
    <dgm:cxn modelId="{D9FE46EB-FB19-4850-A7BD-5DABD5475330}" type="presOf" srcId="{46480109-8194-4F02-B18E-941543AA2B78}" destId="{44304B48-8294-4C64-9F74-B427400DF902}" srcOrd="0" destOrd="0" presId="urn:microsoft.com/office/officeart/2005/8/layout/balance1"/>
    <dgm:cxn modelId="{1455A5AE-F864-424C-8CDB-66FF06AAFAE0}" srcId="{BFE5DF43-C7F7-42B1-95E0-4BAB22DADB54}" destId="{C0F80869-B6A5-48CC-B8AA-681CADA24C38}" srcOrd="0" destOrd="0" parTransId="{7F678EB5-8707-45A0-AA5F-9894337EB94C}" sibTransId="{5D246D50-2631-4811-9D72-A06BA6D4DDF4}"/>
    <dgm:cxn modelId="{F0DE2E25-5C0F-4580-BF5B-CCE2864A8743}" type="presOf" srcId="{0C924332-A704-4433-8ACE-C4D09881A78E}" destId="{00D2DB45-0A89-4681-B4EA-0E0482ABE095}" srcOrd="0" destOrd="0" presId="urn:microsoft.com/office/officeart/2005/8/layout/balance1"/>
    <dgm:cxn modelId="{0DEAEE1C-1937-4B73-AA98-6A065A2EFB42}" srcId="{46480109-8194-4F02-B18E-941543AA2B78}" destId="{F91DA7B0-81AB-4854-9E98-A188A05125DC}" srcOrd="0" destOrd="0" parTransId="{4988BBA3-4E7F-4176-918F-F6CEEF1291A5}" sibTransId="{AF63CE50-0381-4C68-BA25-AC3A6D469A7C}"/>
    <dgm:cxn modelId="{47AF3A44-C895-4F1C-9F42-A52E59577CC3}" type="presOf" srcId="{BFE5DF43-C7F7-42B1-95E0-4BAB22DADB54}" destId="{9A705F90-2B59-4546-8ACA-EE48FBCD0FAB}" srcOrd="0" destOrd="0" presId="urn:microsoft.com/office/officeart/2005/8/layout/balance1"/>
    <dgm:cxn modelId="{D567F2F9-A151-43BD-8B65-9B304018DA96}" type="presParOf" srcId="{44304B48-8294-4C64-9F74-B427400DF902}" destId="{E0D31186-BFDE-4F6B-AAC7-7CFF36FD20A9}" srcOrd="0" destOrd="0" presId="urn:microsoft.com/office/officeart/2005/8/layout/balance1"/>
    <dgm:cxn modelId="{E9C66292-BE06-4FAC-82DF-46462B7FBB01}" type="presParOf" srcId="{44304B48-8294-4C64-9F74-B427400DF902}" destId="{F3A6F02B-AD0E-44C2-A2CB-D0D6F13198BE}" srcOrd="1" destOrd="0" presId="urn:microsoft.com/office/officeart/2005/8/layout/balance1"/>
    <dgm:cxn modelId="{8BFCA7E0-9A33-4B28-B81D-0BA163AD86B8}" type="presParOf" srcId="{F3A6F02B-AD0E-44C2-A2CB-D0D6F13198BE}" destId="{9B26C669-87D7-4AEC-B13B-83A568516EC4}" srcOrd="0" destOrd="0" presId="urn:microsoft.com/office/officeart/2005/8/layout/balance1"/>
    <dgm:cxn modelId="{640765F5-37A2-4BAA-86CD-75B1D30542D3}" type="presParOf" srcId="{F3A6F02B-AD0E-44C2-A2CB-D0D6F13198BE}" destId="{9A705F90-2B59-4546-8ACA-EE48FBCD0FAB}" srcOrd="1" destOrd="0" presId="urn:microsoft.com/office/officeart/2005/8/layout/balance1"/>
    <dgm:cxn modelId="{1E8D5E48-B81A-4B3C-A8B1-5E229B8DA567}" type="presParOf" srcId="{44304B48-8294-4C64-9F74-B427400DF902}" destId="{31D22380-6D7A-43F6-9B9B-FDCE2FB276CB}" srcOrd="2" destOrd="0" presId="urn:microsoft.com/office/officeart/2005/8/layout/balance1"/>
    <dgm:cxn modelId="{A51137FD-643B-4321-9BEB-665B297B18E8}" type="presParOf" srcId="{31D22380-6D7A-43F6-9B9B-FDCE2FB276CB}" destId="{036E477D-37D6-439B-BB17-23A07D5A2C80}" srcOrd="0" destOrd="0" presId="urn:microsoft.com/office/officeart/2005/8/layout/balance1"/>
    <dgm:cxn modelId="{CF9FC6B1-E411-4B92-9D6B-333FE4144114}" type="presParOf" srcId="{31D22380-6D7A-43F6-9B9B-FDCE2FB276CB}" destId="{0A0A57C9-38A6-46F4-BE30-63F78518CE29}" srcOrd="1" destOrd="0" presId="urn:microsoft.com/office/officeart/2005/8/layout/balance1"/>
    <dgm:cxn modelId="{6B21FC33-9CCD-4BE4-B183-0880D140665F}" type="presParOf" srcId="{31D22380-6D7A-43F6-9B9B-FDCE2FB276CB}" destId="{09E89020-5D4E-49B7-9508-BABED7B0796E}" srcOrd="2" destOrd="0" presId="urn:microsoft.com/office/officeart/2005/8/layout/balance1"/>
    <dgm:cxn modelId="{A2D89C9B-C407-48ED-9436-14C96D18A137}" type="presParOf" srcId="{31D22380-6D7A-43F6-9B9B-FDCE2FB276CB}" destId="{00D2DB45-0A89-4681-B4EA-0E0482ABE095}" srcOrd="3" destOrd="0" presId="urn:microsoft.com/office/officeart/2005/8/layout/balance1"/>
    <dgm:cxn modelId="{D3BCAE7F-12FC-4848-885B-D495725C1669}" type="presParOf" srcId="{31D22380-6D7A-43F6-9B9B-FDCE2FB276CB}" destId="{B5C1385E-FACE-4569-9C3D-98F078398408}" srcOrd="4" destOrd="0" presId="urn:microsoft.com/office/officeart/2005/8/layout/balance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B26C669-87D7-4AEC-B13B-83A568516EC4}">
      <dsp:nvSpPr>
        <dsp:cNvPr id="0" name=""/>
        <dsp:cNvSpPr/>
      </dsp:nvSpPr>
      <dsp:spPr>
        <a:xfrm>
          <a:off x="697379" y="-98051"/>
          <a:ext cx="1871716" cy="1146798"/>
        </a:xfrm>
        <a:prstGeom prst="roundRect">
          <a:avLst>
            <a:gd name="adj" fmla="val 10000"/>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cs-CZ" sz="1400" b="1" u="sng" kern="1200"/>
            <a:t>účinnost</a:t>
          </a:r>
          <a:r>
            <a:rPr lang="cs-CZ" sz="1050" b="1" u="sng" kern="1200"/>
            <a:t> </a:t>
          </a:r>
          <a:r>
            <a:rPr lang="cs-CZ" sz="1050" b="1" u="sng" kern="1200">
              <a:solidFill>
                <a:srgbClr val="FF0000"/>
              </a:solidFill>
            </a:rPr>
            <a:t>(CAVE! je zde velká statistická nejistota!)</a:t>
          </a:r>
          <a:r>
            <a:rPr lang="cs-CZ" sz="1400" b="1" u="sng" kern="1200"/>
            <a:t>:</a:t>
          </a:r>
          <a:r>
            <a:rPr lang="cs-CZ" sz="1400" b="1" kern="1200"/>
            <a:t> </a:t>
          </a:r>
        </a:p>
        <a:p>
          <a:pPr lvl="0" algn="ctr" defTabSz="622300">
            <a:lnSpc>
              <a:spcPct val="90000"/>
            </a:lnSpc>
            <a:spcBef>
              <a:spcPct val="0"/>
            </a:spcBef>
            <a:spcAft>
              <a:spcPct val="35000"/>
            </a:spcAft>
          </a:pPr>
          <a:r>
            <a:rPr lang="cs-CZ" sz="1300" b="1" kern="1200"/>
            <a:t>cca 2x vyšší - 3,6x nižší                    </a:t>
          </a:r>
          <a:r>
            <a:rPr lang="cs-CZ" sz="1300" b="1" kern="1200">
              <a:latin typeface="Calibri" panose="020F0502020204030204" pitchFamily="34" charset="0"/>
              <a:cs typeface="Calibri" panose="020F0502020204030204" pitchFamily="34" charset="0"/>
            </a:rPr>
            <a:t> </a:t>
          </a:r>
        </a:p>
        <a:p>
          <a:pPr lvl="0" algn="ctr" defTabSz="622300">
            <a:lnSpc>
              <a:spcPct val="90000"/>
            </a:lnSpc>
            <a:spcBef>
              <a:spcPct val="0"/>
            </a:spcBef>
            <a:spcAft>
              <a:spcPct val="35000"/>
            </a:spcAft>
          </a:pPr>
          <a:r>
            <a:rPr lang="cs-CZ" sz="1000" b="1" kern="1200">
              <a:latin typeface="Calibri" panose="020F0502020204030204" pitchFamily="34" charset="0"/>
              <a:cs typeface="Calibri" panose="020F0502020204030204" pitchFamily="34" charset="0"/>
            </a:rPr>
            <a:t>RR EFS, CR/CRi, QALY  </a:t>
          </a:r>
          <a:r>
            <a:rPr lang="cs-CZ" sz="1000" b="1" kern="1200">
              <a:latin typeface="Calibri"/>
              <a:cs typeface="Calibri" panose="020F0502020204030204" pitchFamily="34" charset="0"/>
            </a:rPr>
            <a:t>&gt;</a:t>
          </a:r>
          <a:r>
            <a:rPr lang="cs-CZ" sz="1000" b="1" u="none" kern="1200">
              <a:latin typeface="+mn-lt"/>
            </a:rPr>
            <a:t>  HR OS</a:t>
          </a:r>
        </a:p>
        <a:p>
          <a:pPr lvl="0" algn="ctr" defTabSz="622300">
            <a:lnSpc>
              <a:spcPct val="90000"/>
            </a:lnSpc>
            <a:spcBef>
              <a:spcPct val="0"/>
            </a:spcBef>
            <a:spcAft>
              <a:spcPct val="35000"/>
            </a:spcAft>
          </a:pPr>
          <a:r>
            <a:rPr lang="cs-CZ" sz="1100" b="1" i="1" kern="1200">
              <a:latin typeface="+mn-lt"/>
            </a:rPr>
            <a:t>(viz Přílohu č.  47) </a:t>
          </a:r>
          <a:r>
            <a:rPr lang="cs-CZ" sz="1100" b="1" kern="1200">
              <a:latin typeface="+mn-lt"/>
            </a:rPr>
            <a:t>                     </a:t>
          </a:r>
          <a:r>
            <a:rPr lang="cs-CZ" sz="1100" b="1" kern="1200">
              <a:latin typeface="Calibri" panose="020F0502020204030204" pitchFamily="34" charset="0"/>
              <a:cs typeface="Calibri" panose="020F0502020204030204" pitchFamily="34" charset="0"/>
            </a:rPr>
            <a:t> </a:t>
          </a:r>
          <a:r>
            <a:rPr lang="cs-CZ" sz="1100" b="1" u="none" kern="1200">
              <a:latin typeface="+mn-lt"/>
            </a:rPr>
            <a:t> </a:t>
          </a:r>
          <a:endParaRPr lang="cs-CZ" sz="1100" b="1" kern="1200"/>
        </a:p>
      </dsp:txBody>
      <dsp:txXfrm>
        <a:off x="730968" y="-64462"/>
        <a:ext cx="1804538" cy="1079620"/>
      </dsp:txXfrm>
    </dsp:sp>
    <dsp:sp modelId="{9A705F90-2B59-4546-8ACA-EE48FBCD0FAB}">
      <dsp:nvSpPr>
        <dsp:cNvPr id="0" name=""/>
        <dsp:cNvSpPr/>
      </dsp:nvSpPr>
      <dsp:spPr>
        <a:xfrm>
          <a:off x="2835247" y="-71920"/>
          <a:ext cx="1598474" cy="1094535"/>
        </a:xfrm>
        <a:prstGeom prst="roundRect">
          <a:avLst>
            <a:gd name="adj" fmla="val 10000"/>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cs-CZ" sz="1400" b="1" u="sng" kern="1200">
              <a:latin typeface="+mn-lt"/>
            </a:rPr>
            <a:t>náklady:                      </a:t>
          </a:r>
          <a:r>
            <a:rPr lang="cs-CZ" sz="1400" b="1" kern="1200">
              <a:latin typeface="+mn-lt"/>
            </a:rPr>
            <a:t> </a:t>
          </a:r>
        </a:p>
        <a:p>
          <a:pPr lvl="0" algn="ctr" defTabSz="622300">
            <a:lnSpc>
              <a:spcPct val="90000"/>
            </a:lnSpc>
            <a:spcBef>
              <a:spcPct val="0"/>
            </a:spcBef>
            <a:spcAft>
              <a:spcPct val="35000"/>
            </a:spcAft>
          </a:pPr>
          <a:r>
            <a:rPr lang="cs-CZ" sz="1350" b="1" kern="1200">
              <a:latin typeface="+mn-lt"/>
            </a:rPr>
            <a:t>cca 1,7 - 4,4x vyšší </a:t>
          </a:r>
        </a:p>
        <a:p>
          <a:pPr lvl="0" algn="ctr" defTabSz="622300">
            <a:lnSpc>
              <a:spcPct val="90000"/>
            </a:lnSpc>
            <a:spcBef>
              <a:spcPct val="0"/>
            </a:spcBef>
            <a:spcAft>
              <a:spcPct val="35000"/>
            </a:spcAft>
          </a:pPr>
          <a:r>
            <a:rPr lang="cs-CZ" sz="1000" b="1" kern="1200">
              <a:latin typeface="Calibri" panose="020F0502020204030204" pitchFamily="34" charset="0"/>
              <a:cs typeface="Calibri" panose="020F0502020204030204" pitchFamily="34" charset="0"/>
            </a:rPr>
            <a:t>pro OS  ˂</a:t>
          </a:r>
          <a:r>
            <a:rPr lang="cs-CZ" sz="1000" b="1" u="none" kern="1200">
              <a:latin typeface="+mn-lt"/>
            </a:rPr>
            <a:t>  pro EFS</a:t>
          </a:r>
        </a:p>
        <a:p>
          <a:pPr lvl="0" algn="ctr" defTabSz="622300">
            <a:lnSpc>
              <a:spcPct val="90000"/>
            </a:lnSpc>
            <a:spcBef>
              <a:spcPct val="0"/>
            </a:spcBef>
            <a:spcAft>
              <a:spcPct val="35000"/>
            </a:spcAft>
          </a:pPr>
          <a:r>
            <a:rPr lang="cs-CZ" sz="1100" b="1" i="1" kern="1200">
              <a:latin typeface="+mn-lt"/>
            </a:rPr>
            <a:t>(viz Přílohu č. 50) </a:t>
          </a:r>
          <a:r>
            <a:rPr lang="cs-CZ" sz="1350" b="1" kern="1200">
              <a:latin typeface="+mn-lt"/>
            </a:rPr>
            <a:t>                     </a:t>
          </a:r>
        </a:p>
      </dsp:txBody>
      <dsp:txXfrm>
        <a:off x="2867305" y="-39862"/>
        <a:ext cx="1534358" cy="1030419"/>
      </dsp:txXfrm>
    </dsp:sp>
    <dsp:sp modelId="{0A0A57C9-38A6-46F4-BE30-63F78518CE29}">
      <dsp:nvSpPr>
        <dsp:cNvPr id="0" name=""/>
        <dsp:cNvSpPr/>
      </dsp:nvSpPr>
      <dsp:spPr>
        <a:xfrm>
          <a:off x="2262924" y="3305065"/>
          <a:ext cx="565943" cy="565943"/>
        </a:xfrm>
        <a:prstGeom prst="triangle">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BA0276A6-519A-427F-BBF6-54591E49E376}">
      <dsp:nvSpPr>
        <dsp:cNvPr id="0" name=""/>
        <dsp:cNvSpPr/>
      </dsp:nvSpPr>
      <dsp:spPr>
        <a:xfrm rot="240000">
          <a:off x="847546" y="3062552"/>
          <a:ext cx="3396699" cy="237520"/>
        </a:xfrm>
        <a:prstGeom prst="rect">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B67960EE-AC75-4D1D-A6D0-52BE0F36E271}">
      <dsp:nvSpPr>
        <dsp:cNvPr id="0" name=""/>
        <dsp:cNvSpPr/>
      </dsp:nvSpPr>
      <dsp:spPr>
        <a:xfrm rot="240000">
          <a:off x="2865520" y="2107547"/>
          <a:ext cx="1398150" cy="991497"/>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6210" tIns="156210" rIns="156210" bIns="156210" numCol="1" spcCol="1270" anchor="ctr" anchorCtr="0">
          <a:noAutofit/>
        </a:bodyPr>
        <a:lstStyle/>
        <a:p>
          <a:pPr lvl="0" algn="ctr" defTabSz="1822450">
            <a:lnSpc>
              <a:spcPct val="90000"/>
            </a:lnSpc>
            <a:spcBef>
              <a:spcPct val="0"/>
            </a:spcBef>
            <a:spcAft>
              <a:spcPct val="35000"/>
            </a:spcAft>
          </a:pPr>
          <a:endParaRPr lang="cs-CZ" sz="4100" kern="1200"/>
        </a:p>
      </dsp:txBody>
      <dsp:txXfrm>
        <a:off x="2913921" y="2155948"/>
        <a:ext cx="1301348" cy="894695"/>
      </dsp:txXfrm>
    </dsp:sp>
    <dsp:sp modelId="{6C8028F4-D7B0-4F8E-B83C-55220422A08E}">
      <dsp:nvSpPr>
        <dsp:cNvPr id="0" name=""/>
        <dsp:cNvSpPr/>
      </dsp:nvSpPr>
      <dsp:spPr>
        <a:xfrm rot="240000">
          <a:off x="2940979" y="1081302"/>
          <a:ext cx="1398150" cy="991497"/>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6210" tIns="156210" rIns="156210" bIns="156210" numCol="1" spcCol="1270" anchor="ctr" anchorCtr="0">
          <a:noAutofit/>
        </a:bodyPr>
        <a:lstStyle/>
        <a:p>
          <a:pPr lvl="0" algn="ctr" defTabSz="1822450">
            <a:lnSpc>
              <a:spcPct val="90000"/>
            </a:lnSpc>
            <a:spcBef>
              <a:spcPct val="0"/>
            </a:spcBef>
            <a:spcAft>
              <a:spcPct val="35000"/>
            </a:spcAft>
          </a:pPr>
          <a:endParaRPr lang="cs-CZ" sz="4100" kern="1200"/>
        </a:p>
      </dsp:txBody>
      <dsp:txXfrm>
        <a:off x="2989380" y="1129703"/>
        <a:ext cx="1301348" cy="894695"/>
      </dsp:txXfrm>
    </dsp:sp>
    <dsp:sp modelId="{C95C5DE6-80E2-4CCE-AFAB-03D49F5F4ECC}">
      <dsp:nvSpPr>
        <dsp:cNvPr id="0" name=""/>
        <dsp:cNvSpPr/>
      </dsp:nvSpPr>
      <dsp:spPr>
        <a:xfrm rot="240000">
          <a:off x="922446" y="1971720"/>
          <a:ext cx="1398150" cy="991497"/>
        </a:xfrm>
        <a:prstGeom prst="roundRect">
          <a:avLst/>
        </a:prstGeom>
        <a:gradFill rotWithShape="0">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6210" tIns="156210" rIns="156210" bIns="156210" numCol="1" spcCol="1270" anchor="ctr" anchorCtr="0">
          <a:noAutofit/>
        </a:bodyPr>
        <a:lstStyle/>
        <a:p>
          <a:pPr lvl="0" algn="ctr" defTabSz="1822450">
            <a:lnSpc>
              <a:spcPct val="90000"/>
            </a:lnSpc>
            <a:spcBef>
              <a:spcPct val="0"/>
            </a:spcBef>
            <a:spcAft>
              <a:spcPct val="35000"/>
            </a:spcAft>
          </a:pPr>
          <a:endParaRPr lang="cs-CZ" sz="4100" kern="1200"/>
        </a:p>
      </dsp:txBody>
      <dsp:txXfrm>
        <a:off x="970847" y="2020121"/>
        <a:ext cx="1301348" cy="89469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B26C669-87D7-4AEC-B13B-83A568516EC4}">
      <dsp:nvSpPr>
        <dsp:cNvPr id="0" name=""/>
        <dsp:cNvSpPr/>
      </dsp:nvSpPr>
      <dsp:spPr>
        <a:xfrm>
          <a:off x="336978" y="156131"/>
          <a:ext cx="2139463" cy="978206"/>
        </a:xfrm>
        <a:prstGeom prst="roundRect">
          <a:avLst>
            <a:gd name="adj" fmla="val 10000"/>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cs-CZ" sz="1400" b="1" u="sng" kern="1200"/>
            <a:t>účinnost :</a:t>
          </a:r>
          <a:r>
            <a:rPr lang="cs-CZ" sz="1400" b="1" kern="1200"/>
            <a:t>                            cca max. 8x vyšší                    </a:t>
          </a:r>
          <a:r>
            <a:rPr lang="cs-CZ" sz="1000" b="1" kern="1200">
              <a:latin typeface="Calibri" panose="020F0502020204030204" pitchFamily="34" charset="0"/>
              <a:cs typeface="Calibri" panose="020F0502020204030204" pitchFamily="34" charset="0"/>
            </a:rPr>
            <a:t> </a:t>
          </a:r>
        </a:p>
        <a:p>
          <a:pPr lvl="0" algn="ctr" defTabSz="622300">
            <a:lnSpc>
              <a:spcPct val="90000"/>
            </a:lnSpc>
            <a:spcBef>
              <a:spcPct val="0"/>
            </a:spcBef>
            <a:spcAft>
              <a:spcPct val="35000"/>
            </a:spcAft>
          </a:pPr>
          <a:r>
            <a:rPr lang="cs-CZ" sz="1000" b="1" kern="1200">
              <a:latin typeface="Calibri" panose="020F0502020204030204" pitchFamily="34" charset="0"/>
              <a:cs typeface="Calibri" panose="020F0502020204030204" pitchFamily="34" charset="0"/>
            </a:rPr>
            <a:t>RR QALY, CR/CRi </a:t>
          </a:r>
          <a:r>
            <a:rPr lang="cs-CZ" sz="1000" b="1" kern="1200">
              <a:latin typeface="Calibri"/>
              <a:cs typeface="Calibri" panose="020F0502020204030204" pitchFamily="34" charset="0"/>
            </a:rPr>
            <a:t>&gt;</a:t>
          </a:r>
          <a:r>
            <a:rPr lang="cs-CZ" sz="1000" b="1" u="none" kern="1200">
              <a:latin typeface="+mn-lt"/>
            </a:rPr>
            <a:t> HR OS,  HR EFS</a:t>
          </a:r>
        </a:p>
        <a:p>
          <a:pPr lvl="0" algn="ctr" defTabSz="622300">
            <a:lnSpc>
              <a:spcPct val="90000"/>
            </a:lnSpc>
            <a:spcBef>
              <a:spcPct val="0"/>
            </a:spcBef>
            <a:spcAft>
              <a:spcPct val="35000"/>
            </a:spcAft>
          </a:pPr>
          <a:r>
            <a:rPr lang="cs-CZ" sz="1100" b="1" i="1" kern="1200">
              <a:latin typeface="+mn-lt"/>
            </a:rPr>
            <a:t>(viz Přílohu č.  47) </a:t>
          </a:r>
          <a:r>
            <a:rPr lang="cs-CZ" sz="1100" b="1" kern="1200">
              <a:latin typeface="+mn-lt"/>
            </a:rPr>
            <a:t>    </a:t>
          </a:r>
          <a:endParaRPr lang="cs-CZ" sz="600" b="1" kern="1200"/>
        </a:p>
      </dsp:txBody>
      <dsp:txXfrm>
        <a:off x="365629" y="184782"/>
        <a:ext cx="2082161" cy="920904"/>
      </dsp:txXfrm>
    </dsp:sp>
    <dsp:sp modelId="{9A705F90-2B59-4546-8ACA-EE48FBCD0FAB}">
      <dsp:nvSpPr>
        <dsp:cNvPr id="0" name=""/>
        <dsp:cNvSpPr/>
      </dsp:nvSpPr>
      <dsp:spPr>
        <a:xfrm>
          <a:off x="2707241" y="105914"/>
          <a:ext cx="1618651" cy="1007197"/>
        </a:xfrm>
        <a:prstGeom prst="roundRect">
          <a:avLst>
            <a:gd name="adj" fmla="val 10000"/>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cs-CZ" sz="1400" b="1" u="sng" kern="1200">
              <a:latin typeface="+mn-lt"/>
            </a:rPr>
            <a:t>náklady:                      </a:t>
          </a:r>
          <a:r>
            <a:rPr lang="cs-CZ" sz="1400" b="1" kern="1200">
              <a:latin typeface="+mn-lt"/>
            </a:rPr>
            <a:t> cca 4 - 17x vyšší                       </a:t>
          </a:r>
        </a:p>
        <a:p>
          <a:pPr lvl="0" algn="ctr" defTabSz="622300">
            <a:lnSpc>
              <a:spcPct val="90000"/>
            </a:lnSpc>
            <a:spcBef>
              <a:spcPct val="0"/>
            </a:spcBef>
            <a:spcAft>
              <a:spcPct val="35000"/>
            </a:spcAft>
          </a:pPr>
          <a:r>
            <a:rPr lang="cs-CZ" sz="1000" b="1" kern="1200">
              <a:latin typeface="Calibri" panose="020F0502020204030204" pitchFamily="34" charset="0"/>
              <a:cs typeface="Calibri" panose="020F0502020204030204" pitchFamily="34" charset="0"/>
            </a:rPr>
            <a:t>pro OS ˂˂</a:t>
          </a:r>
          <a:r>
            <a:rPr lang="cs-CZ" sz="1000" b="1" u="none" kern="1200">
              <a:latin typeface="+mn-lt"/>
            </a:rPr>
            <a:t> pro EFS</a:t>
          </a:r>
        </a:p>
        <a:p>
          <a:pPr lvl="0" algn="ctr" defTabSz="622300">
            <a:lnSpc>
              <a:spcPct val="90000"/>
            </a:lnSpc>
            <a:spcBef>
              <a:spcPct val="0"/>
            </a:spcBef>
            <a:spcAft>
              <a:spcPct val="35000"/>
            </a:spcAft>
          </a:pPr>
          <a:r>
            <a:rPr lang="cs-CZ" sz="1100" b="1" i="1" kern="1200">
              <a:latin typeface="+mn-lt"/>
            </a:rPr>
            <a:t>(viz Přílohu č. 50) </a:t>
          </a:r>
          <a:r>
            <a:rPr lang="cs-CZ" sz="1100" b="1" kern="1200">
              <a:latin typeface="+mn-lt"/>
            </a:rPr>
            <a:t>                     </a:t>
          </a:r>
          <a:endParaRPr lang="cs-CZ" sz="1100" b="1" kern="1200">
            <a:latin typeface="Calibri" panose="020F0502020204030204" pitchFamily="34" charset="0"/>
            <a:cs typeface="Calibri" panose="020F0502020204030204" pitchFamily="34" charset="0"/>
          </a:endParaRPr>
        </a:p>
      </dsp:txBody>
      <dsp:txXfrm>
        <a:off x="2736741" y="135414"/>
        <a:ext cx="1559651" cy="948197"/>
      </dsp:txXfrm>
    </dsp:sp>
    <dsp:sp modelId="{0A0A57C9-38A6-46F4-BE30-63F78518CE29}">
      <dsp:nvSpPr>
        <dsp:cNvPr id="0" name=""/>
        <dsp:cNvSpPr/>
      </dsp:nvSpPr>
      <dsp:spPr>
        <a:xfrm>
          <a:off x="2090472" y="3082045"/>
          <a:ext cx="573087" cy="573087"/>
        </a:xfrm>
        <a:prstGeom prst="triangle">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9E89020-5D4E-49B7-9508-BABED7B0796E}">
      <dsp:nvSpPr>
        <dsp:cNvPr id="0" name=""/>
        <dsp:cNvSpPr/>
      </dsp:nvSpPr>
      <dsp:spPr>
        <a:xfrm>
          <a:off x="458250" y="2822215"/>
          <a:ext cx="3837531" cy="319712"/>
        </a:xfrm>
        <a:prstGeom prst="rect">
          <a:avLst/>
        </a:prstGeom>
        <a:solidFill>
          <a:schemeClr val="accent1">
            <a:alpha val="90000"/>
            <a:tint val="40000"/>
            <a:hueOff val="0"/>
            <a:satOff val="0"/>
            <a:lumOff val="0"/>
            <a:alphaOff val="0"/>
          </a:schemeClr>
        </a:solidFill>
        <a:ln w="1270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0D2DB45-0A89-4681-B4EA-0E0482ABE095}">
      <dsp:nvSpPr>
        <dsp:cNvPr id="0" name=""/>
        <dsp:cNvSpPr/>
      </dsp:nvSpPr>
      <dsp:spPr>
        <a:xfrm>
          <a:off x="695959" y="1260736"/>
          <a:ext cx="1375409" cy="1512344"/>
        </a:xfrm>
        <a:prstGeom prst="roundRect">
          <a:avLst/>
        </a:prstGeom>
        <a:gradFill rotWithShape="0">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40030" tIns="240030" rIns="240030" bIns="240030" numCol="1" spcCol="1270" anchor="ctr" anchorCtr="0">
          <a:noAutofit/>
        </a:bodyPr>
        <a:lstStyle/>
        <a:p>
          <a:pPr lvl="0" algn="ctr" defTabSz="2800350">
            <a:lnSpc>
              <a:spcPct val="90000"/>
            </a:lnSpc>
            <a:spcBef>
              <a:spcPct val="0"/>
            </a:spcBef>
            <a:spcAft>
              <a:spcPct val="35000"/>
            </a:spcAft>
          </a:pPr>
          <a:endParaRPr lang="cs-CZ" sz="6300" kern="1200"/>
        </a:p>
      </dsp:txBody>
      <dsp:txXfrm>
        <a:off x="763101" y="1327878"/>
        <a:ext cx="1241125" cy="1378060"/>
      </dsp:txXfrm>
    </dsp:sp>
    <dsp:sp modelId="{B5C1385E-FACE-4569-9C3D-98F078398408}">
      <dsp:nvSpPr>
        <dsp:cNvPr id="0" name=""/>
        <dsp:cNvSpPr/>
      </dsp:nvSpPr>
      <dsp:spPr>
        <a:xfrm>
          <a:off x="2837438" y="1248838"/>
          <a:ext cx="1375409" cy="1512344"/>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40030" tIns="240030" rIns="240030" bIns="240030" numCol="1" spcCol="1270" anchor="ctr" anchorCtr="0">
          <a:noAutofit/>
        </a:bodyPr>
        <a:lstStyle/>
        <a:p>
          <a:pPr lvl="0" algn="ctr" defTabSz="2800350">
            <a:lnSpc>
              <a:spcPct val="90000"/>
            </a:lnSpc>
            <a:spcBef>
              <a:spcPct val="0"/>
            </a:spcBef>
            <a:spcAft>
              <a:spcPct val="35000"/>
            </a:spcAft>
          </a:pPr>
          <a:endParaRPr lang="cs-CZ" sz="6300" kern="1200"/>
        </a:p>
      </dsp:txBody>
      <dsp:txXfrm>
        <a:off x="2904580" y="1315980"/>
        <a:ext cx="1241125" cy="1378060"/>
      </dsp:txXfrm>
    </dsp:sp>
  </dsp:spTree>
</dsp:drawing>
</file>

<file path=xl/diagrams/layout1.xml><?xml version="1.0" encoding="utf-8"?>
<dgm:layoutDef xmlns:dgm="http://schemas.openxmlformats.org/drawingml/2006/diagram" xmlns:a="http://schemas.openxmlformats.org/drawingml/2006/main" uniqueId="urn:microsoft.com/office/officeart/2005/8/layout/balance1">
  <dgm:title val=""/>
  <dgm:desc val=""/>
  <dgm:catLst>
    <dgm:cat type="relationship" pri="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23">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25" srcId="2" destId="23" srcOrd="0" destOrd="0"/>
      </dgm:cxnLst>
      <dgm:bg/>
      <dgm:whole/>
    </dgm:dataModel>
  </dgm:sampData>
  <dgm:styleData>
    <dgm:dataModel>
      <dgm:ptLst>
        <dgm:pt modelId="0" type="doc"/>
        <dgm:pt modelId="1"/>
        <dgm:pt modelId="11"/>
        <dgm:pt modelId="12"/>
        <dgm:pt modelId="2"/>
        <dgm:pt modelId="21"/>
        <dgm:pt modelId="22"/>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Lst>
      <dgm:bg/>
      <dgm:whole/>
    </dgm:dataModel>
  </dgm:styleData>
  <dgm:clrData>
    <dgm:dataModel>
      <dgm:ptLst>
        <dgm:pt modelId="0" type="doc"/>
        <dgm:pt modelId="1"/>
        <dgm:pt modelId="11"/>
        <dgm:pt modelId="12"/>
        <dgm:pt modelId="13"/>
        <dgm:pt modelId="2"/>
        <dgm:pt modelId="21"/>
        <dgm:pt modelId="22"/>
        <dgm:pt modelId="23"/>
      </dgm:ptLst>
      <dgm:cxnLst>
        <dgm:cxn modelId="4" srcId="0" destId="1" srcOrd="0" destOrd="0"/>
        <dgm:cxn modelId="5" srcId="0" destId="2" srcOrd="1" destOrd="0"/>
        <dgm:cxn modelId="15" srcId="1" destId="11" srcOrd="0" destOrd="0"/>
        <dgm:cxn modelId="16" srcId="1" destId="12" srcOrd="0" destOrd="0"/>
        <dgm:cxn modelId="17" srcId="1" destId="13" srcOrd="0" destOrd="0"/>
        <dgm:cxn modelId="25" srcId="2" destId="21" srcOrd="0" destOrd="0"/>
        <dgm:cxn modelId="26" srcId="2" destId="22" srcOrd="0" destOrd="0"/>
        <dgm:cxn modelId="27" srcId="2" destId="23" srcOrd="0" destOrd="0"/>
      </dgm:cxnLst>
      <dgm:bg/>
      <dgm:whole/>
    </dgm:dataModel>
  </dgm:clrData>
  <dgm:layoutNode name="outerComposite">
    <dgm:varLst>
      <dgm:chMax val="2"/>
      <dgm:animLvl val="lvl"/>
      <dgm:resizeHandles val="exact"/>
    </dgm:varLst>
    <dgm:alg type="composite">
      <dgm:param type="ar" val="1"/>
    </dgm:alg>
    <dgm:shape xmlns:r="http://schemas.openxmlformats.org/officeDocument/2006/relationships" r:blip="">
      <dgm:adjLst/>
    </dgm:shape>
    <dgm:presOf/>
    <dgm:constrLst>
      <dgm:constr type="h" for="ch" forName="parentComposite" refType="h" refFor="ch" refForName="dummyMaxCanvas" op="equ" fact="0.2"/>
      <dgm:constr type="t" for="ch" forName="parentComposite"/>
      <dgm:constr type="h" for="ch" forName="childrenComposite" refType="h" refFor="ch" refForName="dummyMaxCanvas" op="equ" fact="0.8"/>
      <dgm:constr type="t" for="ch" forName="childrenComposite" refType="h" refFor="ch" refForName="dummyMaxCanvas" fact="0.2"/>
    </dgm:constrLst>
    <dgm:ruleLst/>
    <dgm:layoutNode name="dummyMaxCanvas">
      <dgm:alg type="sp"/>
      <dgm:shape xmlns:r="http://schemas.openxmlformats.org/officeDocument/2006/relationships" r:blip="">
        <dgm:adjLst/>
      </dgm:shape>
      <dgm:presOf/>
      <dgm:constrLst/>
      <dgm:ruleLst/>
    </dgm:layoutNode>
    <dgm:layoutNode name="parentComposite">
      <dgm:alg type="composite"/>
      <dgm:shape xmlns:r="http://schemas.openxmlformats.org/officeDocument/2006/relationships" r:blip="">
        <dgm:adjLst/>
      </dgm:shape>
      <dgm:presOf/>
      <dgm:constrLst>
        <dgm:constr type="w" for="ch" forName="parent1" refType="w" fact="0.36"/>
        <dgm:constr type="ctrX" for="ch" forName="parent1" refType="w" fact="0.24"/>
        <dgm:constr type="w" for="ch" forName="parent2" refType="w" fact="0.36"/>
        <dgm:constr type="ctrX" for="ch" forName="parent2" refType="w" fact="0.76"/>
        <dgm:constr type="primFontSz" for="ch" ptType="node" op="equ"/>
      </dgm:constrLst>
      <dgm:ruleLst/>
      <dgm:layoutNode name="parent1" styleLbl="alignAccFollowNode1">
        <dgm:varLst>
          <dgm:chMax val="4"/>
        </dgm:varLst>
        <dgm:alg type="tx"/>
        <dgm:shape xmlns:r="http://schemas.openxmlformats.org/officeDocument/2006/relationships" type="roundRect" r:blip="">
          <dgm:adjLst>
            <dgm:adj idx="1" val="0.1"/>
          </dgm:adjLst>
        </dgm:shape>
        <dgm:presOf axis="ch" ptType="node" cnt="1"/>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arent2" styleLbl="alignAccFollowNode1">
        <dgm:varLst>
          <dgm:chMax val="4"/>
        </dgm:varLst>
        <dgm:alg type="tx"/>
        <dgm:shape xmlns:r="http://schemas.openxmlformats.org/officeDocument/2006/relationships" type="roundRect" r:blip="">
          <dgm:adjLst>
            <dgm:adj idx="1" val="0.1"/>
          </dgm:adjLst>
        </dgm:shape>
        <dgm:presOf axis="ch" ptType="node" st="2" cnt="1"/>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layoutNode name="childrenComposite">
      <dgm:alg type="composite"/>
      <dgm:shape xmlns:r="http://schemas.openxmlformats.org/officeDocument/2006/relationships" r:blip="">
        <dgm:adjLst/>
      </dgm:shape>
      <dgm:presOf/>
      <dgm:constrLst>
        <dgm:constr type="primFontSz" for="ch" ptType="node" op="equ" val="65"/>
        <dgm:constr type="w" for="ch" forName="fulcrum" refType="w" fact="0.15"/>
        <dgm:constr type="h" for="ch" forName="fulcrum" refType="w" refFor="ch" refForName="fulcrum"/>
        <dgm:constr type="b" for="ch" forName="fulcrum" refType="h"/>
        <dgm:constr type="ctrX" for="ch" forName="fulcrum" refType="w" fact="0.5"/>
        <dgm:constr type="w" for="ch" forName="balance_00" refType="w" fact="0.9"/>
        <dgm:constr type="h" for="ch" forName="balance_00" refType="h" fact="0.076"/>
        <dgm:constr type="b" for="ch" forName="balance_00" refType="h" fact="0.81"/>
        <dgm:constr type="ctrX" for="ch" forName="balance_00" refType="w" fact="0.5"/>
        <dgm:constr type="w" for="ch" forName="balance_01" refType="w"/>
        <dgm:constr type="h" for="ch" forName="balance_01" refType="h" fact="0.157"/>
        <dgm:constr type="b" for="ch" forName="balance_01" refType="h" fact="0.85"/>
        <dgm:constr type="ctrX" for="ch" forName="balance_01" refType="w" fact="0.5"/>
        <dgm:constr type="w" for="ch" forName="balance_02" refType="w"/>
        <dgm:constr type="h" for="ch" forName="balance_02" refType="h" fact="0.157"/>
        <dgm:constr type="b" for="ch" forName="balance_02" refType="h" fact="0.85"/>
        <dgm:constr type="ctrX" for="ch" forName="balance_02" refType="w" fact="0.5"/>
        <dgm:constr type="w" for="ch" forName="balance_03" refType="w"/>
        <dgm:constr type="h" for="ch" forName="balance_03" refType="h" fact="0.157"/>
        <dgm:constr type="b" for="ch" forName="balance_03" refType="h" fact="0.85"/>
        <dgm:constr type="ctrX" for="ch" forName="balance_03" refType="w" fact="0.5"/>
        <dgm:constr type="w" for="ch" forName="balance_04" refType="w"/>
        <dgm:constr type="h" for="ch" forName="balance_04" refType="h" fact="0.157"/>
        <dgm:constr type="b" for="ch" forName="balance_04" refType="h" fact="0.85"/>
        <dgm:constr type="ctrX" for="ch" forName="balance_04" refType="w" fact="0.5"/>
        <dgm:constr type="w" for="ch" forName="balance_10" refType="w"/>
        <dgm:constr type="h" for="ch" forName="balance_10" refType="h" fact="0.157"/>
        <dgm:constr type="b" for="ch" forName="balance_10" refType="h" fact="0.85"/>
        <dgm:constr type="ctrX" for="ch" forName="balance_10" refType="w" fact="0.5"/>
        <dgm:constr type="w" for="ch" forName="balance_11" refType="w" fact="0.9"/>
        <dgm:constr type="h" for="ch" forName="balance_11" refType="h" fact="0.076"/>
        <dgm:constr type="b" for="ch" forName="balance_11" refType="h" fact="0.81"/>
        <dgm:constr type="ctrX" for="ch" forName="balance_11" refType="w" fact="0.5"/>
        <dgm:constr type="w" for="ch" forName="balance_12" refType="w"/>
        <dgm:constr type="h" for="ch" forName="balance_12" refType="h" fact="0.157"/>
        <dgm:constr type="b" for="ch" forName="balance_12" refType="h" fact="0.85"/>
        <dgm:constr type="ctrX" for="ch" forName="balance_12" refType="w" fact="0.5"/>
        <dgm:constr type="w" for="ch" forName="balance_13" refType="w"/>
        <dgm:constr type="h" for="ch" forName="balance_13" refType="h" fact="0.157"/>
        <dgm:constr type="b" for="ch" forName="balance_13" refType="h" fact="0.85"/>
        <dgm:constr type="ctrX" for="ch" forName="balance_13" refType="w" fact="0.5"/>
        <dgm:constr type="w" for="ch" forName="balance_14" refType="w"/>
        <dgm:constr type="h" for="ch" forName="balance_14" refType="h" fact="0.157"/>
        <dgm:constr type="b" for="ch" forName="balance_14" refType="h" fact="0.85"/>
        <dgm:constr type="ctrX" for="ch" forName="balance_14" refType="w" fact="0.5"/>
        <dgm:constr type="w" for="ch" forName="balance_20" refType="w"/>
        <dgm:constr type="h" for="ch" forName="balance_20" refType="h" fact="0.157"/>
        <dgm:constr type="b" for="ch" forName="balance_20" refType="h" fact="0.85"/>
        <dgm:constr type="ctrX" for="ch" forName="balance_20" refType="w" fact="0.5"/>
        <dgm:constr type="w" for="ch" forName="balance_21" refType="w"/>
        <dgm:constr type="h" for="ch" forName="balance_21" refType="h" fact="0.157"/>
        <dgm:constr type="b" for="ch" forName="balance_21" refType="h" fact="0.85"/>
        <dgm:constr type="ctrX" for="ch" forName="balance_21" refType="w" fact="0.5"/>
        <dgm:constr type="w" for="ch" forName="balance_22" refType="w" fact="0.9"/>
        <dgm:constr type="h" for="ch" forName="balance_22" refType="h" fact="0.076"/>
        <dgm:constr type="b" for="ch" forName="balance_22" refType="h" fact="0.81"/>
        <dgm:constr type="ctrX" for="ch" forName="balance_22" refType="w" fact="0.5"/>
        <dgm:constr type="w" for="ch" forName="balance_23" refType="w"/>
        <dgm:constr type="h" for="ch" forName="balance_23" refType="h" fact="0.157"/>
        <dgm:constr type="b" for="ch" forName="balance_23" refType="h" fact="0.85"/>
        <dgm:constr type="ctrX" for="ch" forName="balance_23" refType="w" fact="0.5"/>
        <dgm:constr type="w" for="ch" forName="balance_24" refType="w"/>
        <dgm:constr type="h" for="ch" forName="balance_24" refType="h" fact="0.157"/>
        <dgm:constr type="b" for="ch" forName="balance_24" refType="h" fact="0.85"/>
        <dgm:constr type="ctrX" for="ch" forName="balance_24" refType="w" fact="0.5"/>
        <dgm:constr type="w" for="ch" forName="balance_30" refType="w"/>
        <dgm:constr type="h" for="ch" forName="balance_30" refType="h" fact="0.157"/>
        <dgm:constr type="b" for="ch" forName="balance_30" refType="h" fact="0.85"/>
        <dgm:constr type="ctrX" for="ch" forName="balance_30" refType="w" fact="0.5"/>
        <dgm:constr type="w" for="ch" forName="balance_31" refType="w"/>
        <dgm:constr type="h" for="ch" forName="balance_31" refType="h" fact="0.157"/>
        <dgm:constr type="b" for="ch" forName="balance_31" refType="h" fact="0.85"/>
        <dgm:constr type="ctrX" for="ch" forName="balance_31" refType="w" fact="0.5"/>
        <dgm:constr type="w" for="ch" forName="balance_32" refType="w"/>
        <dgm:constr type="h" for="ch" forName="balance_32" refType="h" fact="0.157"/>
        <dgm:constr type="b" for="ch" forName="balance_32" refType="h" fact="0.85"/>
        <dgm:constr type="ctrX" for="ch" forName="balance_32" refType="w" fact="0.5"/>
        <dgm:constr type="w" for="ch" forName="balance_33" refType="w" fact="0.9"/>
        <dgm:constr type="h" for="ch" forName="balance_33" refType="h" fact="0.076"/>
        <dgm:constr type="b" for="ch" forName="balance_33" refType="h" fact="0.81"/>
        <dgm:constr type="ctrX" for="ch" forName="balance_33" refType="w" fact="0.5"/>
        <dgm:constr type="w" for="ch" forName="balance_34" refType="w"/>
        <dgm:constr type="h" for="ch" forName="balance_34" refType="h" fact="0.157"/>
        <dgm:constr type="b" for="ch" forName="balance_34" refType="h" fact="0.85"/>
        <dgm:constr type="ctrX" for="ch" forName="balance_34" refType="w" fact="0.5"/>
        <dgm:constr type="w" for="ch" forName="balance_40" refType="w"/>
        <dgm:constr type="h" for="ch" forName="balance_40" refType="h" fact="0.157"/>
        <dgm:constr type="b" for="ch" forName="balance_40" refType="h" fact="0.85"/>
        <dgm:constr type="ctrX" for="ch" forName="balance_40" refType="w" fact="0.5"/>
        <dgm:constr type="w" for="ch" forName="balance_41" refType="w"/>
        <dgm:constr type="h" for="ch" forName="balance_41" refType="h" fact="0.157"/>
        <dgm:constr type="b" for="ch" forName="balance_41" refType="h" fact="0.85"/>
        <dgm:constr type="ctrX" for="ch" forName="balance_41" refType="w" fact="0.5"/>
        <dgm:constr type="w" for="ch" forName="balance_42" refType="w"/>
        <dgm:constr type="h" for="ch" forName="balance_42" refType="h" fact="0.157"/>
        <dgm:constr type="b" for="ch" forName="balance_42" refType="h" fact="0.85"/>
        <dgm:constr type="ctrX" for="ch" forName="balance_42" refType="w" fact="0.5"/>
        <dgm:constr type="w" for="ch" forName="balance_43" refType="w"/>
        <dgm:constr type="h" for="ch" forName="balance_43" refType="h" fact="0.157"/>
        <dgm:constr type="b" for="ch" forName="balance_43" refType="h" fact="0.85"/>
        <dgm:constr type="ctrX" for="ch" forName="balance_43" refType="w" fact="0.5"/>
        <dgm:constr type="w" for="ch" forName="balance_44" refType="w" fact="0.9"/>
        <dgm:constr type="h" for="ch" forName="balance_44" refType="h" fact="0.076"/>
        <dgm:constr type="b" for="ch" forName="balance_44" refType="h" fact="0.81"/>
        <dgm:constr type="ctrX" for="ch" forName="balance_44" refType="w" fact="0.5"/>
        <dgm:constr type="w" for="ch" forName="right_01_1" refType="w" fact="0.4"/>
        <dgm:constr type="h" for="ch" forName="right_01_1" refType="h" fact="0.7"/>
        <dgm:constr type="b" for="ch" forName="right_01_1" refType="h" fact="0.76"/>
        <dgm:constr type="ctrX" for="ch" forName="right_01_1" refType="w" fact="0.78"/>
        <dgm:constr type="w" for="ch" forName="left_10_1" refType="w" fact="0.4"/>
        <dgm:constr type="h" for="ch" forName="left_10_1" refType="h" fact="0.7"/>
        <dgm:constr type="b" for="ch" forName="left_10_1" refType="h" fact="0.76"/>
        <dgm:constr type="ctrX" for="ch" forName="left_10_1" refType="w" fact="0.22"/>
        <dgm:constr type="w" for="ch" forName="right_11_1" refType="w" fact="0.36"/>
        <dgm:constr type="h" for="ch" forName="right_11_1" refType="h" fact="0.67"/>
        <dgm:constr type="b" for="ch" forName="right_11_1" refType="h" fact="0.725"/>
        <dgm:constr type="ctrX" for="ch" forName="right_11_1" refType="w" fact="0.76"/>
        <dgm:constr type="w" for="ch" forName="left_11_1" refType="w" fact="0.36"/>
        <dgm:constr type="h" for="ch" forName="left_11_1" refType="h" fact="0.67"/>
        <dgm:constr type="b" for="ch" forName="left_11_1" refType="h" fact="0.725"/>
        <dgm:constr type="ctrX" for="ch" forName="left_11_1" refType="w" fact="0.24"/>
        <dgm:constr type="w" for="ch" forName="right_02_1" refType="w" fact="0.388"/>
        <dgm:constr type="h" for="ch" forName="right_02_1" refType="h" fact="0.36"/>
        <dgm:constr type="b" for="ch" forName="right_02_1" refType="h" fact="0.76"/>
        <dgm:constr type="ctrX" for="ch" forName="right_02_1" refType="w" fact="0.77"/>
        <dgm:constr type="w" for="ch" forName="right_02_2" refType="w" fact="0.388"/>
        <dgm:constr type="h" for="ch" forName="right_02_2" refType="h" fact="0.36"/>
        <dgm:constr type="b" for="ch" forName="right_02_2" refType="h" fact="0.42"/>
        <dgm:constr type="ctrX" for="ch" forName="right_02_2" refType="w" fact="0.79"/>
        <dgm:constr type="w" for="ch" forName="left_20_1" refType="w" fact="0.388"/>
        <dgm:constr type="h" for="ch" forName="left_20_1" refType="h" fact="0.36"/>
        <dgm:constr type="b" for="ch" forName="left_20_1" refType="h" fact="0.76"/>
        <dgm:constr type="ctrX" for="ch" forName="left_20_1" refType="w" fact="0.23"/>
        <dgm:constr type="w" for="ch" forName="left_20_2" refType="w" fact="0.388"/>
        <dgm:constr type="h" for="ch" forName="left_20_2" refType="h" fact="0.36"/>
        <dgm:constr type="b" for="ch" forName="left_20_2" refType="h" fact="0.42"/>
        <dgm:constr type="ctrX" for="ch" forName="left_20_2" refType="w" fact="0.21"/>
        <dgm:constr type="w" for="ch" forName="right_12_1" refType="w" fact="0.388"/>
        <dgm:constr type="h" for="ch" forName="right_12_1" refType="h" fact="0.36"/>
        <dgm:constr type="b" for="ch" forName="right_12_1" refType="h" fact="0.76"/>
        <dgm:constr type="ctrX" for="ch" forName="right_12_1" refType="w" fact="0.77"/>
        <dgm:constr type="w" for="ch" forName="right_12_2" refType="w" fact="0.388"/>
        <dgm:constr type="h" for="ch" forName="right_12_2" refType="h" fact="0.36"/>
        <dgm:constr type="b" for="ch" forName="right_12_2" refType="h" fact="0.42"/>
        <dgm:constr type="ctrX" for="ch" forName="right_12_2" refType="w" fact="0.79"/>
        <dgm:constr type="w" for="ch" forName="left_12_1" refType="w" fact="0.388"/>
        <dgm:constr type="h" for="ch" forName="left_12_1" refType="h" fact="0.36"/>
        <dgm:constr type="b" for="ch" forName="left_12_1" refType="h" fact="0.715"/>
        <dgm:constr type="ctrX" for="ch" forName="left_12_1" refType="w" fact="0.255"/>
        <dgm:constr type="w" for="ch" forName="right_22_1" refType="w" fact="0.36"/>
        <dgm:constr type="h" for="ch" forName="right_22_1" refType="h" fact="0.32"/>
        <dgm:constr type="b" for="ch" forName="right_22_1" refType="h" fact="0.725"/>
        <dgm:constr type="ctrX" for="ch" forName="right_22_1" refType="w" fact="0.76"/>
        <dgm:constr type="w" for="ch" forName="right_22_2" refType="w" fact="0.36"/>
        <dgm:constr type="h" for="ch" forName="right_22_2" refType="h" fact="0.32"/>
        <dgm:constr type="b" for="ch" forName="right_22_2" refType="h" fact="0.39"/>
        <dgm:constr type="ctrX" for="ch" forName="right_22_2" refType="w" fact="0.76"/>
        <dgm:constr type="w" for="ch" forName="left_22_1" refType="w" fact="0.36"/>
        <dgm:constr type="h" for="ch" forName="left_22_1" refType="h" fact="0.32"/>
        <dgm:constr type="b" for="ch" forName="left_22_1" refType="h" fact="0.725"/>
        <dgm:constr type="ctrX" for="ch" forName="left_22_1" refType="w" fact="0.24"/>
        <dgm:constr type="w" for="ch" forName="left_22_2" refType="w" fact="0.36"/>
        <dgm:constr type="h" for="ch" forName="left_22_2" refType="h" fact="0.32"/>
        <dgm:constr type="b" for="ch" forName="left_22_2" refType="h" fact="0.39"/>
        <dgm:constr type="ctrX" for="ch" forName="left_22_2" refType="w" fact="0.24"/>
        <dgm:constr type="w" for="ch" forName="left_21_1" refType="w" fact="0.388"/>
        <dgm:constr type="h" for="ch" forName="left_21_1" refType="h" fact="0.36"/>
        <dgm:constr type="b" for="ch" forName="left_21_1" refType="h" fact="0.76"/>
        <dgm:constr type="ctrX" for="ch" forName="left_21_1" refType="w" fact="0.23"/>
        <dgm:constr type="w" for="ch" forName="left_21_2" refType="w" fact="0.388"/>
        <dgm:constr type="h" for="ch" forName="left_21_2" refType="h" fact="0.36"/>
        <dgm:constr type="b" for="ch" forName="left_21_2" refType="h" fact="0.42"/>
        <dgm:constr type="ctrX" for="ch" forName="left_21_2" refType="w" fact="0.21"/>
        <dgm:constr type="w" for="ch" forName="right_21_1" refType="w" fact="0.388"/>
        <dgm:constr type="h" for="ch" forName="right_21_1" refType="h" fact="0.36"/>
        <dgm:constr type="b" for="ch" forName="right_21_1" refType="h" fact="0.715"/>
        <dgm:constr type="ctrX" for="ch" forName="right_21_1" refType="w" fact="0.745"/>
        <dgm:constr type="w" for="ch" forName="right_03_1" refType="w" fact="0.37"/>
        <dgm:constr type="h" for="ch" forName="right_03_1" refType="h" fact="0.24"/>
        <dgm:constr type="b" for="ch" forName="right_03_1" refType="h" fact="0.76"/>
        <dgm:constr type="ctrX" for="ch" forName="right_03_1" refType="w" fact="0.77"/>
        <dgm:constr type="w" for="ch" forName="right_03_2" refType="w" fact="0.37"/>
        <dgm:constr type="h" for="ch" forName="right_03_2" refType="h" fact="0.24"/>
        <dgm:constr type="b" for="ch" forName="right_03_2" refType="h" fact="0.535"/>
        <dgm:constr type="ctrX" for="ch" forName="right_03_2" refType="w" fact="0.783"/>
        <dgm:constr type="w" for="ch" forName="right_03_3" refType="w" fact="0.37"/>
        <dgm:constr type="h" for="ch" forName="right_03_3" refType="h" fact="0.24"/>
        <dgm:constr type="b" for="ch" forName="right_03_3" refType="h" fact="0.315"/>
        <dgm:constr type="ctrX" for="ch" forName="right_03_3" refType="w" fact="0.796"/>
        <dgm:constr type="w" for="ch" forName="left_30_1" refType="w" fact="0.37"/>
        <dgm:constr type="h" for="ch" forName="left_30_1" refType="h" fact="0.24"/>
        <dgm:constr type="b" for="ch" forName="left_30_1" refType="h" fact="0.76"/>
        <dgm:constr type="ctrX" for="ch" forName="left_30_1" refType="w" fact="0.23"/>
        <dgm:constr type="w" for="ch" forName="left_30_2" refType="w" fact="0.37"/>
        <dgm:constr type="h" for="ch" forName="left_30_2" refType="h" fact="0.24"/>
        <dgm:constr type="b" for="ch" forName="left_30_2" refType="h" fact="0.535"/>
        <dgm:constr type="ctrX" for="ch" forName="left_30_2" refType="w" fact="0.217"/>
        <dgm:constr type="w" for="ch" forName="left_30_3" refType="w" fact="0.37"/>
        <dgm:constr type="h" for="ch" forName="left_30_3" refType="h" fact="0.24"/>
        <dgm:constr type="b" for="ch" forName="left_30_3" refType="h" fact="0.315"/>
        <dgm:constr type="ctrX" for="ch" forName="left_30_3" refType="w" fact="0.204"/>
        <dgm:constr type="w" for="ch" forName="right_13_1" refType="w" fact="0.37"/>
        <dgm:constr type="h" for="ch" forName="right_13_1" refType="h" fact="0.24"/>
        <dgm:constr type="b" for="ch" forName="right_13_1" refType="h" fact="0.76"/>
        <dgm:constr type="ctrX" for="ch" forName="right_13_1" refType="w" fact="0.77"/>
        <dgm:constr type="w" for="ch" forName="right_13_2" refType="w" fact="0.37"/>
        <dgm:constr type="h" for="ch" forName="right_13_2" refType="h" fact="0.24"/>
        <dgm:constr type="b" for="ch" forName="right_13_2" refType="h" fact="0.535"/>
        <dgm:constr type="ctrX" for="ch" forName="right_13_2" refType="w" fact="0.783"/>
        <dgm:constr type="w" for="ch" forName="right_13_3" refType="w" fact="0.37"/>
        <dgm:constr type="h" for="ch" forName="right_13_3" refType="h" fact="0.24"/>
        <dgm:constr type="b" for="ch" forName="right_13_3" refType="h" fact="0.315"/>
        <dgm:constr type="ctrX" for="ch" forName="right_13_3" refType="w" fact="0.796"/>
        <dgm:constr type="w" for="ch" forName="left_13_1" refType="w" fact="0.37"/>
        <dgm:constr type="h" for="ch" forName="left_13_1" refType="h" fact="0.24"/>
        <dgm:constr type="b" for="ch" forName="left_13_1" refType="h" fact="0.715"/>
        <dgm:constr type="ctrX" for="ch" forName="left_13_1" refType="w" fact="0.255"/>
        <dgm:constr type="w" for="ch" forName="left_31_1" refType="w" fact="0.37"/>
        <dgm:constr type="h" for="ch" forName="left_31_1" refType="h" fact="0.24"/>
        <dgm:constr type="b" for="ch" forName="left_31_1" refType="h" fact="0.76"/>
        <dgm:constr type="ctrX" for="ch" forName="left_31_1" refType="w" fact="0.23"/>
        <dgm:constr type="w" for="ch" forName="left_31_2" refType="w" fact="0.37"/>
        <dgm:constr type="h" for="ch" forName="left_31_2" refType="h" fact="0.24"/>
        <dgm:constr type="b" for="ch" forName="left_31_2" refType="h" fact="0.535"/>
        <dgm:constr type="ctrX" for="ch" forName="left_31_2" refType="w" fact="0.217"/>
        <dgm:constr type="w" for="ch" forName="left_31_3" refType="w" fact="0.37"/>
        <dgm:constr type="h" for="ch" forName="left_31_3" refType="h" fact="0.24"/>
        <dgm:constr type="b" for="ch" forName="left_31_3" refType="h" fact="0.315"/>
        <dgm:constr type="ctrX" for="ch" forName="left_31_3" refType="w" fact="0.204"/>
        <dgm:constr type="w" for="ch" forName="right_31_1" refType="w" fact="0.37"/>
        <dgm:constr type="h" for="ch" forName="right_31_1" refType="h" fact="0.24"/>
        <dgm:constr type="b" for="ch" forName="right_31_1" refType="h" fact="0.715"/>
        <dgm:constr type="ctrX" for="ch" forName="right_31_1" refType="w" fact="0.745"/>
        <dgm:constr type="w" for="ch" forName="right_23_1" refType="w" fact="0.37"/>
        <dgm:constr type="h" for="ch" forName="right_23_1" refType="h" fact="0.24"/>
        <dgm:constr type="b" for="ch" forName="right_23_1" refType="h" fact="0.76"/>
        <dgm:constr type="ctrX" for="ch" forName="right_23_1" refType="w" fact="0.77"/>
        <dgm:constr type="w" for="ch" forName="right_23_2" refType="w" fact="0.37"/>
        <dgm:constr type="h" for="ch" forName="right_23_2" refType="h" fact="0.24"/>
        <dgm:constr type="b" for="ch" forName="right_23_2" refType="h" fact="0.535"/>
        <dgm:constr type="ctrX" for="ch" forName="right_23_2" refType="w" fact="0.783"/>
        <dgm:constr type="w" for="ch" forName="right_23_3" refType="w" fact="0.37"/>
        <dgm:constr type="h" for="ch" forName="right_23_3" refType="h" fact="0.24"/>
        <dgm:constr type="b" for="ch" forName="right_23_3" refType="h" fact="0.315"/>
        <dgm:constr type="ctrX" for="ch" forName="right_23_3" refType="w" fact="0.796"/>
        <dgm:constr type="w" for="ch" forName="left_23_1" refType="w" fact="0.37"/>
        <dgm:constr type="h" for="ch" forName="left_23_1" refType="h" fact="0.24"/>
        <dgm:constr type="b" for="ch" forName="left_23_1" refType="h" fact="0.715"/>
        <dgm:constr type="ctrX" for="ch" forName="left_23_1" refType="w" fact="0.255"/>
        <dgm:constr type="w" for="ch" forName="left_23_2" refType="w" fact="0.37"/>
        <dgm:constr type="h" for="ch" forName="left_23_2" refType="h" fact="0.24"/>
        <dgm:constr type="b" for="ch" forName="left_23_2" refType="h" fact="0.49"/>
        <dgm:constr type="ctrX" for="ch" forName="left_23_2" refType="w" fact="0.268"/>
        <dgm:constr type="w" for="ch" forName="left_32_1" refType="w" fact="0.37"/>
        <dgm:constr type="h" for="ch" forName="left_32_1" refType="h" fact="0.24"/>
        <dgm:constr type="b" for="ch" forName="left_32_1" refType="h" fact="0.76"/>
        <dgm:constr type="ctrX" for="ch" forName="left_32_1" refType="w" fact="0.23"/>
        <dgm:constr type="w" for="ch" forName="left_32_2" refType="w" fact="0.37"/>
        <dgm:constr type="h" for="ch" forName="left_32_2" refType="h" fact="0.24"/>
        <dgm:constr type="b" for="ch" forName="left_32_2" refType="h" fact="0.535"/>
        <dgm:constr type="ctrX" for="ch" forName="left_32_2" refType="w" fact="0.217"/>
        <dgm:constr type="w" for="ch" forName="left_32_3" refType="w" fact="0.37"/>
        <dgm:constr type="h" for="ch" forName="left_32_3" refType="h" fact="0.24"/>
        <dgm:constr type="b" for="ch" forName="left_32_3" refType="h" fact="0.315"/>
        <dgm:constr type="ctrX" for="ch" forName="left_32_3" refType="w" fact="0.204"/>
        <dgm:constr type="w" for="ch" forName="right_32_1" refType="w" fact="0.37"/>
        <dgm:constr type="h" for="ch" forName="right_32_1" refType="h" fact="0.24"/>
        <dgm:constr type="b" for="ch" forName="right_32_1" refType="h" fact="0.715"/>
        <dgm:constr type="ctrX" for="ch" forName="right_32_1" refType="w" fact="0.745"/>
        <dgm:constr type="w" for="ch" forName="right_32_2" refType="w" fact="0.37"/>
        <dgm:constr type="h" for="ch" forName="right_32_2" refType="h" fact="0.24"/>
        <dgm:constr type="b" for="ch" forName="right_32_2" refType="h" fact="0.49"/>
        <dgm:constr type="ctrX" for="ch" forName="right_32_2" refType="w" fact="0.732"/>
        <dgm:constr type="w" for="ch" forName="right_33_1" refType="w" fact="0.36"/>
        <dgm:constr type="h" for="ch" forName="right_33_1" refType="h" fact="0.21"/>
        <dgm:constr type="b" for="ch" forName="right_33_1" refType="h" fact="0.725"/>
        <dgm:constr type="ctrX" for="ch" forName="right_33_1" refType="w" fact="0.76"/>
        <dgm:constr type="w" for="ch" forName="right_33_2" refType="w" fact="0.36"/>
        <dgm:constr type="h" for="ch" forName="right_33_2" refType="h" fact="0.21"/>
        <dgm:constr type="b" for="ch" forName="right_33_2" refType="h" fact="0.5"/>
        <dgm:constr type="ctrX" for="ch" forName="right_33_2" refType="w" fact="0.76"/>
        <dgm:constr type="w" for="ch" forName="right_33_3" refType="w" fact="0.36"/>
        <dgm:constr type="h" for="ch" forName="right_33_3" refType="h" fact="0.21"/>
        <dgm:constr type="b" for="ch" forName="right_33_3" refType="h" fact="0.275"/>
        <dgm:constr type="ctrX" for="ch" forName="right_33_3" refType="w" fact="0.76"/>
        <dgm:constr type="w" for="ch" forName="left_33_1" refType="w" fact="0.36"/>
        <dgm:constr type="h" for="ch" forName="left_33_1" refType="h" fact="0.21"/>
        <dgm:constr type="b" for="ch" forName="left_33_1" refType="h" fact="0.725"/>
        <dgm:constr type="ctrX" for="ch" forName="left_33_1" refType="w" fact="0.24"/>
        <dgm:constr type="w" for="ch" forName="left_33_2" refType="w" fact="0.36"/>
        <dgm:constr type="h" for="ch" forName="left_33_2" refType="h" fact="0.21"/>
        <dgm:constr type="b" for="ch" forName="left_33_2" refType="h" fact="0.5"/>
        <dgm:constr type="ctrX" for="ch" forName="left_33_2" refType="w" fact="0.24"/>
        <dgm:constr type="w" for="ch" forName="left_33_3" refType="w" fact="0.36"/>
        <dgm:constr type="h" for="ch" forName="left_33_3" refType="h" fact="0.21"/>
        <dgm:constr type="b" for="ch" forName="left_33_3" refType="h" fact="0.275"/>
        <dgm:constr type="ctrX" for="ch" forName="left_33_3" refType="w" fact="0.24"/>
        <dgm:constr type="w" for="ch" forName="right_04_1" refType="w" fact="0.365"/>
        <dgm:constr type="h" for="ch" forName="right_04_1" refType="h" fact="0.185"/>
        <dgm:constr type="b" for="ch" forName="right_04_1" refType="h" fact="0.76"/>
        <dgm:constr type="ctrX" for="ch" forName="right_04_1" refType="w" fact="0.77"/>
        <dgm:constr type="w" for="ch" forName="right_04_2" refType="w" fact="0.365"/>
        <dgm:constr type="h" for="ch" forName="right_04_2" refType="h" fact="0.185"/>
        <dgm:constr type="b" for="ch" forName="right_04_2" refType="h" fact="0.595"/>
        <dgm:constr type="ctrX" for="ch" forName="right_04_2" refType="w" fact="0.78"/>
        <dgm:constr type="w" for="ch" forName="right_04_3" refType="w" fact="0.365"/>
        <dgm:constr type="h" for="ch" forName="right_04_3" refType="h" fact="0.185"/>
        <dgm:constr type="b" for="ch" forName="right_04_3" refType="h" fact="0.43"/>
        <dgm:constr type="ctrX" for="ch" forName="right_04_3" refType="w" fact="0.79"/>
        <dgm:constr type="w" for="ch" forName="right_04_4" refType="w" fact="0.365"/>
        <dgm:constr type="h" for="ch" forName="right_04_4" refType="h" fact="0.185"/>
        <dgm:constr type="b" for="ch" forName="right_04_4" refType="h" fact="0.265"/>
        <dgm:constr type="ctrX" for="ch" forName="right_04_4" refType="w" fact="0.8"/>
        <dgm:constr type="w" for="ch" forName="left_40_1" refType="w" fact="0.365"/>
        <dgm:constr type="h" for="ch" forName="left_40_1" refType="h" fact="0.185"/>
        <dgm:constr type="b" for="ch" forName="left_40_1" refType="h" fact="0.76"/>
        <dgm:constr type="ctrX" for="ch" forName="left_40_1" refType="w" fact="0.23"/>
        <dgm:constr type="w" for="ch" forName="left_40_2" refType="w" fact="0.365"/>
        <dgm:constr type="h" for="ch" forName="left_40_2" refType="h" fact="0.185"/>
        <dgm:constr type="b" for="ch" forName="left_40_2" refType="h" fact="0.595"/>
        <dgm:constr type="ctrX" for="ch" forName="left_40_2" refType="w" fact="0.22"/>
        <dgm:constr type="w" for="ch" forName="left_40_3" refType="w" fact="0.365"/>
        <dgm:constr type="h" for="ch" forName="left_40_3" refType="h" fact="0.185"/>
        <dgm:constr type="b" for="ch" forName="left_40_3" refType="h" fact="0.43"/>
        <dgm:constr type="ctrX" for="ch" forName="left_40_3" refType="w" fact="0.21"/>
        <dgm:constr type="w" for="ch" forName="left_40_4" refType="w" fact="0.365"/>
        <dgm:constr type="h" for="ch" forName="left_40_4" refType="h" fact="0.185"/>
        <dgm:constr type="b" for="ch" forName="left_40_4" refType="h" fact="0.265"/>
        <dgm:constr type="ctrX" for="ch" forName="left_40_4" refType="w" fact="0.2"/>
        <dgm:constr type="w" for="ch" forName="right_14_1" refType="w" fact="0.365"/>
        <dgm:constr type="h" for="ch" forName="right_14_1" refType="h" fact="0.185"/>
        <dgm:constr type="b" for="ch" forName="right_14_1" refType="h" fact="0.76"/>
        <dgm:constr type="ctrX" for="ch" forName="right_14_1" refType="w" fact="0.77"/>
        <dgm:constr type="w" for="ch" forName="right_14_2" refType="w" fact="0.365"/>
        <dgm:constr type="h" for="ch" forName="right_14_2" refType="h" fact="0.185"/>
        <dgm:constr type="b" for="ch" forName="right_14_2" refType="h" fact="0.595"/>
        <dgm:constr type="ctrX" for="ch" forName="right_14_2" refType="w" fact="0.78"/>
        <dgm:constr type="w" for="ch" forName="right_14_3" refType="w" fact="0.365"/>
        <dgm:constr type="h" for="ch" forName="right_14_3" refType="h" fact="0.185"/>
        <dgm:constr type="b" for="ch" forName="right_14_3" refType="h" fact="0.43"/>
        <dgm:constr type="ctrX" for="ch" forName="right_14_3" refType="w" fact="0.79"/>
        <dgm:constr type="w" for="ch" forName="right_14_4" refType="w" fact="0.365"/>
        <dgm:constr type="h" for="ch" forName="right_14_4" refType="h" fact="0.185"/>
        <dgm:constr type="b" for="ch" forName="right_14_4" refType="h" fact="0.265"/>
        <dgm:constr type="ctrX" for="ch" forName="right_14_4" refType="w" fact="0.8"/>
        <dgm:constr type="w" for="ch" forName="left_14_1" refType="w" fact="0.365"/>
        <dgm:constr type="h" for="ch" forName="left_14_1" refType="h" fact="0.185"/>
        <dgm:constr type="b" for="ch" forName="left_14_1" refType="h" fact="0.715"/>
        <dgm:constr type="ctrX" for="ch" forName="left_14_1" refType="w" fact="0.25"/>
        <dgm:constr type="w" for="ch" forName="left_41_1" refType="w" fact="0.365"/>
        <dgm:constr type="h" for="ch" forName="left_41_1" refType="h" fact="0.185"/>
        <dgm:constr type="b" for="ch" forName="left_41_1" refType="h" fact="0.76"/>
        <dgm:constr type="ctrX" for="ch" forName="left_41_1" refType="w" fact="0.23"/>
        <dgm:constr type="w" for="ch" forName="left_41_2" refType="w" fact="0.365"/>
        <dgm:constr type="h" for="ch" forName="left_41_2" refType="h" fact="0.185"/>
        <dgm:constr type="b" for="ch" forName="left_41_2" refType="h" fact="0.595"/>
        <dgm:constr type="ctrX" for="ch" forName="left_41_2" refType="w" fact="0.22"/>
        <dgm:constr type="w" for="ch" forName="left_41_3" refType="w" fact="0.365"/>
        <dgm:constr type="h" for="ch" forName="left_41_3" refType="h" fact="0.185"/>
        <dgm:constr type="b" for="ch" forName="left_41_3" refType="h" fact="0.43"/>
        <dgm:constr type="ctrX" for="ch" forName="left_41_3" refType="w" fact="0.21"/>
        <dgm:constr type="w" for="ch" forName="left_41_4" refType="w" fact="0.365"/>
        <dgm:constr type="h" for="ch" forName="left_41_4" refType="h" fact="0.185"/>
        <dgm:constr type="b" for="ch" forName="left_41_4" refType="h" fact="0.265"/>
        <dgm:constr type="ctrX" for="ch" forName="left_41_4" refType="w" fact="0.2"/>
        <dgm:constr type="w" for="ch" forName="right_41_1" refType="w" fact="0.365"/>
        <dgm:constr type="h" for="ch" forName="right_41_1" refType="h" fact="0.185"/>
        <dgm:constr type="b" for="ch" forName="right_41_1" refType="h" fact="0.715"/>
        <dgm:constr type="ctrX" for="ch" forName="right_41_1" refType="w" fact="0.75"/>
        <dgm:constr type="w" for="ch" forName="right_24_1" refType="w" fact="0.365"/>
        <dgm:constr type="h" for="ch" forName="right_24_1" refType="h" fact="0.185"/>
        <dgm:constr type="b" for="ch" forName="right_24_1" refType="h" fact="0.76"/>
        <dgm:constr type="ctrX" for="ch" forName="right_24_1" refType="w" fact="0.77"/>
        <dgm:constr type="w" for="ch" forName="right_24_2" refType="w" fact="0.365"/>
        <dgm:constr type="h" for="ch" forName="right_24_2" refType="h" fact="0.185"/>
        <dgm:constr type="b" for="ch" forName="right_24_2" refType="h" fact="0.595"/>
        <dgm:constr type="ctrX" for="ch" forName="right_24_2" refType="w" fact="0.78"/>
        <dgm:constr type="w" for="ch" forName="right_24_3" refType="w" fact="0.365"/>
        <dgm:constr type="h" for="ch" forName="right_24_3" refType="h" fact="0.185"/>
        <dgm:constr type="b" for="ch" forName="right_24_3" refType="h" fact="0.43"/>
        <dgm:constr type="ctrX" for="ch" forName="right_24_3" refType="w" fact="0.79"/>
        <dgm:constr type="w" for="ch" forName="right_24_4" refType="w" fact="0.365"/>
        <dgm:constr type="h" for="ch" forName="right_24_4" refType="h" fact="0.185"/>
        <dgm:constr type="b" for="ch" forName="right_24_4" refType="h" fact="0.265"/>
        <dgm:constr type="ctrX" for="ch" forName="right_24_4" refType="w" fact="0.8"/>
        <dgm:constr type="w" for="ch" forName="left_24_1" refType="w" fact="0.365"/>
        <dgm:constr type="h" for="ch" forName="left_24_1" refType="h" fact="0.185"/>
        <dgm:constr type="b" for="ch" forName="left_24_1" refType="h" fact="0.715"/>
        <dgm:constr type="ctrX" for="ch" forName="left_24_1" refType="w" fact="0.25"/>
        <dgm:constr type="w" for="ch" forName="left_24_2" refType="w" fact="0.365"/>
        <dgm:constr type="h" for="ch" forName="left_24_2" refType="h" fact="0.185"/>
        <dgm:constr type="b" for="ch" forName="left_24_2" refType="h" fact="0.55"/>
        <dgm:constr type="ctrX" for="ch" forName="left_24_2" refType="w" fact="0.26"/>
        <dgm:constr type="w" for="ch" forName="left_42_1" refType="w" fact="0.365"/>
        <dgm:constr type="h" for="ch" forName="left_42_1" refType="h" fact="0.185"/>
        <dgm:constr type="b" for="ch" forName="left_42_1" refType="h" fact="0.76"/>
        <dgm:constr type="ctrX" for="ch" forName="left_42_1" refType="w" fact="0.23"/>
        <dgm:constr type="w" for="ch" forName="left_42_2" refType="w" fact="0.365"/>
        <dgm:constr type="h" for="ch" forName="left_42_2" refType="h" fact="0.185"/>
        <dgm:constr type="b" for="ch" forName="left_42_2" refType="h" fact="0.595"/>
        <dgm:constr type="ctrX" for="ch" forName="left_42_2" refType="w" fact="0.22"/>
        <dgm:constr type="w" for="ch" forName="left_42_3" refType="w" fact="0.365"/>
        <dgm:constr type="h" for="ch" forName="left_42_3" refType="h" fact="0.185"/>
        <dgm:constr type="b" for="ch" forName="left_42_3" refType="h" fact="0.43"/>
        <dgm:constr type="ctrX" for="ch" forName="left_42_3" refType="w" fact="0.21"/>
        <dgm:constr type="w" for="ch" forName="left_42_4" refType="w" fact="0.365"/>
        <dgm:constr type="h" for="ch" forName="left_42_4" refType="h" fact="0.185"/>
        <dgm:constr type="b" for="ch" forName="left_42_4" refType="h" fact="0.265"/>
        <dgm:constr type="ctrX" for="ch" forName="left_42_4" refType="w" fact="0.2"/>
        <dgm:constr type="w" for="ch" forName="right_42_1" refType="w" fact="0.365"/>
        <dgm:constr type="h" for="ch" forName="right_42_1" refType="h" fact="0.185"/>
        <dgm:constr type="b" for="ch" forName="right_42_1" refType="h" fact="0.715"/>
        <dgm:constr type="ctrX" for="ch" forName="right_42_1" refType="w" fact="0.75"/>
        <dgm:constr type="w" for="ch" forName="right_42_2" refType="w" fact="0.365"/>
        <dgm:constr type="h" for="ch" forName="right_42_2" refType="h" fact="0.185"/>
        <dgm:constr type="b" for="ch" forName="right_42_2" refType="h" fact="0.55"/>
        <dgm:constr type="ctrX" for="ch" forName="right_42_2" refType="w" fact="0.74"/>
        <dgm:constr type="w" for="ch" forName="right_34_1" refType="w" fact="0.365"/>
        <dgm:constr type="h" for="ch" forName="right_34_1" refType="h" fact="0.185"/>
        <dgm:constr type="b" for="ch" forName="right_34_1" refType="h" fact="0.76"/>
        <dgm:constr type="ctrX" for="ch" forName="right_34_1" refType="w" fact="0.77"/>
        <dgm:constr type="w" for="ch" forName="right_34_2" refType="w" fact="0.365"/>
        <dgm:constr type="h" for="ch" forName="right_34_2" refType="h" fact="0.185"/>
        <dgm:constr type="b" for="ch" forName="right_34_2" refType="h" fact="0.595"/>
        <dgm:constr type="ctrX" for="ch" forName="right_34_2" refType="w" fact="0.78"/>
        <dgm:constr type="w" for="ch" forName="right_34_3" refType="w" fact="0.365"/>
        <dgm:constr type="h" for="ch" forName="right_34_3" refType="h" fact="0.185"/>
        <dgm:constr type="b" for="ch" forName="right_34_3" refType="h" fact="0.43"/>
        <dgm:constr type="ctrX" for="ch" forName="right_34_3" refType="w" fact="0.79"/>
        <dgm:constr type="w" for="ch" forName="right_34_4" refType="w" fact="0.365"/>
        <dgm:constr type="h" for="ch" forName="right_34_4" refType="h" fact="0.185"/>
        <dgm:constr type="b" for="ch" forName="right_34_4" refType="h" fact="0.265"/>
        <dgm:constr type="ctrX" for="ch" forName="right_34_4" refType="w" fact="0.8"/>
        <dgm:constr type="w" for="ch" forName="left_34_1" refType="w" fact="0.365"/>
        <dgm:constr type="h" for="ch" forName="left_34_1" refType="h" fact="0.185"/>
        <dgm:constr type="b" for="ch" forName="left_34_1" refType="h" fact="0.715"/>
        <dgm:constr type="ctrX" for="ch" forName="left_34_1" refType="w" fact="0.25"/>
        <dgm:constr type="w" for="ch" forName="left_34_2" refType="w" fact="0.365"/>
        <dgm:constr type="h" for="ch" forName="left_34_2" refType="h" fact="0.185"/>
        <dgm:constr type="b" for="ch" forName="left_34_2" refType="h" fact="0.55"/>
        <dgm:constr type="ctrX" for="ch" forName="left_34_2" refType="w" fact="0.26"/>
        <dgm:constr type="w" for="ch" forName="left_34_3" refType="w" fact="0.365"/>
        <dgm:constr type="h" for="ch" forName="left_34_3" refType="h" fact="0.185"/>
        <dgm:constr type="b" for="ch" forName="left_34_3" refType="h" fact="0.385"/>
        <dgm:constr type="ctrX" for="ch" forName="left_34_3" refType="w" fact="0.27"/>
        <dgm:constr type="w" for="ch" forName="left_43_1" refType="w" fact="0.365"/>
        <dgm:constr type="h" for="ch" forName="left_43_1" refType="h" fact="0.185"/>
        <dgm:constr type="b" for="ch" forName="left_43_1" refType="h" fact="0.76"/>
        <dgm:constr type="ctrX" for="ch" forName="left_43_1" refType="w" fact="0.23"/>
        <dgm:constr type="w" for="ch" forName="left_43_2" refType="w" fact="0.365"/>
        <dgm:constr type="h" for="ch" forName="left_43_2" refType="h" fact="0.185"/>
        <dgm:constr type="b" for="ch" forName="left_43_2" refType="h" fact="0.595"/>
        <dgm:constr type="ctrX" for="ch" forName="left_43_2" refType="w" fact="0.22"/>
        <dgm:constr type="w" for="ch" forName="left_43_3" refType="w" fact="0.365"/>
        <dgm:constr type="h" for="ch" forName="left_43_3" refType="h" fact="0.185"/>
        <dgm:constr type="b" for="ch" forName="left_43_3" refType="h" fact="0.43"/>
        <dgm:constr type="ctrX" for="ch" forName="left_43_3" refType="w" fact="0.21"/>
        <dgm:constr type="w" for="ch" forName="left_43_4" refType="w" fact="0.365"/>
        <dgm:constr type="h" for="ch" forName="left_43_4" refType="h" fact="0.185"/>
        <dgm:constr type="b" for="ch" forName="left_43_4" refType="h" fact="0.265"/>
        <dgm:constr type="ctrX" for="ch" forName="left_43_4" refType="w" fact="0.2"/>
        <dgm:constr type="w" for="ch" forName="right_43_1" refType="w" fact="0.365"/>
        <dgm:constr type="h" for="ch" forName="right_43_1" refType="h" fact="0.185"/>
        <dgm:constr type="b" for="ch" forName="right_43_1" refType="h" fact="0.715"/>
        <dgm:constr type="ctrX" for="ch" forName="right_43_1" refType="w" fact="0.75"/>
        <dgm:constr type="w" for="ch" forName="right_43_2" refType="w" fact="0.365"/>
        <dgm:constr type="h" for="ch" forName="right_43_2" refType="h" fact="0.185"/>
        <dgm:constr type="b" for="ch" forName="right_43_2" refType="h" fact="0.55"/>
        <dgm:constr type="ctrX" for="ch" forName="right_43_2" refType="w" fact="0.74"/>
        <dgm:constr type="w" for="ch" forName="right_43_3" refType="w" fact="0.365"/>
        <dgm:constr type="h" for="ch" forName="right_43_3" refType="h" fact="0.185"/>
        <dgm:constr type="b" for="ch" forName="right_43_3" refType="h" fact="0.385"/>
        <dgm:constr type="ctrX" for="ch" forName="right_43_3" refType="w" fact="0.73"/>
        <dgm:constr type="w" for="ch" forName="right_44_1" refType="w" fact="0.36"/>
        <dgm:constr type="h" for="ch" forName="right_44_1" refType="h" fact="0.154"/>
        <dgm:constr type="b" for="ch" forName="right_44_1" refType="h" fact="0.725"/>
        <dgm:constr type="ctrX" for="ch" forName="right_44_1" refType="w" fact="0.76"/>
        <dgm:constr type="w" for="ch" forName="right_44_2" refType="w" fact="0.36"/>
        <dgm:constr type="h" for="ch" forName="right_44_2" refType="h" fact="0.154"/>
        <dgm:constr type="b" for="ch" forName="right_44_2" refType="h" fact="0.559"/>
        <dgm:constr type="ctrX" for="ch" forName="right_44_2" refType="w" fact="0.76"/>
        <dgm:constr type="w" for="ch" forName="right_44_3" refType="w" fact="0.36"/>
        <dgm:constr type="h" for="ch" forName="right_44_3" refType="h" fact="0.154"/>
        <dgm:constr type="b" for="ch" forName="right_44_3" refType="h" fact="0.393"/>
        <dgm:constr type="ctrX" for="ch" forName="right_44_3" refType="w" fact="0.76"/>
        <dgm:constr type="w" for="ch" forName="right_44_4" refType="w" fact="0.36"/>
        <dgm:constr type="h" for="ch" forName="right_44_4" refType="h" fact="0.154"/>
        <dgm:constr type="b" for="ch" forName="right_44_4" refType="h" fact="0.224"/>
        <dgm:constr type="ctrX" for="ch" forName="right_44_4" refType="w" fact="0.76"/>
        <dgm:constr type="w" for="ch" forName="left_44_1" refType="w" fact="0.36"/>
        <dgm:constr type="h" for="ch" forName="left_44_1" refType="h" fact="0.154"/>
        <dgm:constr type="b" for="ch" forName="left_44_1" refType="h" fact="0.725"/>
        <dgm:constr type="ctrX" for="ch" forName="left_44_1" refType="w" fact="0.24"/>
        <dgm:constr type="w" for="ch" forName="left_44_2" refType="w" fact="0.36"/>
        <dgm:constr type="h" for="ch" forName="left_44_2" refType="h" fact="0.154"/>
        <dgm:constr type="b" for="ch" forName="left_44_2" refType="h" fact="0.559"/>
        <dgm:constr type="ctrX" for="ch" forName="left_44_2" refType="w" fact="0.24"/>
        <dgm:constr type="w" for="ch" forName="left_44_3" refType="w" fact="0.36"/>
        <dgm:constr type="h" for="ch" forName="left_44_3" refType="h" fact="0.154"/>
        <dgm:constr type="b" for="ch" forName="left_44_3" refType="h" fact="0.393"/>
        <dgm:constr type="ctrX" for="ch" forName="left_44_3" refType="w" fact="0.24"/>
        <dgm:constr type="w" for="ch" forName="left_44_4" refType="w" fact="0.36"/>
        <dgm:constr type="h" for="ch" forName="left_44_4" refType="h" fact="0.154"/>
        <dgm:constr type="b" for="ch" forName="left_44_4" refType="h" fact="0.224"/>
        <dgm:constr type="ctrX" for="ch" forName="left_44_4" refType="w" fact="0.24"/>
      </dgm:constrLst>
      <dgm:ruleLst/>
      <dgm:layoutNode name="dummyMaxCanvas_ChildArea">
        <dgm:alg type="sp"/>
        <dgm:shape xmlns:r="http://schemas.openxmlformats.org/officeDocument/2006/relationships" r:blip="">
          <dgm:adjLst/>
        </dgm:shape>
        <dgm:presOf/>
        <dgm:constrLst/>
        <dgm:ruleLst/>
      </dgm:layoutNode>
      <dgm:layoutNode name="fulcrum" styleLbl="alignAccFollowNode1">
        <dgm:alg type="sp"/>
        <dgm:shape xmlns:r="http://schemas.openxmlformats.org/officeDocument/2006/relationships" type="triangle" r:blip="">
          <dgm:adjLst/>
        </dgm:shape>
        <dgm:presOf/>
        <dgm:constrLst/>
        <dgm:ruleLst/>
      </dgm:layoutNode>
      <dgm:choose name="Name0">
        <dgm:if name="Name1" axis="ch ch" ptType="node node" st="1 1" cnt="1 0" func="cnt" op="equ" val="0">
          <dgm:choose name="Name2">
            <dgm:if name="Name3" axis="ch ch" ptType="node node" st="2 1" cnt="1 0" func="cnt" op="equ" val="0">
              <dgm:layoutNode name="balance_00" styleLbl="alignAccFollowNode1">
                <dgm:varLst>
                  <dgm:bulletEnabled val="1"/>
                </dgm:varLst>
                <dgm:alg type="sp"/>
                <dgm:shape xmlns:r="http://schemas.openxmlformats.org/officeDocument/2006/relationships" type="rect" r:blip="">
                  <dgm:adjLst/>
                </dgm:shape>
                <dgm:presOf/>
                <dgm:constrLst/>
                <dgm:ruleLst/>
              </dgm:layoutNode>
            </dgm:if>
            <dgm:else name="Name4">
              <dgm:choose name="Name5">
                <dgm:if name="Name6" axis="ch ch" ptType="node node" st="2 1" cnt="1 0" func="cnt" op="equ" val="1">
                  <dgm:layoutNode name="balance_01" styleLbl="alignAccFollowNode1">
                    <dgm:varLst>
                      <dgm:bulletEnabled val="1"/>
                    </dgm:varLst>
                    <dgm:alg type="sp"/>
                    <dgm:shape xmlns:r="http://schemas.openxmlformats.org/officeDocument/2006/relationships" rot="4" type="rect" r:blip="">
                      <dgm:adjLst/>
                    </dgm:shape>
                    <dgm:presOf/>
                    <dgm:constrLst/>
                    <dgm:ruleLst/>
                  </dgm:layoutNode>
                  <dgm:layoutNode name="right_0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
                  <dgm:choose name="Name8">
                    <dgm:if name="Name9" axis="ch ch" ptType="node node" st="2 1" cnt="1 0" func="cnt" op="equ" val="2">
                      <dgm:layoutNode name="balance_02" styleLbl="alignAccFollowNode1">
                        <dgm:varLst>
                          <dgm:bulletEnabled val="1"/>
                        </dgm:varLst>
                        <dgm:alg type="sp"/>
                        <dgm:shape xmlns:r="http://schemas.openxmlformats.org/officeDocument/2006/relationships" rot="4" type="rect" r:blip="">
                          <dgm:adjLst/>
                        </dgm:shape>
                        <dgm:presOf/>
                        <dgm:constrLst/>
                        <dgm:ruleLst/>
                      </dgm:layoutNode>
                      <dgm:layoutNode name="right_0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
                      <dgm:choose name="Name11">
                        <dgm:if name="Name12" axis="ch ch" ptType="node node" st="2 1" cnt="1 0" func="cnt" op="equ" val="3">
                          <dgm:layoutNode name="balance_03" styleLbl="alignAccFollowNode1">
                            <dgm:varLst>
                              <dgm:bulletEnabled val="1"/>
                            </dgm:varLst>
                            <dgm:alg type="sp"/>
                            <dgm:shape xmlns:r="http://schemas.openxmlformats.org/officeDocument/2006/relationships" rot="4" type="rect" r:blip="">
                              <dgm:adjLst/>
                            </dgm:shape>
                            <dgm:presOf/>
                            <dgm:constrLst/>
                            <dgm:ruleLst/>
                          </dgm:layoutNode>
                          <dgm:layoutNode name="right_0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3">
                          <dgm:choose name="Name14">
                            <dgm:if name="Name15" axis="ch ch" ptType="node node" st="2 1" cnt="1 0" func="cnt" op="gte" val="4">
                              <dgm:layoutNode name="balance_04" styleLbl="alignAccFollowNode1">
                                <dgm:varLst>
                                  <dgm:bulletEnabled val="1"/>
                                </dgm:varLst>
                                <dgm:alg type="sp"/>
                                <dgm:shape xmlns:r="http://schemas.openxmlformats.org/officeDocument/2006/relationships" rot="4" type="rect" r:blip="">
                                  <dgm:adjLst/>
                                </dgm:shape>
                                <dgm:presOf/>
                                <dgm:constrLst/>
                                <dgm:ruleLst/>
                              </dgm:layoutNode>
                              <dgm:layoutNode name="right_0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6"/>
                          </dgm:choose>
                        </dgm:else>
                      </dgm:choose>
                    </dgm:else>
                  </dgm:choose>
                </dgm:else>
              </dgm:choose>
            </dgm:else>
          </dgm:choose>
        </dgm:if>
        <dgm:else name="Name17">
          <dgm:choose name="Name18">
            <dgm:if name="Name19" axis="ch ch" ptType="node node" st="1 1" cnt="1 0" func="cnt" op="equ" val="1">
              <dgm:choose name="Name20">
                <dgm:if name="Name21" axis="ch ch" ptType="node node" st="2 1" cnt="1 0" func="cnt" op="equ" val="0">
                  <dgm:layoutNode name="balance_10" styleLbl="alignAccFollowNode1">
                    <dgm:varLst>
                      <dgm:bulletEnabled val="1"/>
                    </dgm:varLst>
                    <dgm:alg type="sp"/>
                    <dgm:shape xmlns:r="http://schemas.openxmlformats.org/officeDocument/2006/relationships" rot="-4" type="rect" r:blip="">
                      <dgm:adjLst/>
                    </dgm:shape>
                    <dgm:presOf/>
                    <dgm:constrLst/>
                    <dgm:ruleLst/>
                  </dgm:layoutNode>
                  <dgm:layoutNode name="left_1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2">
                  <dgm:choose name="Name23">
                    <dgm:if name="Name24" axis="ch ch" ptType="node node" st="2 1" cnt="1 0" func="cnt" op="equ" val="1">
                      <dgm:layoutNode name="balance_11" styleLbl="alignAccFollowNode1">
                        <dgm:varLst>
                          <dgm:bulletEnabled val="1"/>
                        </dgm:varLst>
                        <dgm:alg type="sp"/>
                        <dgm:shape xmlns:r="http://schemas.openxmlformats.org/officeDocument/2006/relationships" type="rect" r:blip="">
                          <dgm:adjLst/>
                        </dgm:shape>
                        <dgm:presOf/>
                        <dgm:constrLst/>
                        <dgm:ruleLst/>
                      </dgm:layoutNode>
                      <dgm:layoutNode name="left_11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1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5">
                      <dgm:choose name="Name26">
                        <dgm:if name="Name27" axis="ch ch" ptType="node node" st="2 1" cnt="1 0" func="cnt" op="equ" val="2">
                          <dgm:layoutNode name="balance_12" styleLbl="alignAccFollowNode1">
                            <dgm:varLst>
                              <dgm:bulletEnabled val="1"/>
                            </dgm:varLst>
                            <dgm:alg type="sp"/>
                            <dgm:shape xmlns:r="http://schemas.openxmlformats.org/officeDocument/2006/relationships" rot="4" type="rect" r:blip="">
                              <dgm:adjLst/>
                            </dgm:shape>
                            <dgm:presOf/>
                            <dgm:constrLst/>
                            <dgm:ruleLst/>
                          </dgm:layoutNode>
                          <dgm:layoutNode name="right_1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8">
                          <dgm:choose name="Name29">
                            <dgm:if name="Name30" axis="ch ch" ptType="node node" st="2 1" cnt="1 0" func="cnt" op="equ" val="3">
                              <dgm:layoutNode name="balance_13" styleLbl="alignAccFollowNode1">
                                <dgm:varLst>
                                  <dgm:bulletEnabled val="1"/>
                                </dgm:varLst>
                                <dgm:alg type="sp"/>
                                <dgm:shape xmlns:r="http://schemas.openxmlformats.org/officeDocument/2006/relationships" rot="4" type="rect" r:blip="">
                                  <dgm:adjLst/>
                                </dgm:shape>
                                <dgm:presOf/>
                                <dgm:constrLst/>
                                <dgm:ruleLst/>
                              </dgm:layoutNode>
                              <dgm:layoutNode name="right_1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1">
                              <dgm:choose name="Name32">
                                <dgm:if name="Name33" axis="ch ch" ptType="node node" st="2 1" cnt="1 0" func="cnt" op="gte" val="4">
                                  <dgm:layoutNode name="balance_14" styleLbl="alignAccFollowNode1">
                                    <dgm:varLst>
                                      <dgm:bulletEnabled val="1"/>
                                    </dgm:varLst>
                                    <dgm:alg type="sp"/>
                                    <dgm:shape xmlns:r="http://schemas.openxmlformats.org/officeDocument/2006/relationships" rot="4" type="rect" r:blip="">
                                      <dgm:adjLst/>
                                    </dgm:shape>
                                    <dgm:presOf/>
                                    <dgm:constrLst/>
                                    <dgm:ruleLst/>
                                  </dgm:layoutNode>
                                  <dgm:layoutNode name="right_1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4"/>
                              </dgm:choose>
                            </dgm:else>
                          </dgm:choose>
                        </dgm:else>
                      </dgm:choose>
                    </dgm:else>
                  </dgm:choose>
                </dgm:else>
              </dgm:choose>
            </dgm:if>
            <dgm:else name="Name35">
              <dgm:choose name="Name36">
                <dgm:if name="Name37" axis="ch ch" ptType="node node" st="1 1" cnt="1 0" func="cnt" op="equ" val="2">
                  <dgm:choose name="Name38">
                    <dgm:if name="Name39" axis="ch ch" ptType="node node" st="2 1" cnt="1 0" func="cnt" op="equ" val="0">
                      <dgm:layoutNode name="balance_20" styleLbl="alignAccFollowNode1">
                        <dgm:varLst>
                          <dgm:bulletEnabled val="1"/>
                        </dgm:varLst>
                        <dgm:alg type="sp"/>
                        <dgm:shape xmlns:r="http://schemas.openxmlformats.org/officeDocument/2006/relationships" rot="-4" type="rect" r:blip="">
                          <dgm:adjLst/>
                        </dgm:shape>
                        <dgm:presOf/>
                        <dgm:constrLst/>
                        <dgm:ruleLst/>
                      </dgm:layoutNode>
                      <dgm:layoutNode name="left_2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0">
                      <dgm:choose name="Name41">
                        <dgm:if name="Name42" axis="ch ch" ptType="node node" st="2 1" cnt="1 0" func="cnt" op="equ" val="1">
                          <dgm:layoutNode name="balance_21" styleLbl="alignAccFollowNode1">
                            <dgm:varLst>
                              <dgm:bulletEnabled val="1"/>
                            </dgm:varLst>
                            <dgm:alg type="sp"/>
                            <dgm:shape xmlns:r="http://schemas.openxmlformats.org/officeDocument/2006/relationships" rot="-4" type="rect" r:blip="">
                              <dgm:adjLst/>
                            </dgm:shape>
                            <dgm:presOf/>
                            <dgm:constrLst/>
                            <dgm:ruleLst/>
                          </dgm:layoutNode>
                          <dgm:layoutNode name="left_2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3">
                          <dgm:choose name="Name44">
                            <dgm:if name="Name45" axis="ch ch" ptType="node node" st="2 1" cnt="1 0" func="cnt" op="equ" val="2">
                              <dgm:layoutNode name="balance_22" styleLbl="alignAccFollowNode1">
                                <dgm:varLst>
                                  <dgm:bulletEnabled val="1"/>
                                </dgm:varLst>
                                <dgm:alg type="sp"/>
                                <dgm:shape xmlns:r="http://schemas.openxmlformats.org/officeDocument/2006/relationships" type="rect" r:blip="">
                                  <dgm:adjLst/>
                                </dgm:shape>
                                <dgm:presOf/>
                                <dgm:constrLst/>
                                <dgm:ruleLst/>
                              </dgm:layoutNode>
                              <dgm:layoutNode name="right_22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2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2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2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6">
                              <dgm:choose name="Name47">
                                <dgm:if name="Name48" axis="ch ch" ptType="node node" st="2 1" cnt="1 0" func="cnt" op="equ" val="3">
                                  <dgm:layoutNode name="balance_23" styleLbl="alignAccFollowNode1">
                                    <dgm:varLst>
                                      <dgm:bulletEnabled val="1"/>
                                    </dgm:varLst>
                                    <dgm:alg type="sp"/>
                                    <dgm:shape xmlns:r="http://schemas.openxmlformats.org/officeDocument/2006/relationships" rot="4" type="rect" r:blip="">
                                      <dgm:adjLst/>
                                    </dgm:shape>
                                    <dgm:presOf/>
                                    <dgm:constrLst/>
                                    <dgm:ruleLst/>
                                  </dgm:layoutNode>
                                  <dgm:layoutNode name="right_2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3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9">
                                  <dgm:choose name="Name50">
                                    <dgm:if name="Name51" axis="ch ch" ptType="node node" st="2 1" cnt="1 0" func="cnt" op="gte" val="4">
                                      <dgm:layoutNode name="balance_24" styleLbl="alignAccFollowNode1">
                                        <dgm:varLst>
                                          <dgm:bulletEnabled val="1"/>
                                        </dgm:varLst>
                                        <dgm:alg type="sp"/>
                                        <dgm:shape xmlns:r="http://schemas.openxmlformats.org/officeDocument/2006/relationships" rot="4" type="rect" r:blip="">
                                          <dgm:adjLst/>
                                        </dgm:shape>
                                        <dgm:presOf/>
                                        <dgm:constrLst/>
                                        <dgm:ruleLst/>
                                      </dgm:layoutNode>
                                      <dgm:layoutNode name="right_2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4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2"/>
                                  </dgm:choose>
                                </dgm:else>
                              </dgm:choose>
                            </dgm:else>
                          </dgm:choose>
                        </dgm:else>
                      </dgm:choose>
                    </dgm:else>
                  </dgm:choose>
                </dgm:if>
                <dgm:else name="Name53">
                  <dgm:choose name="Name54">
                    <dgm:if name="Name55" axis="ch ch" ptType="node node" st="1 1" cnt="1 0" func="cnt" op="equ" val="3">
                      <dgm:choose name="Name56">
                        <dgm:if name="Name57" axis="ch ch" ptType="node node" st="2 1" cnt="1 0" func="cnt" op="equ" val="0">
                          <dgm:layoutNode name="balance_30" styleLbl="alignAccFollowNode1">
                            <dgm:varLst>
                              <dgm:bulletEnabled val="1"/>
                            </dgm:varLst>
                            <dgm:alg type="sp"/>
                            <dgm:shape xmlns:r="http://schemas.openxmlformats.org/officeDocument/2006/relationships" rot="-4" type="rect" r:blip="">
                              <dgm:adjLst/>
                            </dgm:shape>
                            <dgm:presOf/>
                            <dgm:constrLst/>
                            <dgm:ruleLst/>
                          </dgm:layoutNode>
                          <dgm:layoutNode name="left_3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0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name="Name59">
                            <dgm:if name="Name60" axis="ch ch" ptType="node node" st="2 1" cnt="1 0" func="cnt" op="equ" val="1">
                              <dgm:layoutNode name="balance_31" styleLbl="alignAccFollowNode1">
                                <dgm:varLst>
                                  <dgm:bulletEnabled val="1"/>
                                </dgm:varLst>
                                <dgm:alg type="sp"/>
                                <dgm:shape xmlns:r="http://schemas.openxmlformats.org/officeDocument/2006/relationships" rot="-4" type="rect" r:blip="">
                                  <dgm:adjLst/>
                                </dgm:shape>
                                <dgm:presOf/>
                                <dgm:constrLst/>
                                <dgm:ruleLst/>
                              </dgm:layoutNode>
                              <dgm:layoutNode name="left_3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1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1">
                              <dgm:choose name="Name62">
                                <dgm:if name="Name63" axis="ch ch" ptType="node node" st="2 1" cnt="1 0" func="cnt" op="equ" val="2">
                                  <dgm:layoutNode name="balance_32" styleLbl="alignAccFollowNode1">
                                    <dgm:varLst>
                                      <dgm:bulletEnabled val="1"/>
                                    </dgm:varLst>
                                    <dgm:alg type="sp"/>
                                    <dgm:shape xmlns:r="http://schemas.openxmlformats.org/officeDocument/2006/relationships" rot="-4" type="rect" r:blip="">
                                      <dgm:adjLst/>
                                    </dgm:shape>
                                    <dgm:presOf/>
                                    <dgm:constrLst/>
                                    <dgm:ruleLst/>
                                  </dgm:layoutNode>
                                  <dgm:layoutNode name="left_3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2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2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4">
                                  <dgm:choose name="Name65">
                                    <dgm:if name="Name66" axis="ch ch" ptType="node node" st="2 1" cnt="1 0" func="cnt" op="equ" val="3">
                                      <dgm:layoutNode name="balance_33" styleLbl="alignAccFollowNode1">
                                        <dgm:varLst>
                                          <dgm:bulletEnabled val="1"/>
                                        </dgm:varLst>
                                        <dgm:alg type="sp"/>
                                        <dgm:shape xmlns:r="http://schemas.openxmlformats.org/officeDocument/2006/relationships" type="rect" r:blip="">
                                          <dgm:adjLst/>
                                        </dgm:shape>
                                        <dgm:presOf/>
                                        <dgm:constrLst/>
                                        <dgm:ruleLst/>
                                      </dgm:layoutNode>
                                      <dgm:layoutNode name="right_33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3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3_3" styleLbl="node1">
                                        <dgm:varLst>
                                          <dgm:bulletEnabled val="1"/>
                                        </dgm:varLst>
                                        <dgm:alg type="tx"/>
                                        <dgm:shape xmlns:r="http://schemas.openxmlformats.org/officeDocument/2006/relationships"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3" styleLbl="node1">
                                        <dgm:varLst>
                                          <dgm:bulletEnabled val="1"/>
                                        </dgm:varLst>
                                        <dgm:alg type="tx"/>
                                        <dgm:shape xmlns:r="http://schemas.openxmlformats.org/officeDocument/2006/relationships"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7">
                                      <dgm:choose name="Name68">
                                        <dgm:if name="Name69" axis="ch ch" ptType="node node" st="2 1" cnt="1 0" func="cnt" op="gte" val="4">
                                          <dgm:layoutNode name="balance_34" styleLbl="alignAccFollowNode1">
                                            <dgm:varLst>
                                              <dgm:bulletEnabled val="1"/>
                                            </dgm:varLst>
                                            <dgm:alg type="sp"/>
                                            <dgm:shape xmlns:r="http://schemas.openxmlformats.org/officeDocument/2006/relationships" rot="4" type="rect" r:blip="">
                                              <dgm:adjLst/>
                                            </dgm:shape>
                                            <dgm:presOf/>
                                            <dgm:constrLst/>
                                            <dgm:ruleLst/>
                                          </dgm:layoutNode>
                                          <dgm:layoutNode name="right_3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0"/>
                                      </dgm:choose>
                                    </dgm:else>
                                  </dgm:choose>
                                </dgm:else>
                              </dgm:choose>
                            </dgm:else>
                          </dgm:choose>
                        </dgm:else>
                      </dgm:choose>
                    </dgm:if>
                    <dgm:else name="Name71">
                      <dgm:choose name="Name72">
                        <dgm:if name="Name73" axis="ch ch" ptType="node node" st="1 1" cnt="1 0" func="cnt" op="gte" val="4">
                          <dgm:choose name="Name74">
                            <dgm:if name="Name75" axis="ch ch" ptType="node node" st="2 1" cnt="1 0" func="cnt" op="equ" val="0">
                              <dgm:layoutNode name="balance_40" styleLbl="alignAccFollowNode1">
                                <dgm:varLst>
                                  <dgm:bulletEnabled val="1"/>
                                </dgm:varLst>
                                <dgm:alg type="sp"/>
                                <dgm:shape xmlns:r="http://schemas.openxmlformats.org/officeDocument/2006/relationships" rot="-4" type="rect" r:blip="">
                                  <dgm:adjLst/>
                                </dgm:shape>
                                <dgm:presOf/>
                                <dgm:constrLst/>
                                <dgm:ruleLst/>
                              </dgm:layoutNode>
                              <dgm:layoutNode name="left_4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6">
                              <dgm:choose name="Name77">
                                <dgm:if name="Name78" axis="ch ch" ptType="node node" st="2 1" cnt="1 0" func="cnt" op="equ" val="1">
                                  <dgm:layoutNode name="balance_41" styleLbl="alignAccFollowNode1">
                                    <dgm:varLst>
                                      <dgm:bulletEnabled val="1"/>
                                    </dgm:varLst>
                                    <dgm:alg type="sp"/>
                                    <dgm:shape xmlns:r="http://schemas.openxmlformats.org/officeDocument/2006/relationships" rot="-4" type="rect" r:blip="">
                                      <dgm:adjLst/>
                                    </dgm:shape>
                                    <dgm:presOf/>
                                    <dgm:constrLst/>
                                    <dgm:ruleLst/>
                                  </dgm:layoutNode>
                                  <dgm:layoutNode name="left_4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name="Name80">
                                    <dgm:if name="Name81" axis="ch ch" ptType="node node" st="2 1" cnt="1 0" func="cnt" op="equ" val="2">
                                      <dgm:layoutNode name="balance_42" styleLbl="alignAccFollowNode1">
                                        <dgm:varLst>
                                          <dgm:bulletEnabled val="1"/>
                                        </dgm:varLst>
                                        <dgm:alg type="sp"/>
                                        <dgm:shape xmlns:r="http://schemas.openxmlformats.org/officeDocument/2006/relationships" rot="-4" type="rect" r:blip="">
                                          <dgm:adjLst/>
                                        </dgm:shape>
                                        <dgm:presOf/>
                                        <dgm:constrLst/>
                                        <dgm:ruleLst/>
                                      </dgm:layoutNode>
                                      <dgm:layoutNode name="left_4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2">
                                      <dgm:choose name="Name83">
                                        <dgm:if name="Name84" axis="ch ch" ptType="node node" st="2 1" cnt="1 0" func="cnt" op="equ" val="3">
                                          <dgm:layoutNode name="balance_43" styleLbl="alignAccFollowNode1">
                                            <dgm:varLst>
                                              <dgm:bulletEnabled val="1"/>
                                            </dgm:varLst>
                                            <dgm:alg type="sp"/>
                                            <dgm:shape xmlns:r="http://schemas.openxmlformats.org/officeDocument/2006/relationships" rot="-4" type="rect" r:blip="">
                                              <dgm:adjLst/>
                                            </dgm:shape>
                                            <dgm:presOf/>
                                            <dgm:constrLst/>
                                            <dgm:ruleLst/>
                                          </dgm:layoutNode>
                                          <dgm:layoutNode name="left_4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5">
                                          <dgm:choose name="Name86">
                                            <dgm:if name="Name87" axis="ch ch" ptType="node node" st="2 1" cnt="1 0" func="cnt" op="gte" val="4">
                                              <dgm:layoutNode name="balance_44" styleLbl="alignAccFollowNode1">
                                                <dgm:varLst>
                                                  <dgm:bulletEnabled val="1"/>
                                                </dgm:varLst>
                                                <dgm:alg type="sp"/>
                                                <dgm:shape xmlns:r="http://schemas.openxmlformats.org/officeDocument/2006/relationships" type="rect" r:blip="">
                                                  <dgm:adjLst/>
                                                </dgm:shape>
                                                <dgm:presOf/>
                                                <dgm:constrLst/>
                                                <dgm:ruleLst/>
                                              </dgm:layoutNode>
                                              <dgm:layoutNode name="right_44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3" styleLbl="node1">
                                                <dgm:varLst>
                                                  <dgm:bulletEnabled val="1"/>
                                                </dgm:varLst>
                                                <dgm:alg type="tx"/>
                                                <dgm:shape xmlns:r="http://schemas.openxmlformats.org/officeDocument/2006/relationships"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4" styleLbl="node1">
                                                <dgm:varLst>
                                                  <dgm:bulletEnabled val="1"/>
                                                </dgm:varLst>
                                                <dgm:alg type="tx"/>
                                                <dgm:shape xmlns:r="http://schemas.openxmlformats.org/officeDocument/2006/relationships"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3" styleLbl="node1">
                                                <dgm:varLst>
                                                  <dgm:bulletEnabled val="1"/>
                                                </dgm:varLst>
                                                <dgm:alg type="tx"/>
                                                <dgm:shape xmlns:r="http://schemas.openxmlformats.org/officeDocument/2006/relationships"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4" styleLbl="node1">
                                                <dgm:varLst>
                                                  <dgm:bulletEnabled val="1"/>
                                                </dgm:varLst>
                                                <dgm:alg type="tx"/>
                                                <dgm:shape xmlns:r="http://schemas.openxmlformats.org/officeDocument/2006/relationships"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8"/>
                                          </dgm:choose>
                                        </dgm:else>
                                      </dgm:choose>
                                    </dgm:else>
                                  </dgm:choose>
                                </dgm:else>
                              </dgm:choose>
                            </dgm:else>
                          </dgm:choose>
                        </dgm:if>
                        <dgm:else name="Name89"/>
                      </dgm:choose>
                    </dgm:else>
                  </dgm:choose>
                </dgm:else>
              </dgm:choose>
            </dgm:else>
          </dgm:choose>
        </dgm:else>
      </dgm:choose>
    </dgm:layoutNode>
  </dgm:layoutNode>
</dgm:layoutDef>
</file>

<file path=xl/diagrams/layout2.xml><?xml version="1.0" encoding="utf-8"?>
<dgm:layoutDef xmlns:dgm="http://schemas.openxmlformats.org/drawingml/2006/diagram" xmlns:a="http://schemas.openxmlformats.org/drawingml/2006/main" uniqueId="urn:microsoft.com/office/officeart/2005/8/layout/balance1">
  <dgm:title val=""/>
  <dgm:desc val=""/>
  <dgm:catLst>
    <dgm:cat type="relationship" pri="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23">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25" srcId="2" destId="23" srcOrd="0" destOrd="0"/>
      </dgm:cxnLst>
      <dgm:bg/>
      <dgm:whole/>
    </dgm:dataModel>
  </dgm:sampData>
  <dgm:styleData>
    <dgm:dataModel>
      <dgm:ptLst>
        <dgm:pt modelId="0" type="doc"/>
        <dgm:pt modelId="1"/>
        <dgm:pt modelId="11"/>
        <dgm:pt modelId="12"/>
        <dgm:pt modelId="2"/>
        <dgm:pt modelId="21"/>
        <dgm:pt modelId="22"/>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Lst>
      <dgm:bg/>
      <dgm:whole/>
    </dgm:dataModel>
  </dgm:styleData>
  <dgm:clrData>
    <dgm:dataModel>
      <dgm:ptLst>
        <dgm:pt modelId="0" type="doc"/>
        <dgm:pt modelId="1"/>
        <dgm:pt modelId="11"/>
        <dgm:pt modelId="12"/>
        <dgm:pt modelId="13"/>
        <dgm:pt modelId="2"/>
        <dgm:pt modelId="21"/>
        <dgm:pt modelId="22"/>
        <dgm:pt modelId="23"/>
      </dgm:ptLst>
      <dgm:cxnLst>
        <dgm:cxn modelId="4" srcId="0" destId="1" srcOrd="0" destOrd="0"/>
        <dgm:cxn modelId="5" srcId="0" destId="2" srcOrd="1" destOrd="0"/>
        <dgm:cxn modelId="15" srcId="1" destId="11" srcOrd="0" destOrd="0"/>
        <dgm:cxn modelId="16" srcId="1" destId="12" srcOrd="0" destOrd="0"/>
        <dgm:cxn modelId="17" srcId="1" destId="13" srcOrd="0" destOrd="0"/>
        <dgm:cxn modelId="25" srcId="2" destId="21" srcOrd="0" destOrd="0"/>
        <dgm:cxn modelId="26" srcId="2" destId="22" srcOrd="0" destOrd="0"/>
        <dgm:cxn modelId="27" srcId="2" destId="23" srcOrd="0" destOrd="0"/>
      </dgm:cxnLst>
      <dgm:bg/>
      <dgm:whole/>
    </dgm:dataModel>
  </dgm:clrData>
  <dgm:layoutNode name="outerComposite">
    <dgm:varLst>
      <dgm:chMax val="2"/>
      <dgm:animLvl val="lvl"/>
      <dgm:resizeHandles val="exact"/>
    </dgm:varLst>
    <dgm:alg type="composite">
      <dgm:param type="ar" val="1"/>
    </dgm:alg>
    <dgm:shape xmlns:r="http://schemas.openxmlformats.org/officeDocument/2006/relationships" r:blip="">
      <dgm:adjLst/>
    </dgm:shape>
    <dgm:presOf/>
    <dgm:constrLst>
      <dgm:constr type="h" for="ch" forName="parentComposite" refType="h" refFor="ch" refForName="dummyMaxCanvas" op="equ" fact="0.2"/>
      <dgm:constr type="t" for="ch" forName="parentComposite"/>
      <dgm:constr type="h" for="ch" forName="childrenComposite" refType="h" refFor="ch" refForName="dummyMaxCanvas" op="equ" fact="0.8"/>
      <dgm:constr type="t" for="ch" forName="childrenComposite" refType="h" refFor="ch" refForName="dummyMaxCanvas" fact="0.2"/>
    </dgm:constrLst>
    <dgm:ruleLst/>
    <dgm:layoutNode name="dummyMaxCanvas">
      <dgm:alg type="sp"/>
      <dgm:shape xmlns:r="http://schemas.openxmlformats.org/officeDocument/2006/relationships" r:blip="">
        <dgm:adjLst/>
      </dgm:shape>
      <dgm:presOf/>
      <dgm:constrLst/>
      <dgm:ruleLst/>
    </dgm:layoutNode>
    <dgm:layoutNode name="parentComposite">
      <dgm:alg type="composite"/>
      <dgm:shape xmlns:r="http://schemas.openxmlformats.org/officeDocument/2006/relationships" r:blip="">
        <dgm:adjLst/>
      </dgm:shape>
      <dgm:presOf/>
      <dgm:constrLst>
        <dgm:constr type="w" for="ch" forName="parent1" refType="w" fact="0.36"/>
        <dgm:constr type="ctrX" for="ch" forName="parent1" refType="w" fact="0.24"/>
        <dgm:constr type="w" for="ch" forName="parent2" refType="w" fact="0.36"/>
        <dgm:constr type="ctrX" for="ch" forName="parent2" refType="w" fact="0.76"/>
        <dgm:constr type="primFontSz" for="ch" ptType="node" op="equ"/>
      </dgm:constrLst>
      <dgm:ruleLst/>
      <dgm:layoutNode name="parent1" styleLbl="alignAccFollowNode1">
        <dgm:varLst>
          <dgm:chMax val="4"/>
        </dgm:varLst>
        <dgm:alg type="tx"/>
        <dgm:shape xmlns:r="http://schemas.openxmlformats.org/officeDocument/2006/relationships" type="roundRect" r:blip="">
          <dgm:adjLst>
            <dgm:adj idx="1" val="0.1"/>
          </dgm:adjLst>
        </dgm:shape>
        <dgm:presOf axis="ch" ptType="node" cnt="1"/>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arent2" styleLbl="alignAccFollowNode1">
        <dgm:varLst>
          <dgm:chMax val="4"/>
        </dgm:varLst>
        <dgm:alg type="tx"/>
        <dgm:shape xmlns:r="http://schemas.openxmlformats.org/officeDocument/2006/relationships" type="roundRect" r:blip="">
          <dgm:adjLst>
            <dgm:adj idx="1" val="0.1"/>
          </dgm:adjLst>
        </dgm:shape>
        <dgm:presOf axis="ch" ptType="node" st="2" cnt="1"/>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dgm:layoutNode name="childrenComposite">
      <dgm:alg type="composite"/>
      <dgm:shape xmlns:r="http://schemas.openxmlformats.org/officeDocument/2006/relationships" r:blip="">
        <dgm:adjLst/>
      </dgm:shape>
      <dgm:presOf/>
      <dgm:constrLst>
        <dgm:constr type="primFontSz" for="ch" ptType="node" op="equ" val="65"/>
        <dgm:constr type="w" for="ch" forName="fulcrum" refType="w" fact="0.15"/>
        <dgm:constr type="h" for="ch" forName="fulcrum" refType="w" refFor="ch" refForName="fulcrum"/>
        <dgm:constr type="b" for="ch" forName="fulcrum" refType="h"/>
        <dgm:constr type="ctrX" for="ch" forName="fulcrum" refType="w" fact="0.5"/>
        <dgm:constr type="w" for="ch" forName="balance_00" refType="w" fact="0.9"/>
        <dgm:constr type="h" for="ch" forName="balance_00" refType="h" fact="0.076"/>
        <dgm:constr type="b" for="ch" forName="balance_00" refType="h" fact="0.81"/>
        <dgm:constr type="ctrX" for="ch" forName="balance_00" refType="w" fact="0.5"/>
        <dgm:constr type="w" for="ch" forName="balance_01" refType="w"/>
        <dgm:constr type="h" for="ch" forName="balance_01" refType="h" fact="0.157"/>
        <dgm:constr type="b" for="ch" forName="balance_01" refType="h" fact="0.85"/>
        <dgm:constr type="ctrX" for="ch" forName="balance_01" refType="w" fact="0.5"/>
        <dgm:constr type="w" for="ch" forName="balance_02" refType="w"/>
        <dgm:constr type="h" for="ch" forName="balance_02" refType="h" fact="0.157"/>
        <dgm:constr type="b" for="ch" forName="balance_02" refType="h" fact="0.85"/>
        <dgm:constr type="ctrX" for="ch" forName="balance_02" refType="w" fact="0.5"/>
        <dgm:constr type="w" for="ch" forName="balance_03" refType="w"/>
        <dgm:constr type="h" for="ch" forName="balance_03" refType="h" fact="0.157"/>
        <dgm:constr type="b" for="ch" forName="balance_03" refType="h" fact="0.85"/>
        <dgm:constr type="ctrX" for="ch" forName="balance_03" refType="w" fact="0.5"/>
        <dgm:constr type="w" for="ch" forName="balance_04" refType="w"/>
        <dgm:constr type="h" for="ch" forName="balance_04" refType="h" fact="0.157"/>
        <dgm:constr type="b" for="ch" forName="balance_04" refType="h" fact="0.85"/>
        <dgm:constr type="ctrX" for="ch" forName="balance_04" refType="w" fact="0.5"/>
        <dgm:constr type="w" for="ch" forName="balance_10" refType="w"/>
        <dgm:constr type="h" for="ch" forName="balance_10" refType="h" fact="0.157"/>
        <dgm:constr type="b" for="ch" forName="balance_10" refType="h" fact="0.85"/>
        <dgm:constr type="ctrX" for="ch" forName="balance_10" refType="w" fact="0.5"/>
        <dgm:constr type="w" for="ch" forName="balance_11" refType="w" fact="0.9"/>
        <dgm:constr type="h" for="ch" forName="balance_11" refType="h" fact="0.076"/>
        <dgm:constr type="b" for="ch" forName="balance_11" refType="h" fact="0.81"/>
        <dgm:constr type="ctrX" for="ch" forName="balance_11" refType="w" fact="0.5"/>
        <dgm:constr type="w" for="ch" forName="balance_12" refType="w"/>
        <dgm:constr type="h" for="ch" forName="balance_12" refType="h" fact="0.157"/>
        <dgm:constr type="b" for="ch" forName="balance_12" refType="h" fact="0.85"/>
        <dgm:constr type="ctrX" for="ch" forName="balance_12" refType="w" fact="0.5"/>
        <dgm:constr type="w" for="ch" forName="balance_13" refType="w"/>
        <dgm:constr type="h" for="ch" forName="balance_13" refType="h" fact="0.157"/>
        <dgm:constr type="b" for="ch" forName="balance_13" refType="h" fact="0.85"/>
        <dgm:constr type="ctrX" for="ch" forName="balance_13" refType="w" fact="0.5"/>
        <dgm:constr type="w" for="ch" forName="balance_14" refType="w"/>
        <dgm:constr type="h" for="ch" forName="balance_14" refType="h" fact="0.157"/>
        <dgm:constr type="b" for="ch" forName="balance_14" refType="h" fact="0.85"/>
        <dgm:constr type="ctrX" for="ch" forName="balance_14" refType="w" fact="0.5"/>
        <dgm:constr type="w" for="ch" forName="balance_20" refType="w"/>
        <dgm:constr type="h" for="ch" forName="balance_20" refType="h" fact="0.157"/>
        <dgm:constr type="b" for="ch" forName="balance_20" refType="h" fact="0.85"/>
        <dgm:constr type="ctrX" for="ch" forName="balance_20" refType="w" fact="0.5"/>
        <dgm:constr type="w" for="ch" forName="balance_21" refType="w"/>
        <dgm:constr type="h" for="ch" forName="balance_21" refType="h" fact="0.157"/>
        <dgm:constr type="b" for="ch" forName="balance_21" refType="h" fact="0.85"/>
        <dgm:constr type="ctrX" for="ch" forName="balance_21" refType="w" fact="0.5"/>
        <dgm:constr type="w" for="ch" forName="balance_22" refType="w" fact="0.9"/>
        <dgm:constr type="h" for="ch" forName="balance_22" refType="h" fact="0.076"/>
        <dgm:constr type="b" for="ch" forName="balance_22" refType="h" fact="0.81"/>
        <dgm:constr type="ctrX" for="ch" forName="balance_22" refType="w" fact="0.5"/>
        <dgm:constr type="w" for="ch" forName="balance_23" refType="w"/>
        <dgm:constr type="h" for="ch" forName="balance_23" refType="h" fact="0.157"/>
        <dgm:constr type="b" for="ch" forName="balance_23" refType="h" fact="0.85"/>
        <dgm:constr type="ctrX" for="ch" forName="balance_23" refType="w" fact="0.5"/>
        <dgm:constr type="w" for="ch" forName="balance_24" refType="w"/>
        <dgm:constr type="h" for="ch" forName="balance_24" refType="h" fact="0.157"/>
        <dgm:constr type="b" for="ch" forName="balance_24" refType="h" fact="0.85"/>
        <dgm:constr type="ctrX" for="ch" forName="balance_24" refType="w" fact="0.5"/>
        <dgm:constr type="w" for="ch" forName="balance_30" refType="w"/>
        <dgm:constr type="h" for="ch" forName="balance_30" refType="h" fact="0.157"/>
        <dgm:constr type="b" for="ch" forName="balance_30" refType="h" fact="0.85"/>
        <dgm:constr type="ctrX" for="ch" forName="balance_30" refType="w" fact="0.5"/>
        <dgm:constr type="w" for="ch" forName="balance_31" refType="w"/>
        <dgm:constr type="h" for="ch" forName="balance_31" refType="h" fact="0.157"/>
        <dgm:constr type="b" for="ch" forName="balance_31" refType="h" fact="0.85"/>
        <dgm:constr type="ctrX" for="ch" forName="balance_31" refType="w" fact="0.5"/>
        <dgm:constr type="w" for="ch" forName="balance_32" refType="w"/>
        <dgm:constr type="h" for="ch" forName="balance_32" refType="h" fact="0.157"/>
        <dgm:constr type="b" for="ch" forName="balance_32" refType="h" fact="0.85"/>
        <dgm:constr type="ctrX" for="ch" forName="balance_32" refType="w" fact="0.5"/>
        <dgm:constr type="w" for="ch" forName="balance_33" refType="w" fact="0.9"/>
        <dgm:constr type="h" for="ch" forName="balance_33" refType="h" fact="0.076"/>
        <dgm:constr type="b" for="ch" forName="balance_33" refType="h" fact="0.81"/>
        <dgm:constr type="ctrX" for="ch" forName="balance_33" refType="w" fact="0.5"/>
        <dgm:constr type="w" for="ch" forName="balance_34" refType="w"/>
        <dgm:constr type="h" for="ch" forName="balance_34" refType="h" fact="0.157"/>
        <dgm:constr type="b" for="ch" forName="balance_34" refType="h" fact="0.85"/>
        <dgm:constr type="ctrX" for="ch" forName="balance_34" refType="w" fact="0.5"/>
        <dgm:constr type="w" for="ch" forName="balance_40" refType="w"/>
        <dgm:constr type="h" for="ch" forName="balance_40" refType="h" fact="0.157"/>
        <dgm:constr type="b" for="ch" forName="balance_40" refType="h" fact="0.85"/>
        <dgm:constr type="ctrX" for="ch" forName="balance_40" refType="w" fact="0.5"/>
        <dgm:constr type="w" for="ch" forName="balance_41" refType="w"/>
        <dgm:constr type="h" for="ch" forName="balance_41" refType="h" fact="0.157"/>
        <dgm:constr type="b" for="ch" forName="balance_41" refType="h" fact="0.85"/>
        <dgm:constr type="ctrX" for="ch" forName="balance_41" refType="w" fact="0.5"/>
        <dgm:constr type="w" for="ch" forName="balance_42" refType="w"/>
        <dgm:constr type="h" for="ch" forName="balance_42" refType="h" fact="0.157"/>
        <dgm:constr type="b" for="ch" forName="balance_42" refType="h" fact="0.85"/>
        <dgm:constr type="ctrX" for="ch" forName="balance_42" refType="w" fact="0.5"/>
        <dgm:constr type="w" for="ch" forName="balance_43" refType="w"/>
        <dgm:constr type="h" for="ch" forName="balance_43" refType="h" fact="0.157"/>
        <dgm:constr type="b" for="ch" forName="balance_43" refType="h" fact="0.85"/>
        <dgm:constr type="ctrX" for="ch" forName="balance_43" refType="w" fact="0.5"/>
        <dgm:constr type="w" for="ch" forName="balance_44" refType="w" fact="0.9"/>
        <dgm:constr type="h" for="ch" forName="balance_44" refType="h" fact="0.076"/>
        <dgm:constr type="b" for="ch" forName="balance_44" refType="h" fact="0.81"/>
        <dgm:constr type="ctrX" for="ch" forName="balance_44" refType="w" fact="0.5"/>
        <dgm:constr type="w" for="ch" forName="right_01_1" refType="w" fact="0.4"/>
        <dgm:constr type="h" for="ch" forName="right_01_1" refType="h" fact="0.7"/>
        <dgm:constr type="b" for="ch" forName="right_01_1" refType="h" fact="0.76"/>
        <dgm:constr type="ctrX" for="ch" forName="right_01_1" refType="w" fact="0.78"/>
        <dgm:constr type="w" for="ch" forName="left_10_1" refType="w" fact="0.4"/>
        <dgm:constr type="h" for="ch" forName="left_10_1" refType="h" fact="0.7"/>
        <dgm:constr type="b" for="ch" forName="left_10_1" refType="h" fact="0.76"/>
        <dgm:constr type="ctrX" for="ch" forName="left_10_1" refType="w" fact="0.22"/>
        <dgm:constr type="w" for="ch" forName="right_11_1" refType="w" fact="0.36"/>
        <dgm:constr type="h" for="ch" forName="right_11_1" refType="h" fact="0.67"/>
        <dgm:constr type="b" for="ch" forName="right_11_1" refType="h" fact="0.725"/>
        <dgm:constr type="ctrX" for="ch" forName="right_11_1" refType="w" fact="0.76"/>
        <dgm:constr type="w" for="ch" forName="left_11_1" refType="w" fact="0.36"/>
        <dgm:constr type="h" for="ch" forName="left_11_1" refType="h" fact="0.67"/>
        <dgm:constr type="b" for="ch" forName="left_11_1" refType="h" fact="0.725"/>
        <dgm:constr type="ctrX" for="ch" forName="left_11_1" refType="w" fact="0.24"/>
        <dgm:constr type="w" for="ch" forName="right_02_1" refType="w" fact="0.388"/>
        <dgm:constr type="h" for="ch" forName="right_02_1" refType="h" fact="0.36"/>
        <dgm:constr type="b" for="ch" forName="right_02_1" refType="h" fact="0.76"/>
        <dgm:constr type="ctrX" for="ch" forName="right_02_1" refType="w" fact="0.77"/>
        <dgm:constr type="w" for="ch" forName="right_02_2" refType="w" fact="0.388"/>
        <dgm:constr type="h" for="ch" forName="right_02_2" refType="h" fact="0.36"/>
        <dgm:constr type="b" for="ch" forName="right_02_2" refType="h" fact="0.42"/>
        <dgm:constr type="ctrX" for="ch" forName="right_02_2" refType="w" fact="0.79"/>
        <dgm:constr type="w" for="ch" forName="left_20_1" refType="w" fact="0.388"/>
        <dgm:constr type="h" for="ch" forName="left_20_1" refType="h" fact="0.36"/>
        <dgm:constr type="b" for="ch" forName="left_20_1" refType="h" fact="0.76"/>
        <dgm:constr type="ctrX" for="ch" forName="left_20_1" refType="w" fact="0.23"/>
        <dgm:constr type="w" for="ch" forName="left_20_2" refType="w" fact="0.388"/>
        <dgm:constr type="h" for="ch" forName="left_20_2" refType="h" fact="0.36"/>
        <dgm:constr type="b" for="ch" forName="left_20_2" refType="h" fact="0.42"/>
        <dgm:constr type="ctrX" for="ch" forName="left_20_2" refType="w" fact="0.21"/>
        <dgm:constr type="w" for="ch" forName="right_12_1" refType="w" fact="0.388"/>
        <dgm:constr type="h" for="ch" forName="right_12_1" refType="h" fact="0.36"/>
        <dgm:constr type="b" for="ch" forName="right_12_1" refType="h" fact="0.76"/>
        <dgm:constr type="ctrX" for="ch" forName="right_12_1" refType="w" fact="0.77"/>
        <dgm:constr type="w" for="ch" forName="right_12_2" refType="w" fact="0.388"/>
        <dgm:constr type="h" for="ch" forName="right_12_2" refType="h" fact="0.36"/>
        <dgm:constr type="b" for="ch" forName="right_12_2" refType="h" fact="0.42"/>
        <dgm:constr type="ctrX" for="ch" forName="right_12_2" refType="w" fact="0.79"/>
        <dgm:constr type="w" for="ch" forName="left_12_1" refType="w" fact="0.388"/>
        <dgm:constr type="h" for="ch" forName="left_12_1" refType="h" fact="0.36"/>
        <dgm:constr type="b" for="ch" forName="left_12_1" refType="h" fact="0.715"/>
        <dgm:constr type="ctrX" for="ch" forName="left_12_1" refType="w" fact="0.255"/>
        <dgm:constr type="w" for="ch" forName="right_22_1" refType="w" fact="0.36"/>
        <dgm:constr type="h" for="ch" forName="right_22_1" refType="h" fact="0.32"/>
        <dgm:constr type="b" for="ch" forName="right_22_1" refType="h" fact="0.725"/>
        <dgm:constr type="ctrX" for="ch" forName="right_22_1" refType="w" fact="0.76"/>
        <dgm:constr type="w" for="ch" forName="right_22_2" refType="w" fact="0.36"/>
        <dgm:constr type="h" for="ch" forName="right_22_2" refType="h" fact="0.32"/>
        <dgm:constr type="b" for="ch" forName="right_22_2" refType="h" fact="0.39"/>
        <dgm:constr type="ctrX" for="ch" forName="right_22_2" refType="w" fact="0.76"/>
        <dgm:constr type="w" for="ch" forName="left_22_1" refType="w" fact="0.36"/>
        <dgm:constr type="h" for="ch" forName="left_22_1" refType="h" fact="0.32"/>
        <dgm:constr type="b" for="ch" forName="left_22_1" refType="h" fact="0.725"/>
        <dgm:constr type="ctrX" for="ch" forName="left_22_1" refType="w" fact="0.24"/>
        <dgm:constr type="w" for="ch" forName="left_22_2" refType="w" fact="0.36"/>
        <dgm:constr type="h" for="ch" forName="left_22_2" refType="h" fact="0.32"/>
        <dgm:constr type="b" for="ch" forName="left_22_2" refType="h" fact="0.39"/>
        <dgm:constr type="ctrX" for="ch" forName="left_22_2" refType="w" fact="0.24"/>
        <dgm:constr type="w" for="ch" forName="left_21_1" refType="w" fact="0.388"/>
        <dgm:constr type="h" for="ch" forName="left_21_1" refType="h" fact="0.36"/>
        <dgm:constr type="b" for="ch" forName="left_21_1" refType="h" fact="0.76"/>
        <dgm:constr type="ctrX" for="ch" forName="left_21_1" refType="w" fact="0.23"/>
        <dgm:constr type="w" for="ch" forName="left_21_2" refType="w" fact="0.388"/>
        <dgm:constr type="h" for="ch" forName="left_21_2" refType="h" fact="0.36"/>
        <dgm:constr type="b" for="ch" forName="left_21_2" refType="h" fact="0.42"/>
        <dgm:constr type="ctrX" for="ch" forName="left_21_2" refType="w" fact="0.21"/>
        <dgm:constr type="w" for="ch" forName="right_21_1" refType="w" fact="0.388"/>
        <dgm:constr type="h" for="ch" forName="right_21_1" refType="h" fact="0.36"/>
        <dgm:constr type="b" for="ch" forName="right_21_1" refType="h" fact="0.715"/>
        <dgm:constr type="ctrX" for="ch" forName="right_21_1" refType="w" fact="0.745"/>
        <dgm:constr type="w" for="ch" forName="right_03_1" refType="w" fact="0.37"/>
        <dgm:constr type="h" for="ch" forName="right_03_1" refType="h" fact="0.24"/>
        <dgm:constr type="b" for="ch" forName="right_03_1" refType="h" fact="0.76"/>
        <dgm:constr type="ctrX" for="ch" forName="right_03_1" refType="w" fact="0.77"/>
        <dgm:constr type="w" for="ch" forName="right_03_2" refType="w" fact="0.37"/>
        <dgm:constr type="h" for="ch" forName="right_03_2" refType="h" fact="0.24"/>
        <dgm:constr type="b" for="ch" forName="right_03_2" refType="h" fact="0.535"/>
        <dgm:constr type="ctrX" for="ch" forName="right_03_2" refType="w" fact="0.783"/>
        <dgm:constr type="w" for="ch" forName="right_03_3" refType="w" fact="0.37"/>
        <dgm:constr type="h" for="ch" forName="right_03_3" refType="h" fact="0.24"/>
        <dgm:constr type="b" for="ch" forName="right_03_3" refType="h" fact="0.315"/>
        <dgm:constr type="ctrX" for="ch" forName="right_03_3" refType="w" fact="0.796"/>
        <dgm:constr type="w" for="ch" forName="left_30_1" refType="w" fact="0.37"/>
        <dgm:constr type="h" for="ch" forName="left_30_1" refType="h" fact="0.24"/>
        <dgm:constr type="b" for="ch" forName="left_30_1" refType="h" fact="0.76"/>
        <dgm:constr type="ctrX" for="ch" forName="left_30_1" refType="w" fact="0.23"/>
        <dgm:constr type="w" for="ch" forName="left_30_2" refType="w" fact="0.37"/>
        <dgm:constr type="h" for="ch" forName="left_30_2" refType="h" fact="0.24"/>
        <dgm:constr type="b" for="ch" forName="left_30_2" refType="h" fact="0.535"/>
        <dgm:constr type="ctrX" for="ch" forName="left_30_2" refType="w" fact="0.217"/>
        <dgm:constr type="w" for="ch" forName="left_30_3" refType="w" fact="0.37"/>
        <dgm:constr type="h" for="ch" forName="left_30_3" refType="h" fact="0.24"/>
        <dgm:constr type="b" for="ch" forName="left_30_3" refType="h" fact="0.315"/>
        <dgm:constr type="ctrX" for="ch" forName="left_30_3" refType="w" fact="0.204"/>
        <dgm:constr type="w" for="ch" forName="right_13_1" refType="w" fact="0.37"/>
        <dgm:constr type="h" for="ch" forName="right_13_1" refType="h" fact="0.24"/>
        <dgm:constr type="b" for="ch" forName="right_13_1" refType="h" fact="0.76"/>
        <dgm:constr type="ctrX" for="ch" forName="right_13_1" refType="w" fact="0.77"/>
        <dgm:constr type="w" for="ch" forName="right_13_2" refType="w" fact="0.37"/>
        <dgm:constr type="h" for="ch" forName="right_13_2" refType="h" fact="0.24"/>
        <dgm:constr type="b" for="ch" forName="right_13_2" refType="h" fact="0.535"/>
        <dgm:constr type="ctrX" for="ch" forName="right_13_2" refType="w" fact="0.783"/>
        <dgm:constr type="w" for="ch" forName="right_13_3" refType="w" fact="0.37"/>
        <dgm:constr type="h" for="ch" forName="right_13_3" refType="h" fact="0.24"/>
        <dgm:constr type="b" for="ch" forName="right_13_3" refType="h" fact="0.315"/>
        <dgm:constr type="ctrX" for="ch" forName="right_13_3" refType="w" fact="0.796"/>
        <dgm:constr type="w" for="ch" forName="left_13_1" refType="w" fact="0.37"/>
        <dgm:constr type="h" for="ch" forName="left_13_1" refType="h" fact="0.24"/>
        <dgm:constr type="b" for="ch" forName="left_13_1" refType="h" fact="0.715"/>
        <dgm:constr type="ctrX" for="ch" forName="left_13_1" refType="w" fact="0.255"/>
        <dgm:constr type="w" for="ch" forName="left_31_1" refType="w" fact="0.37"/>
        <dgm:constr type="h" for="ch" forName="left_31_1" refType="h" fact="0.24"/>
        <dgm:constr type="b" for="ch" forName="left_31_1" refType="h" fact="0.76"/>
        <dgm:constr type="ctrX" for="ch" forName="left_31_1" refType="w" fact="0.23"/>
        <dgm:constr type="w" for="ch" forName="left_31_2" refType="w" fact="0.37"/>
        <dgm:constr type="h" for="ch" forName="left_31_2" refType="h" fact="0.24"/>
        <dgm:constr type="b" for="ch" forName="left_31_2" refType="h" fact="0.535"/>
        <dgm:constr type="ctrX" for="ch" forName="left_31_2" refType="w" fact="0.217"/>
        <dgm:constr type="w" for="ch" forName="left_31_3" refType="w" fact="0.37"/>
        <dgm:constr type="h" for="ch" forName="left_31_3" refType="h" fact="0.24"/>
        <dgm:constr type="b" for="ch" forName="left_31_3" refType="h" fact="0.315"/>
        <dgm:constr type="ctrX" for="ch" forName="left_31_3" refType="w" fact="0.204"/>
        <dgm:constr type="w" for="ch" forName="right_31_1" refType="w" fact="0.37"/>
        <dgm:constr type="h" for="ch" forName="right_31_1" refType="h" fact="0.24"/>
        <dgm:constr type="b" for="ch" forName="right_31_1" refType="h" fact="0.715"/>
        <dgm:constr type="ctrX" for="ch" forName="right_31_1" refType="w" fact="0.745"/>
        <dgm:constr type="w" for="ch" forName="right_23_1" refType="w" fact="0.37"/>
        <dgm:constr type="h" for="ch" forName="right_23_1" refType="h" fact="0.24"/>
        <dgm:constr type="b" for="ch" forName="right_23_1" refType="h" fact="0.76"/>
        <dgm:constr type="ctrX" for="ch" forName="right_23_1" refType="w" fact="0.77"/>
        <dgm:constr type="w" for="ch" forName="right_23_2" refType="w" fact="0.37"/>
        <dgm:constr type="h" for="ch" forName="right_23_2" refType="h" fact="0.24"/>
        <dgm:constr type="b" for="ch" forName="right_23_2" refType="h" fact="0.535"/>
        <dgm:constr type="ctrX" for="ch" forName="right_23_2" refType="w" fact="0.783"/>
        <dgm:constr type="w" for="ch" forName="right_23_3" refType="w" fact="0.37"/>
        <dgm:constr type="h" for="ch" forName="right_23_3" refType="h" fact="0.24"/>
        <dgm:constr type="b" for="ch" forName="right_23_3" refType="h" fact="0.315"/>
        <dgm:constr type="ctrX" for="ch" forName="right_23_3" refType="w" fact="0.796"/>
        <dgm:constr type="w" for="ch" forName="left_23_1" refType="w" fact="0.37"/>
        <dgm:constr type="h" for="ch" forName="left_23_1" refType="h" fact="0.24"/>
        <dgm:constr type="b" for="ch" forName="left_23_1" refType="h" fact="0.715"/>
        <dgm:constr type="ctrX" for="ch" forName="left_23_1" refType="w" fact="0.255"/>
        <dgm:constr type="w" for="ch" forName="left_23_2" refType="w" fact="0.37"/>
        <dgm:constr type="h" for="ch" forName="left_23_2" refType="h" fact="0.24"/>
        <dgm:constr type="b" for="ch" forName="left_23_2" refType="h" fact="0.49"/>
        <dgm:constr type="ctrX" for="ch" forName="left_23_2" refType="w" fact="0.268"/>
        <dgm:constr type="w" for="ch" forName="left_32_1" refType="w" fact="0.37"/>
        <dgm:constr type="h" for="ch" forName="left_32_1" refType="h" fact="0.24"/>
        <dgm:constr type="b" for="ch" forName="left_32_1" refType="h" fact="0.76"/>
        <dgm:constr type="ctrX" for="ch" forName="left_32_1" refType="w" fact="0.23"/>
        <dgm:constr type="w" for="ch" forName="left_32_2" refType="w" fact="0.37"/>
        <dgm:constr type="h" for="ch" forName="left_32_2" refType="h" fact="0.24"/>
        <dgm:constr type="b" for="ch" forName="left_32_2" refType="h" fact="0.535"/>
        <dgm:constr type="ctrX" for="ch" forName="left_32_2" refType="w" fact="0.217"/>
        <dgm:constr type="w" for="ch" forName="left_32_3" refType="w" fact="0.37"/>
        <dgm:constr type="h" for="ch" forName="left_32_3" refType="h" fact="0.24"/>
        <dgm:constr type="b" for="ch" forName="left_32_3" refType="h" fact="0.315"/>
        <dgm:constr type="ctrX" for="ch" forName="left_32_3" refType="w" fact="0.204"/>
        <dgm:constr type="w" for="ch" forName="right_32_1" refType="w" fact="0.37"/>
        <dgm:constr type="h" for="ch" forName="right_32_1" refType="h" fact="0.24"/>
        <dgm:constr type="b" for="ch" forName="right_32_1" refType="h" fact="0.715"/>
        <dgm:constr type="ctrX" for="ch" forName="right_32_1" refType="w" fact="0.745"/>
        <dgm:constr type="w" for="ch" forName="right_32_2" refType="w" fact="0.37"/>
        <dgm:constr type="h" for="ch" forName="right_32_2" refType="h" fact="0.24"/>
        <dgm:constr type="b" for="ch" forName="right_32_2" refType="h" fact="0.49"/>
        <dgm:constr type="ctrX" for="ch" forName="right_32_2" refType="w" fact="0.732"/>
        <dgm:constr type="w" for="ch" forName="right_33_1" refType="w" fact="0.36"/>
        <dgm:constr type="h" for="ch" forName="right_33_1" refType="h" fact="0.21"/>
        <dgm:constr type="b" for="ch" forName="right_33_1" refType="h" fact="0.725"/>
        <dgm:constr type="ctrX" for="ch" forName="right_33_1" refType="w" fact="0.76"/>
        <dgm:constr type="w" for="ch" forName="right_33_2" refType="w" fact="0.36"/>
        <dgm:constr type="h" for="ch" forName="right_33_2" refType="h" fact="0.21"/>
        <dgm:constr type="b" for="ch" forName="right_33_2" refType="h" fact="0.5"/>
        <dgm:constr type="ctrX" for="ch" forName="right_33_2" refType="w" fact="0.76"/>
        <dgm:constr type="w" for="ch" forName="right_33_3" refType="w" fact="0.36"/>
        <dgm:constr type="h" for="ch" forName="right_33_3" refType="h" fact="0.21"/>
        <dgm:constr type="b" for="ch" forName="right_33_3" refType="h" fact="0.275"/>
        <dgm:constr type="ctrX" for="ch" forName="right_33_3" refType="w" fact="0.76"/>
        <dgm:constr type="w" for="ch" forName="left_33_1" refType="w" fact="0.36"/>
        <dgm:constr type="h" for="ch" forName="left_33_1" refType="h" fact="0.21"/>
        <dgm:constr type="b" for="ch" forName="left_33_1" refType="h" fact="0.725"/>
        <dgm:constr type="ctrX" for="ch" forName="left_33_1" refType="w" fact="0.24"/>
        <dgm:constr type="w" for="ch" forName="left_33_2" refType="w" fact="0.36"/>
        <dgm:constr type="h" for="ch" forName="left_33_2" refType="h" fact="0.21"/>
        <dgm:constr type="b" for="ch" forName="left_33_2" refType="h" fact="0.5"/>
        <dgm:constr type="ctrX" for="ch" forName="left_33_2" refType="w" fact="0.24"/>
        <dgm:constr type="w" for="ch" forName="left_33_3" refType="w" fact="0.36"/>
        <dgm:constr type="h" for="ch" forName="left_33_3" refType="h" fact="0.21"/>
        <dgm:constr type="b" for="ch" forName="left_33_3" refType="h" fact="0.275"/>
        <dgm:constr type="ctrX" for="ch" forName="left_33_3" refType="w" fact="0.24"/>
        <dgm:constr type="w" for="ch" forName="right_04_1" refType="w" fact="0.365"/>
        <dgm:constr type="h" for="ch" forName="right_04_1" refType="h" fact="0.185"/>
        <dgm:constr type="b" for="ch" forName="right_04_1" refType="h" fact="0.76"/>
        <dgm:constr type="ctrX" for="ch" forName="right_04_1" refType="w" fact="0.77"/>
        <dgm:constr type="w" for="ch" forName="right_04_2" refType="w" fact="0.365"/>
        <dgm:constr type="h" for="ch" forName="right_04_2" refType="h" fact="0.185"/>
        <dgm:constr type="b" for="ch" forName="right_04_2" refType="h" fact="0.595"/>
        <dgm:constr type="ctrX" for="ch" forName="right_04_2" refType="w" fact="0.78"/>
        <dgm:constr type="w" for="ch" forName="right_04_3" refType="w" fact="0.365"/>
        <dgm:constr type="h" for="ch" forName="right_04_3" refType="h" fact="0.185"/>
        <dgm:constr type="b" for="ch" forName="right_04_3" refType="h" fact="0.43"/>
        <dgm:constr type="ctrX" for="ch" forName="right_04_3" refType="w" fact="0.79"/>
        <dgm:constr type="w" for="ch" forName="right_04_4" refType="w" fact="0.365"/>
        <dgm:constr type="h" for="ch" forName="right_04_4" refType="h" fact="0.185"/>
        <dgm:constr type="b" for="ch" forName="right_04_4" refType="h" fact="0.265"/>
        <dgm:constr type="ctrX" for="ch" forName="right_04_4" refType="w" fact="0.8"/>
        <dgm:constr type="w" for="ch" forName="left_40_1" refType="w" fact="0.365"/>
        <dgm:constr type="h" for="ch" forName="left_40_1" refType="h" fact="0.185"/>
        <dgm:constr type="b" for="ch" forName="left_40_1" refType="h" fact="0.76"/>
        <dgm:constr type="ctrX" for="ch" forName="left_40_1" refType="w" fact="0.23"/>
        <dgm:constr type="w" for="ch" forName="left_40_2" refType="w" fact="0.365"/>
        <dgm:constr type="h" for="ch" forName="left_40_2" refType="h" fact="0.185"/>
        <dgm:constr type="b" for="ch" forName="left_40_2" refType="h" fact="0.595"/>
        <dgm:constr type="ctrX" for="ch" forName="left_40_2" refType="w" fact="0.22"/>
        <dgm:constr type="w" for="ch" forName="left_40_3" refType="w" fact="0.365"/>
        <dgm:constr type="h" for="ch" forName="left_40_3" refType="h" fact="0.185"/>
        <dgm:constr type="b" for="ch" forName="left_40_3" refType="h" fact="0.43"/>
        <dgm:constr type="ctrX" for="ch" forName="left_40_3" refType="w" fact="0.21"/>
        <dgm:constr type="w" for="ch" forName="left_40_4" refType="w" fact="0.365"/>
        <dgm:constr type="h" for="ch" forName="left_40_4" refType="h" fact="0.185"/>
        <dgm:constr type="b" for="ch" forName="left_40_4" refType="h" fact="0.265"/>
        <dgm:constr type="ctrX" for="ch" forName="left_40_4" refType="w" fact="0.2"/>
        <dgm:constr type="w" for="ch" forName="right_14_1" refType="w" fact="0.365"/>
        <dgm:constr type="h" for="ch" forName="right_14_1" refType="h" fact="0.185"/>
        <dgm:constr type="b" for="ch" forName="right_14_1" refType="h" fact="0.76"/>
        <dgm:constr type="ctrX" for="ch" forName="right_14_1" refType="w" fact="0.77"/>
        <dgm:constr type="w" for="ch" forName="right_14_2" refType="w" fact="0.365"/>
        <dgm:constr type="h" for="ch" forName="right_14_2" refType="h" fact="0.185"/>
        <dgm:constr type="b" for="ch" forName="right_14_2" refType="h" fact="0.595"/>
        <dgm:constr type="ctrX" for="ch" forName="right_14_2" refType="w" fact="0.78"/>
        <dgm:constr type="w" for="ch" forName="right_14_3" refType="w" fact="0.365"/>
        <dgm:constr type="h" for="ch" forName="right_14_3" refType="h" fact="0.185"/>
        <dgm:constr type="b" for="ch" forName="right_14_3" refType="h" fact="0.43"/>
        <dgm:constr type="ctrX" for="ch" forName="right_14_3" refType="w" fact="0.79"/>
        <dgm:constr type="w" for="ch" forName="right_14_4" refType="w" fact="0.365"/>
        <dgm:constr type="h" for="ch" forName="right_14_4" refType="h" fact="0.185"/>
        <dgm:constr type="b" for="ch" forName="right_14_4" refType="h" fact="0.265"/>
        <dgm:constr type="ctrX" for="ch" forName="right_14_4" refType="w" fact="0.8"/>
        <dgm:constr type="w" for="ch" forName="left_14_1" refType="w" fact="0.365"/>
        <dgm:constr type="h" for="ch" forName="left_14_1" refType="h" fact="0.185"/>
        <dgm:constr type="b" for="ch" forName="left_14_1" refType="h" fact="0.715"/>
        <dgm:constr type="ctrX" for="ch" forName="left_14_1" refType="w" fact="0.25"/>
        <dgm:constr type="w" for="ch" forName="left_41_1" refType="w" fact="0.365"/>
        <dgm:constr type="h" for="ch" forName="left_41_1" refType="h" fact="0.185"/>
        <dgm:constr type="b" for="ch" forName="left_41_1" refType="h" fact="0.76"/>
        <dgm:constr type="ctrX" for="ch" forName="left_41_1" refType="w" fact="0.23"/>
        <dgm:constr type="w" for="ch" forName="left_41_2" refType="w" fact="0.365"/>
        <dgm:constr type="h" for="ch" forName="left_41_2" refType="h" fact="0.185"/>
        <dgm:constr type="b" for="ch" forName="left_41_2" refType="h" fact="0.595"/>
        <dgm:constr type="ctrX" for="ch" forName="left_41_2" refType="w" fact="0.22"/>
        <dgm:constr type="w" for="ch" forName="left_41_3" refType="w" fact="0.365"/>
        <dgm:constr type="h" for="ch" forName="left_41_3" refType="h" fact="0.185"/>
        <dgm:constr type="b" for="ch" forName="left_41_3" refType="h" fact="0.43"/>
        <dgm:constr type="ctrX" for="ch" forName="left_41_3" refType="w" fact="0.21"/>
        <dgm:constr type="w" for="ch" forName="left_41_4" refType="w" fact="0.365"/>
        <dgm:constr type="h" for="ch" forName="left_41_4" refType="h" fact="0.185"/>
        <dgm:constr type="b" for="ch" forName="left_41_4" refType="h" fact="0.265"/>
        <dgm:constr type="ctrX" for="ch" forName="left_41_4" refType="w" fact="0.2"/>
        <dgm:constr type="w" for="ch" forName="right_41_1" refType="w" fact="0.365"/>
        <dgm:constr type="h" for="ch" forName="right_41_1" refType="h" fact="0.185"/>
        <dgm:constr type="b" for="ch" forName="right_41_1" refType="h" fact="0.715"/>
        <dgm:constr type="ctrX" for="ch" forName="right_41_1" refType="w" fact="0.75"/>
        <dgm:constr type="w" for="ch" forName="right_24_1" refType="w" fact="0.365"/>
        <dgm:constr type="h" for="ch" forName="right_24_1" refType="h" fact="0.185"/>
        <dgm:constr type="b" for="ch" forName="right_24_1" refType="h" fact="0.76"/>
        <dgm:constr type="ctrX" for="ch" forName="right_24_1" refType="w" fact="0.77"/>
        <dgm:constr type="w" for="ch" forName="right_24_2" refType="w" fact="0.365"/>
        <dgm:constr type="h" for="ch" forName="right_24_2" refType="h" fact="0.185"/>
        <dgm:constr type="b" for="ch" forName="right_24_2" refType="h" fact="0.595"/>
        <dgm:constr type="ctrX" for="ch" forName="right_24_2" refType="w" fact="0.78"/>
        <dgm:constr type="w" for="ch" forName="right_24_3" refType="w" fact="0.365"/>
        <dgm:constr type="h" for="ch" forName="right_24_3" refType="h" fact="0.185"/>
        <dgm:constr type="b" for="ch" forName="right_24_3" refType="h" fact="0.43"/>
        <dgm:constr type="ctrX" for="ch" forName="right_24_3" refType="w" fact="0.79"/>
        <dgm:constr type="w" for="ch" forName="right_24_4" refType="w" fact="0.365"/>
        <dgm:constr type="h" for="ch" forName="right_24_4" refType="h" fact="0.185"/>
        <dgm:constr type="b" for="ch" forName="right_24_4" refType="h" fact="0.265"/>
        <dgm:constr type="ctrX" for="ch" forName="right_24_4" refType="w" fact="0.8"/>
        <dgm:constr type="w" for="ch" forName="left_24_1" refType="w" fact="0.365"/>
        <dgm:constr type="h" for="ch" forName="left_24_1" refType="h" fact="0.185"/>
        <dgm:constr type="b" for="ch" forName="left_24_1" refType="h" fact="0.715"/>
        <dgm:constr type="ctrX" for="ch" forName="left_24_1" refType="w" fact="0.25"/>
        <dgm:constr type="w" for="ch" forName="left_24_2" refType="w" fact="0.365"/>
        <dgm:constr type="h" for="ch" forName="left_24_2" refType="h" fact="0.185"/>
        <dgm:constr type="b" for="ch" forName="left_24_2" refType="h" fact="0.55"/>
        <dgm:constr type="ctrX" for="ch" forName="left_24_2" refType="w" fact="0.26"/>
        <dgm:constr type="w" for="ch" forName="left_42_1" refType="w" fact="0.365"/>
        <dgm:constr type="h" for="ch" forName="left_42_1" refType="h" fact="0.185"/>
        <dgm:constr type="b" for="ch" forName="left_42_1" refType="h" fact="0.76"/>
        <dgm:constr type="ctrX" for="ch" forName="left_42_1" refType="w" fact="0.23"/>
        <dgm:constr type="w" for="ch" forName="left_42_2" refType="w" fact="0.365"/>
        <dgm:constr type="h" for="ch" forName="left_42_2" refType="h" fact="0.185"/>
        <dgm:constr type="b" for="ch" forName="left_42_2" refType="h" fact="0.595"/>
        <dgm:constr type="ctrX" for="ch" forName="left_42_2" refType="w" fact="0.22"/>
        <dgm:constr type="w" for="ch" forName="left_42_3" refType="w" fact="0.365"/>
        <dgm:constr type="h" for="ch" forName="left_42_3" refType="h" fact="0.185"/>
        <dgm:constr type="b" for="ch" forName="left_42_3" refType="h" fact="0.43"/>
        <dgm:constr type="ctrX" for="ch" forName="left_42_3" refType="w" fact="0.21"/>
        <dgm:constr type="w" for="ch" forName="left_42_4" refType="w" fact="0.365"/>
        <dgm:constr type="h" for="ch" forName="left_42_4" refType="h" fact="0.185"/>
        <dgm:constr type="b" for="ch" forName="left_42_4" refType="h" fact="0.265"/>
        <dgm:constr type="ctrX" for="ch" forName="left_42_4" refType="w" fact="0.2"/>
        <dgm:constr type="w" for="ch" forName="right_42_1" refType="w" fact="0.365"/>
        <dgm:constr type="h" for="ch" forName="right_42_1" refType="h" fact="0.185"/>
        <dgm:constr type="b" for="ch" forName="right_42_1" refType="h" fact="0.715"/>
        <dgm:constr type="ctrX" for="ch" forName="right_42_1" refType="w" fact="0.75"/>
        <dgm:constr type="w" for="ch" forName="right_42_2" refType="w" fact="0.365"/>
        <dgm:constr type="h" for="ch" forName="right_42_2" refType="h" fact="0.185"/>
        <dgm:constr type="b" for="ch" forName="right_42_2" refType="h" fact="0.55"/>
        <dgm:constr type="ctrX" for="ch" forName="right_42_2" refType="w" fact="0.74"/>
        <dgm:constr type="w" for="ch" forName="right_34_1" refType="w" fact="0.365"/>
        <dgm:constr type="h" for="ch" forName="right_34_1" refType="h" fact="0.185"/>
        <dgm:constr type="b" for="ch" forName="right_34_1" refType="h" fact="0.76"/>
        <dgm:constr type="ctrX" for="ch" forName="right_34_1" refType="w" fact="0.77"/>
        <dgm:constr type="w" for="ch" forName="right_34_2" refType="w" fact="0.365"/>
        <dgm:constr type="h" for="ch" forName="right_34_2" refType="h" fact="0.185"/>
        <dgm:constr type="b" for="ch" forName="right_34_2" refType="h" fact="0.595"/>
        <dgm:constr type="ctrX" for="ch" forName="right_34_2" refType="w" fact="0.78"/>
        <dgm:constr type="w" for="ch" forName="right_34_3" refType="w" fact="0.365"/>
        <dgm:constr type="h" for="ch" forName="right_34_3" refType="h" fact="0.185"/>
        <dgm:constr type="b" for="ch" forName="right_34_3" refType="h" fact="0.43"/>
        <dgm:constr type="ctrX" for="ch" forName="right_34_3" refType="w" fact="0.79"/>
        <dgm:constr type="w" for="ch" forName="right_34_4" refType="w" fact="0.365"/>
        <dgm:constr type="h" for="ch" forName="right_34_4" refType="h" fact="0.185"/>
        <dgm:constr type="b" for="ch" forName="right_34_4" refType="h" fact="0.265"/>
        <dgm:constr type="ctrX" for="ch" forName="right_34_4" refType="w" fact="0.8"/>
        <dgm:constr type="w" for="ch" forName="left_34_1" refType="w" fact="0.365"/>
        <dgm:constr type="h" for="ch" forName="left_34_1" refType="h" fact="0.185"/>
        <dgm:constr type="b" for="ch" forName="left_34_1" refType="h" fact="0.715"/>
        <dgm:constr type="ctrX" for="ch" forName="left_34_1" refType="w" fact="0.25"/>
        <dgm:constr type="w" for="ch" forName="left_34_2" refType="w" fact="0.365"/>
        <dgm:constr type="h" for="ch" forName="left_34_2" refType="h" fact="0.185"/>
        <dgm:constr type="b" for="ch" forName="left_34_2" refType="h" fact="0.55"/>
        <dgm:constr type="ctrX" for="ch" forName="left_34_2" refType="w" fact="0.26"/>
        <dgm:constr type="w" for="ch" forName="left_34_3" refType="w" fact="0.365"/>
        <dgm:constr type="h" for="ch" forName="left_34_3" refType="h" fact="0.185"/>
        <dgm:constr type="b" for="ch" forName="left_34_3" refType="h" fact="0.385"/>
        <dgm:constr type="ctrX" for="ch" forName="left_34_3" refType="w" fact="0.27"/>
        <dgm:constr type="w" for="ch" forName="left_43_1" refType="w" fact="0.365"/>
        <dgm:constr type="h" for="ch" forName="left_43_1" refType="h" fact="0.185"/>
        <dgm:constr type="b" for="ch" forName="left_43_1" refType="h" fact="0.76"/>
        <dgm:constr type="ctrX" for="ch" forName="left_43_1" refType="w" fact="0.23"/>
        <dgm:constr type="w" for="ch" forName="left_43_2" refType="w" fact="0.365"/>
        <dgm:constr type="h" for="ch" forName="left_43_2" refType="h" fact="0.185"/>
        <dgm:constr type="b" for="ch" forName="left_43_2" refType="h" fact="0.595"/>
        <dgm:constr type="ctrX" for="ch" forName="left_43_2" refType="w" fact="0.22"/>
        <dgm:constr type="w" for="ch" forName="left_43_3" refType="w" fact="0.365"/>
        <dgm:constr type="h" for="ch" forName="left_43_3" refType="h" fact="0.185"/>
        <dgm:constr type="b" for="ch" forName="left_43_3" refType="h" fact="0.43"/>
        <dgm:constr type="ctrX" for="ch" forName="left_43_3" refType="w" fact="0.21"/>
        <dgm:constr type="w" for="ch" forName="left_43_4" refType="w" fact="0.365"/>
        <dgm:constr type="h" for="ch" forName="left_43_4" refType="h" fact="0.185"/>
        <dgm:constr type="b" for="ch" forName="left_43_4" refType="h" fact="0.265"/>
        <dgm:constr type="ctrX" for="ch" forName="left_43_4" refType="w" fact="0.2"/>
        <dgm:constr type="w" for="ch" forName="right_43_1" refType="w" fact="0.365"/>
        <dgm:constr type="h" for="ch" forName="right_43_1" refType="h" fact="0.185"/>
        <dgm:constr type="b" for="ch" forName="right_43_1" refType="h" fact="0.715"/>
        <dgm:constr type="ctrX" for="ch" forName="right_43_1" refType="w" fact="0.75"/>
        <dgm:constr type="w" for="ch" forName="right_43_2" refType="w" fact="0.365"/>
        <dgm:constr type="h" for="ch" forName="right_43_2" refType="h" fact="0.185"/>
        <dgm:constr type="b" for="ch" forName="right_43_2" refType="h" fact="0.55"/>
        <dgm:constr type="ctrX" for="ch" forName="right_43_2" refType="w" fact="0.74"/>
        <dgm:constr type="w" for="ch" forName="right_43_3" refType="w" fact="0.365"/>
        <dgm:constr type="h" for="ch" forName="right_43_3" refType="h" fact="0.185"/>
        <dgm:constr type="b" for="ch" forName="right_43_3" refType="h" fact="0.385"/>
        <dgm:constr type="ctrX" for="ch" forName="right_43_3" refType="w" fact="0.73"/>
        <dgm:constr type="w" for="ch" forName="right_44_1" refType="w" fact="0.36"/>
        <dgm:constr type="h" for="ch" forName="right_44_1" refType="h" fact="0.154"/>
        <dgm:constr type="b" for="ch" forName="right_44_1" refType="h" fact="0.725"/>
        <dgm:constr type="ctrX" for="ch" forName="right_44_1" refType="w" fact="0.76"/>
        <dgm:constr type="w" for="ch" forName="right_44_2" refType="w" fact="0.36"/>
        <dgm:constr type="h" for="ch" forName="right_44_2" refType="h" fact="0.154"/>
        <dgm:constr type="b" for="ch" forName="right_44_2" refType="h" fact="0.559"/>
        <dgm:constr type="ctrX" for="ch" forName="right_44_2" refType="w" fact="0.76"/>
        <dgm:constr type="w" for="ch" forName="right_44_3" refType="w" fact="0.36"/>
        <dgm:constr type="h" for="ch" forName="right_44_3" refType="h" fact="0.154"/>
        <dgm:constr type="b" for="ch" forName="right_44_3" refType="h" fact="0.393"/>
        <dgm:constr type="ctrX" for="ch" forName="right_44_3" refType="w" fact="0.76"/>
        <dgm:constr type="w" for="ch" forName="right_44_4" refType="w" fact="0.36"/>
        <dgm:constr type="h" for="ch" forName="right_44_4" refType="h" fact="0.154"/>
        <dgm:constr type="b" for="ch" forName="right_44_4" refType="h" fact="0.224"/>
        <dgm:constr type="ctrX" for="ch" forName="right_44_4" refType="w" fact="0.76"/>
        <dgm:constr type="w" for="ch" forName="left_44_1" refType="w" fact="0.36"/>
        <dgm:constr type="h" for="ch" forName="left_44_1" refType="h" fact="0.154"/>
        <dgm:constr type="b" for="ch" forName="left_44_1" refType="h" fact="0.725"/>
        <dgm:constr type="ctrX" for="ch" forName="left_44_1" refType="w" fact="0.24"/>
        <dgm:constr type="w" for="ch" forName="left_44_2" refType="w" fact="0.36"/>
        <dgm:constr type="h" for="ch" forName="left_44_2" refType="h" fact="0.154"/>
        <dgm:constr type="b" for="ch" forName="left_44_2" refType="h" fact="0.559"/>
        <dgm:constr type="ctrX" for="ch" forName="left_44_2" refType="w" fact="0.24"/>
        <dgm:constr type="w" for="ch" forName="left_44_3" refType="w" fact="0.36"/>
        <dgm:constr type="h" for="ch" forName="left_44_3" refType="h" fact="0.154"/>
        <dgm:constr type="b" for="ch" forName="left_44_3" refType="h" fact="0.393"/>
        <dgm:constr type="ctrX" for="ch" forName="left_44_3" refType="w" fact="0.24"/>
        <dgm:constr type="w" for="ch" forName="left_44_4" refType="w" fact="0.36"/>
        <dgm:constr type="h" for="ch" forName="left_44_4" refType="h" fact="0.154"/>
        <dgm:constr type="b" for="ch" forName="left_44_4" refType="h" fact="0.224"/>
        <dgm:constr type="ctrX" for="ch" forName="left_44_4" refType="w" fact="0.24"/>
      </dgm:constrLst>
      <dgm:ruleLst/>
      <dgm:layoutNode name="dummyMaxCanvas_ChildArea">
        <dgm:alg type="sp"/>
        <dgm:shape xmlns:r="http://schemas.openxmlformats.org/officeDocument/2006/relationships" r:blip="">
          <dgm:adjLst/>
        </dgm:shape>
        <dgm:presOf/>
        <dgm:constrLst/>
        <dgm:ruleLst/>
      </dgm:layoutNode>
      <dgm:layoutNode name="fulcrum" styleLbl="alignAccFollowNode1">
        <dgm:alg type="sp"/>
        <dgm:shape xmlns:r="http://schemas.openxmlformats.org/officeDocument/2006/relationships" type="triangle" r:blip="">
          <dgm:adjLst/>
        </dgm:shape>
        <dgm:presOf/>
        <dgm:constrLst/>
        <dgm:ruleLst/>
      </dgm:layoutNode>
      <dgm:choose name="Name0">
        <dgm:if name="Name1" axis="ch ch" ptType="node node" st="1 1" cnt="1 0" func="cnt" op="equ" val="0">
          <dgm:choose name="Name2">
            <dgm:if name="Name3" axis="ch ch" ptType="node node" st="2 1" cnt="1 0" func="cnt" op="equ" val="0">
              <dgm:layoutNode name="balance_00" styleLbl="alignAccFollowNode1">
                <dgm:varLst>
                  <dgm:bulletEnabled val="1"/>
                </dgm:varLst>
                <dgm:alg type="sp"/>
                <dgm:shape xmlns:r="http://schemas.openxmlformats.org/officeDocument/2006/relationships" type="rect" r:blip="">
                  <dgm:adjLst/>
                </dgm:shape>
                <dgm:presOf/>
                <dgm:constrLst/>
                <dgm:ruleLst/>
              </dgm:layoutNode>
            </dgm:if>
            <dgm:else name="Name4">
              <dgm:choose name="Name5">
                <dgm:if name="Name6" axis="ch ch" ptType="node node" st="2 1" cnt="1 0" func="cnt" op="equ" val="1">
                  <dgm:layoutNode name="balance_01" styleLbl="alignAccFollowNode1">
                    <dgm:varLst>
                      <dgm:bulletEnabled val="1"/>
                    </dgm:varLst>
                    <dgm:alg type="sp"/>
                    <dgm:shape xmlns:r="http://schemas.openxmlformats.org/officeDocument/2006/relationships" rot="4" type="rect" r:blip="">
                      <dgm:adjLst/>
                    </dgm:shape>
                    <dgm:presOf/>
                    <dgm:constrLst/>
                    <dgm:ruleLst/>
                  </dgm:layoutNode>
                  <dgm:layoutNode name="right_0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
                  <dgm:choose name="Name8">
                    <dgm:if name="Name9" axis="ch ch" ptType="node node" st="2 1" cnt="1 0" func="cnt" op="equ" val="2">
                      <dgm:layoutNode name="balance_02" styleLbl="alignAccFollowNode1">
                        <dgm:varLst>
                          <dgm:bulletEnabled val="1"/>
                        </dgm:varLst>
                        <dgm:alg type="sp"/>
                        <dgm:shape xmlns:r="http://schemas.openxmlformats.org/officeDocument/2006/relationships" rot="4" type="rect" r:blip="">
                          <dgm:adjLst/>
                        </dgm:shape>
                        <dgm:presOf/>
                        <dgm:constrLst/>
                        <dgm:ruleLst/>
                      </dgm:layoutNode>
                      <dgm:layoutNode name="right_0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
                      <dgm:choose name="Name11">
                        <dgm:if name="Name12" axis="ch ch" ptType="node node" st="2 1" cnt="1 0" func="cnt" op="equ" val="3">
                          <dgm:layoutNode name="balance_03" styleLbl="alignAccFollowNode1">
                            <dgm:varLst>
                              <dgm:bulletEnabled val="1"/>
                            </dgm:varLst>
                            <dgm:alg type="sp"/>
                            <dgm:shape xmlns:r="http://schemas.openxmlformats.org/officeDocument/2006/relationships" rot="4" type="rect" r:blip="">
                              <dgm:adjLst/>
                            </dgm:shape>
                            <dgm:presOf/>
                            <dgm:constrLst/>
                            <dgm:ruleLst/>
                          </dgm:layoutNode>
                          <dgm:layoutNode name="right_0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3">
                          <dgm:choose name="Name14">
                            <dgm:if name="Name15" axis="ch ch" ptType="node node" st="2 1" cnt="1 0" func="cnt" op="gte" val="4">
                              <dgm:layoutNode name="balance_04" styleLbl="alignAccFollowNode1">
                                <dgm:varLst>
                                  <dgm:bulletEnabled val="1"/>
                                </dgm:varLst>
                                <dgm:alg type="sp"/>
                                <dgm:shape xmlns:r="http://schemas.openxmlformats.org/officeDocument/2006/relationships" rot="4" type="rect" r:blip="">
                                  <dgm:adjLst/>
                                </dgm:shape>
                                <dgm:presOf/>
                                <dgm:constrLst/>
                                <dgm:ruleLst/>
                              </dgm:layoutNode>
                              <dgm:layoutNode name="right_0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0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6"/>
                          </dgm:choose>
                        </dgm:else>
                      </dgm:choose>
                    </dgm:else>
                  </dgm:choose>
                </dgm:else>
              </dgm:choose>
            </dgm:else>
          </dgm:choose>
        </dgm:if>
        <dgm:else name="Name17">
          <dgm:choose name="Name18">
            <dgm:if name="Name19" axis="ch ch" ptType="node node" st="1 1" cnt="1 0" func="cnt" op="equ" val="1">
              <dgm:choose name="Name20">
                <dgm:if name="Name21" axis="ch ch" ptType="node node" st="2 1" cnt="1 0" func="cnt" op="equ" val="0">
                  <dgm:layoutNode name="balance_10" styleLbl="alignAccFollowNode1">
                    <dgm:varLst>
                      <dgm:bulletEnabled val="1"/>
                    </dgm:varLst>
                    <dgm:alg type="sp"/>
                    <dgm:shape xmlns:r="http://schemas.openxmlformats.org/officeDocument/2006/relationships" rot="-4" type="rect" r:blip="">
                      <dgm:adjLst/>
                    </dgm:shape>
                    <dgm:presOf/>
                    <dgm:constrLst/>
                    <dgm:ruleLst/>
                  </dgm:layoutNode>
                  <dgm:layoutNode name="left_1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2">
                  <dgm:choose name="Name23">
                    <dgm:if name="Name24" axis="ch ch" ptType="node node" st="2 1" cnt="1 0" func="cnt" op="equ" val="1">
                      <dgm:layoutNode name="balance_11" styleLbl="alignAccFollowNode1">
                        <dgm:varLst>
                          <dgm:bulletEnabled val="1"/>
                        </dgm:varLst>
                        <dgm:alg type="sp"/>
                        <dgm:shape xmlns:r="http://schemas.openxmlformats.org/officeDocument/2006/relationships" type="rect" r:blip="">
                          <dgm:adjLst/>
                        </dgm:shape>
                        <dgm:presOf/>
                        <dgm:constrLst/>
                        <dgm:ruleLst/>
                      </dgm:layoutNode>
                      <dgm:layoutNode name="left_11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1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5">
                      <dgm:choose name="Name26">
                        <dgm:if name="Name27" axis="ch ch" ptType="node node" st="2 1" cnt="1 0" func="cnt" op="equ" val="2">
                          <dgm:layoutNode name="balance_12" styleLbl="alignAccFollowNode1">
                            <dgm:varLst>
                              <dgm:bulletEnabled val="1"/>
                            </dgm:varLst>
                            <dgm:alg type="sp"/>
                            <dgm:shape xmlns:r="http://schemas.openxmlformats.org/officeDocument/2006/relationships" rot="4" type="rect" r:blip="">
                              <dgm:adjLst/>
                            </dgm:shape>
                            <dgm:presOf/>
                            <dgm:constrLst/>
                            <dgm:ruleLst/>
                          </dgm:layoutNode>
                          <dgm:layoutNode name="right_1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8">
                          <dgm:choose name="Name29">
                            <dgm:if name="Name30" axis="ch ch" ptType="node node" st="2 1" cnt="1 0" func="cnt" op="equ" val="3">
                              <dgm:layoutNode name="balance_13" styleLbl="alignAccFollowNode1">
                                <dgm:varLst>
                                  <dgm:bulletEnabled val="1"/>
                                </dgm:varLst>
                                <dgm:alg type="sp"/>
                                <dgm:shape xmlns:r="http://schemas.openxmlformats.org/officeDocument/2006/relationships" rot="4" type="rect" r:blip="">
                                  <dgm:adjLst/>
                                </dgm:shape>
                                <dgm:presOf/>
                                <dgm:constrLst/>
                                <dgm:ruleLst/>
                              </dgm:layoutNode>
                              <dgm:layoutNode name="right_1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1">
                              <dgm:choose name="Name32">
                                <dgm:if name="Name33" axis="ch ch" ptType="node node" st="2 1" cnt="1 0" func="cnt" op="gte" val="4">
                                  <dgm:layoutNode name="balance_14" styleLbl="alignAccFollowNode1">
                                    <dgm:varLst>
                                      <dgm:bulletEnabled val="1"/>
                                    </dgm:varLst>
                                    <dgm:alg type="sp"/>
                                    <dgm:shape xmlns:r="http://schemas.openxmlformats.org/officeDocument/2006/relationships" rot="4" type="rect" r:blip="">
                                      <dgm:adjLst/>
                                    </dgm:shape>
                                    <dgm:presOf/>
                                    <dgm:constrLst/>
                                    <dgm:ruleLst/>
                                  </dgm:layoutNode>
                                  <dgm:layoutNode name="right_1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1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1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4"/>
                              </dgm:choose>
                            </dgm:else>
                          </dgm:choose>
                        </dgm:else>
                      </dgm:choose>
                    </dgm:else>
                  </dgm:choose>
                </dgm:else>
              </dgm:choose>
            </dgm:if>
            <dgm:else name="Name35">
              <dgm:choose name="Name36">
                <dgm:if name="Name37" axis="ch ch" ptType="node node" st="1 1" cnt="1 0" func="cnt" op="equ" val="2">
                  <dgm:choose name="Name38">
                    <dgm:if name="Name39" axis="ch ch" ptType="node node" st="2 1" cnt="1 0" func="cnt" op="equ" val="0">
                      <dgm:layoutNode name="balance_20" styleLbl="alignAccFollowNode1">
                        <dgm:varLst>
                          <dgm:bulletEnabled val="1"/>
                        </dgm:varLst>
                        <dgm:alg type="sp"/>
                        <dgm:shape xmlns:r="http://schemas.openxmlformats.org/officeDocument/2006/relationships" rot="-4" type="rect" r:blip="">
                          <dgm:adjLst/>
                        </dgm:shape>
                        <dgm:presOf/>
                        <dgm:constrLst/>
                        <dgm:ruleLst/>
                      </dgm:layoutNode>
                      <dgm:layoutNode name="left_2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0">
                      <dgm:choose name="Name41">
                        <dgm:if name="Name42" axis="ch ch" ptType="node node" st="2 1" cnt="1 0" func="cnt" op="equ" val="1">
                          <dgm:layoutNode name="balance_21" styleLbl="alignAccFollowNode1">
                            <dgm:varLst>
                              <dgm:bulletEnabled val="1"/>
                            </dgm:varLst>
                            <dgm:alg type="sp"/>
                            <dgm:shape xmlns:r="http://schemas.openxmlformats.org/officeDocument/2006/relationships" rot="-4" type="rect" r:blip="">
                              <dgm:adjLst/>
                            </dgm:shape>
                            <dgm:presOf/>
                            <dgm:constrLst/>
                            <dgm:ruleLst/>
                          </dgm:layoutNode>
                          <dgm:layoutNode name="left_2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3">
                          <dgm:choose name="Name44">
                            <dgm:if name="Name45" axis="ch ch" ptType="node node" st="2 1" cnt="1 0" func="cnt" op="equ" val="2">
                              <dgm:layoutNode name="balance_22" styleLbl="alignAccFollowNode1">
                                <dgm:varLst>
                                  <dgm:bulletEnabled val="1"/>
                                </dgm:varLst>
                                <dgm:alg type="sp"/>
                                <dgm:shape xmlns:r="http://schemas.openxmlformats.org/officeDocument/2006/relationships" type="rect" r:blip="">
                                  <dgm:adjLst/>
                                </dgm:shape>
                                <dgm:presOf/>
                                <dgm:constrLst/>
                                <dgm:ruleLst/>
                              </dgm:layoutNode>
                              <dgm:layoutNode name="right_22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2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2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2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6">
                              <dgm:choose name="Name47">
                                <dgm:if name="Name48" axis="ch ch" ptType="node node" st="2 1" cnt="1 0" func="cnt" op="equ" val="3">
                                  <dgm:layoutNode name="balance_23" styleLbl="alignAccFollowNode1">
                                    <dgm:varLst>
                                      <dgm:bulletEnabled val="1"/>
                                    </dgm:varLst>
                                    <dgm:alg type="sp"/>
                                    <dgm:shape xmlns:r="http://schemas.openxmlformats.org/officeDocument/2006/relationships" rot="4" type="rect" r:blip="">
                                      <dgm:adjLst/>
                                    </dgm:shape>
                                    <dgm:presOf/>
                                    <dgm:constrLst/>
                                    <dgm:ruleLst/>
                                  </dgm:layoutNode>
                                  <dgm:layoutNode name="right_2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3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9">
                                  <dgm:choose name="Name50">
                                    <dgm:if name="Name51" axis="ch ch" ptType="node node" st="2 1" cnt="1 0" func="cnt" op="gte" val="4">
                                      <dgm:layoutNode name="balance_24" styleLbl="alignAccFollowNode1">
                                        <dgm:varLst>
                                          <dgm:bulletEnabled val="1"/>
                                        </dgm:varLst>
                                        <dgm:alg type="sp"/>
                                        <dgm:shape xmlns:r="http://schemas.openxmlformats.org/officeDocument/2006/relationships" rot="4" type="rect" r:blip="">
                                          <dgm:adjLst/>
                                        </dgm:shape>
                                        <dgm:presOf/>
                                        <dgm:constrLst/>
                                        <dgm:ruleLst/>
                                      </dgm:layoutNode>
                                      <dgm:layoutNode name="right_2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2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24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2"/>
                                  </dgm:choose>
                                </dgm:else>
                              </dgm:choose>
                            </dgm:else>
                          </dgm:choose>
                        </dgm:else>
                      </dgm:choose>
                    </dgm:else>
                  </dgm:choose>
                </dgm:if>
                <dgm:else name="Name53">
                  <dgm:choose name="Name54">
                    <dgm:if name="Name55" axis="ch ch" ptType="node node" st="1 1" cnt="1 0" func="cnt" op="equ" val="3">
                      <dgm:choose name="Name56">
                        <dgm:if name="Name57" axis="ch ch" ptType="node node" st="2 1" cnt="1 0" func="cnt" op="equ" val="0">
                          <dgm:layoutNode name="balance_30" styleLbl="alignAccFollowNode1">
                            <dgm:varLst>
                              <dgm:bulletEnabled val="1"/>
                            </dgm:varLst>
                            <dgm:alg type="sp"/>
                            <dgm:shape xmlns:r="http://schemas.openxmlformats.org/officeDocument/2006/relationships" rot="-4" type="rect" r:blip="">
                              <dgm:adjLst/>
                            </dgm:shape>
                            <dgm:presOf/>
                            <dgm:constrLst/>
                            <dgm:ruleLst/>
                          </dgm:layoutNode>
                          <dgm:layoutNode name="left_3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0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name="Name59">
                            <dgm:if name="Name60" axis="ch ch" ptType="node node" st="2 1" cnt="1 0" func="cnt" op="equ" val="1">
                              <dgm:layoutNode name="balance_31" styleLbl="alignAccFollowNode1">
                                <dgm:varLst>
                                  <dgm:bulletEnabled val="1"/>
                                </dgm:varLst>
                                <dgm:alg type="sp"/>
                                <dgm:shape xmlns:r="http://schemas.openxmlformats.org/officeDocument/2006/relationships" rot="-4" type="rect" r:blip="">
                                  <dgm:adjLst/>
                                </dgm:shape>
                                <dgm:presOf/>
                                <dgm:constrLst/>
                                <dgm:ruleLst/>
                              </dgm:layoutNode>
                              <dgm:layoutNode name="left_3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1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1">
                              <dgm:choose name="Name62">
                                <dgm:if name="Name63" axis="ch ch" ptType="node node" st="2 1" cnt="1 0" func="cnt" op="equ" val="2">
                                  <dgm:layoutNode name="balance_32" styleLbl="alignAccFollowNode1">
                                    <dgm:varLst>
                                      <dgm:bulletEnabled val="1"/>
                                    </dgm:varLst>
                                    <dgm:alg type="sp"/>
                                    <dgm:shape xmlns:r="http://schemas.openxmlformats.org/officeDocument/2006/relationships" rot="-4" type="rect" r:blip="">
                                      <dgm:adjLst/>
                                    </dgm:shape>
                                    <dgm:presOf/>
                                    <dgm:constrLst/>
                                    <dgm:ruleLst/>
                                  </dgm:layoutNode>
                                  <dgm:layoutNode name="left_3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2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2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4">
                                  <dgm:choose name="Name65">
                                    <dgm:if name="Name66" axis="ch ch" ptType="node node" st="2 1" cnt="1 0" func="cnt" op="equ" val="3">
                                      <dgm:layoutNode name="balance_33" styleLbl="alignAccFollowNode1">
                                        <dgm:varLst>
                                          <dgm:bulletEnabled val="1"/>
                                        </dgm:varLst>
                                        <dgm:alg type="sp"/>
                                        <dgm:shape xmlns:r="http://schemas.openxmlformats.org/officeDocument/2006/relationships" type="rect" r:blip="">
                                          <dgm:adjLst/>
                                        </dgm:shape>
                                        <dgm:presOf/>
                                        <dgm:constrLst/>
                                        <dgm:ruleLst/>
                                      </dgm:layoutNode>
                                      <dgm:layoutNode name="right_33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3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3_3" styleLbl="node1">
                                        <dgm:varLst>
                                          <dgm:bulletEnabled val="1"/>
                                        </dgm:varLst>
                                        <dgm:alg type="tx"/>
                                        <dgm:shape xmlns:r="http://schemas.openxmlformats.org/officeDocument/2006/relationships"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3_3" styleLbl="node1">
                                        <dgm:varLst>
                                          <dgm:bulletEnabled val="1"/>
                                        </dgm:varLst>
                                        <dgm:alg type="tx"/>
                                        <dgm:shape xmlns:r="http://schemas.openxmlformats.org/officeDocument/2006/relationships"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7">
                                      <dgm:choose name="Name68">
                                        <dgm:if name="Name69" axis="ch ch" ptType="node node" st="2 1" cnt="1 0" func="cnt" op="gte" val="4">
                                          <dgm:layoutNode name="balance_34" styleLbl="alignAccFollowNode1">
                                            <dgm:varLst>
                                              <dgm:bulletEnabled val="1"/>
                                            </dgm:varLst>
                                            <dgm:alg type="sp"/>
                                            <dgm:shape xmlns:r="http://schemas.openxmlformats.org/officeDocument/2006/relationships" rot="4" type="rect" r:blip="">
                                              <dgm:adjLst/>
                                            </dgm:shape>
                                            <dgm:presOf/>
                                            <dgm:constrLst/>
                                            <dgm:ruleLst/>
                                          </dgm:layoutNode>
                                          <dgm:layoutNode name="right_34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34_4" styleLbl="node1">
                                            <dgm:varLst>
                                              <dgm:bulletEnabled val="1"/>
                                            </dgm:varLst>
                                            <dgm:alg type="tx"/>
                                            <dgm:shape xmlns:r="http://schemas.openxmlformats.org/officeDocument/2006/relationships" rot="4"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34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0"/>
                                      </dgm:choose>
                                    </dgm:else>
                                  </dgm:choose>
                                </dgm:else>
                              </dgm:choose>
                            </dgm:else>
                          </dgm:choose>
                        </dgm:else>
                      </dgm:choose>
                    </dgm:if>
                    <dgm:else name="Name71">
                      <dgm:choose name="Name72">
                        <dgm:if name="Name73" axis="ch ch" ptType="node node" st="1 1" cnt="1 0" func="cnt" op="gte" val="4">
                          <dgm:choose name="Name74">
                            <dgm:if name="Name75" axis="ch ch" ptType="node node" st="2 1" cnt="1 0" func="cnt" op="equ" val="0">
                              <dgm:layoutNode name="balance_40" styleLbl="alignAccFollowNode1">
                                <dgm:varLst>
                                  <dgm:bulletEnabled val="1"/>
                                </dgm:varLst>
                                <dgm:alg type="sp"/>
                                <dgm:shape xmlns:r="http://schemas.openxmlformats.org/officeDocument/2006/relationships" rot="-4" type="rect" r:blip="">
                                  <dgm:adjLst/>
                                </dgm:shape>
                                <dgm:presOf/>
                                <dgm:constrLst/>
                                <dgm:ruleLst/>
                              </dgm:layoutNode>
                              <dgm:layoutNode name="left_40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0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6">
                              <dgm:choose name="Name77">
                                <dgm:if name="Name78" axis="ch ch" ptType="node node" st="2 1" cnt="1 0" func="cnt" op="equ" val="1">
                                  <dgm:layoutNode name="balance_41" styleLbl="alignAccFollowNode1">
                                    <dgm:varLst>
                                      <dgm:bulletEnabled val="1"/>
                                    </dgm:varLst>
                                    <dgm:alg type="sp"/>
                                    <dgm:shape xmlns:r="http://schemas.openxmlformats.org/officeDocument/2006/relationships" rot="-4" type="rect" r:blip="">
                                      <dgm:adjLst/>
                                    </dgm:shape>
                                    <dgm:presOf/>
                                    <dgm:constrLst/>
                                    <dgm:ruleLst/>
                                  </dgm:layoutNode>
                                  <dgm:layoutNode name="left_41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1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1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name="Name80">
                                    <dgm:if name="Name81" axis="ch ch" ptType="node node" st="2 1" cnt="1 0" func="cnt" op="equ" val="2">
                                      <dgm:layoutNode name="balance_42" styleLbl="alignAccFollowNode1">
                                        <dgm:varLst>
                                          <dgm:bulletEnabled val="1"/>
                                        </dgm:varLst>
                                        <dgm:alg type="sp"/>
                                        <dgm:shape xmlns:r="http://schemas.openxmlformats.org/officeDocument/2006/relationships" rot="-4" type="rect" r:blip="">
                                          <dgm:adjLst/>
                                        </dgm:shape>
                                        <dgm:presOf/>
                                        <dgm:constrLst/>
                                        <dgm:ruleLst/>
                                      </dgm:layoutNode>
                                      <dgm:layoutNode name="left_42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2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2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2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2">
                                      <dgm:choose name="Name83">
                                        <dgm:if name="Name84" axis="ch ch" ptType="node node" st="2 1" cnt="1 0" func="cnt" op="equ" val="3">
                                          <dgm:layoutNode name="balance_43" styleLbl="alignAccFollowNode1">
                                            <dgm:varLst>
                                              <dgm:bulletEnabled val="1"/>
                                            </dgm:varLst>
                                            <dgm:alg type="sp"/>
                                            <dgm:shape xmlns:r="http://schemas.openxmlformats.org/officeDocument/2006/relationships" rot="-4" type="rect" r:blip="">
                                              <dgm:adjLst/>
                                            </dgm:shape>
                                            <dgm:presOf/>
                                            <dgm:constrLst/>
                                            <dgm:ruleLst/>
                                          </dgm:layoutNode>
                                          <dgm:layoutNode name="left_43_1" styleLbl="node1">
                                            <dgm:varLst>
                                              <dgm:bulletEnabled val="1"/>
                                            </dgm:varLst>
                                            <dgm:alg type="tx"/>
                                            <dgm:shape xmlns:r="http://schemas.openxmlformats.org/officeDocument/2006/relationships" rot="-4"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2" styleLbl="node1">
                                            <dgm:varLst>
                                              <dgm:bulletEnabled val="1"/>
                                            </dgm:varLst>
                                            <dgm:alg type="tx"/>
                                            <dgm:shape xmlns:r="http://schemas.openxmlformats.org/officeDocument/2006/relationships" rot="-4"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3" styleLbl="node1">
                                            <dgm:varLst>
                                              <dgm:bulletEnabled val="1"/>
                                            </dgm:varLst>
                                            <dgm:alg type="tx"/>
                                            <dgm:shape xmlns:r="http://schemas.openxmlformats.org/officeDocument/2006/relationships" rot="-4"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3_4" styleLbl="node1">
                                            <dgm:varLst>
                                              <dgm:bulletEnabled val="1"/>
                                            </dgm:varLst>
                                            <dgm:alg type="tx"/>
                                            <dgm:shape xmlns:r="http://schemas.openxmlformats.org/officeDocument/2006/relationships" rot="-4"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1" styleLbl="node1">
                                            <dgm:varLst>
                                              <dgm:bulletEnabled val="1"/>
                                            </dgm:varLst>
                                            <dgm:alg type="tx"/>
                                            <dgm:shape xmlns:r="http://schemas.openxmlformats.org/officeDocument/2006/relationships" rot="-4"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2" styleLbl="node1">
                                            <dgm:varLst>
                                              <dgm:bulletEnabled val="1"/>
                                            </dgm:varLst>
                                            <dgm:alg type="tx"/>
                                            <dgm:shape xmlns:r="http://schemas.openxmlformats.org/officeDocument/2006/relationships" rot="-4"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3_3" styleLbl="node1">
                                            <dgm:varLst>
                                              <dgm:bulletEnabled val="1"/>
                                            </dgm:varLst>
                                            <dgm:alg type="tx"/>
                                            <dgm:shape xmlns:r="http://schemas.openxmlformats.org/officeDocument/2006/relationships" rot="-4"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5">
                                          <dgm:choose name="Name86">
                                            <dgm:if name="Name87" axis="ch ch" ptType="node node" st="2 1" cnt="1 0" func="cnt" op="gte" val="4">
                                              <dgm:layoutNode name="balance_44" styleLbl="alignAccFollowNode1">
                                                <dgm:varLst>
                                                  <dgm:bulletEnabled val="1"/>
                                                </dgm:varLst>
                                                <dgm:alg type="sp"/>
                                                <dgm:shape xmlns:r="http://schemas.openxmlformats.org/officeDocument/2006/relationships" type="rect" r:blip="">
                                                  <dgm:adjLst/>
                                                </dgm:shape>
                                                <dgm:presOf/>
                                                <dgm:constrLst/>
                                                <dgm:ruleLst/>
                                              </dgm:layoutNode>
                                              <dgm:layoutNode name="right_44_1" styleLbl="node1">
                                                <dgm:varLst>
                                                  <dgm:bulletEnabled val="1"/>
                                                </dgm:varLst>
                                                <dgm:alg type="tx"/>
                                                <dgm:shape xmlns:r="http://schemas.openxmlformats.org/officeDocument/2006/relationships" type="roundRect" r:blip="">
                                                  <dgm:adjLst/>
                                                </dgm:shape>
                                                <dgm:presOf axis="ch ch desOrSelf" ptType="node node node" st="2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2" styleLbl="node1">
                                                <dgm:varLst>
                                                  <dgm:bulletEnabled val="1"/>
                                                </dgm:varLst>
                                                <dgm:alg type="tx"/>
                                                <dgm:shape xmlns:r="http://schemas.openxmlformats.org/officeDocument/2006/relationships" type="roundRect" r:blip="">
                                                  <dgm:adjLst/>
                                                </dgm:shape>
                                                <dgm:presOf axis="ch ch desOrSelf" ptType="node node node" st="2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3" styleLbl="node1">
                                                <dgm:varLst>
                                                  <dgm:bulletEnabled val="1"/>
                                                </dgm:varLst>
                                                <dgm:alg type="tx"/>
                                                <dgm:shape xmlns:r="http://schemas.openxmlformats.org/officeDocument/2006/relationships" type="roundRect" r:blip="">
                                                  <dgm:adjLst/>
                                                </dgm:shape>
                                                <dgm:presOf axis="ch ch desOrSelf" ptType="node node node" st="2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ight_44_4" styleLbl="node1">
                                                <dgm:varLst>
                                                  <dgm:bulletEnabled val="1"/>
                                                </dgm:varLst>
                                                <dgm:alg type="tx"/>
                                                <dgm:shape xmlns:r="http://schemas.openxmlformats.org/officeDocument/2006/relationships" type="roundRect" r:blip="">
                                                  <dgm:adjLst/>
                                                </dgm:shape>
                                                <dgm:presOf axis="ch ch desOrSelf" ptType="node node node" st="2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1" styleLbl="node1">
                                                <dgm:varLst>
                                                  <dgm:bulletEnabled val="1"/>
                                                </dgm:varLst>
                                                <dgm:alg type="tx"/>
                                                <dgm:shape xmlns:r="http://schemas.openxmlformats.org/officeDocument/2006/relationships" type="roundRect" r:blip="">
                                                  <dgm:adjLst/>
                                                </dgm:shape>
                                                <dgm:presOf axis="ch ch desOrSelf" ptType="node node node" st="1 1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2" styleLbl="node1">
                                                <dgm:varLst>
                                                  <dgm:bulletEnabled val="1"/>
                                                </dgm:varLst>
                                                <dgm:alg type="tx"/>
                                                <dgm:shape xmlns:r="http://schemas.openxmlformats.org/officeDocument/2006/relationships" type="roundRect" r:blip="">
                                                  <dgm:adjLst/>
                                                </dgm:shape>
                                                <dgm:presOf axis="ch ch desOrSelf" ptType="node node node" st="1 2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3" styleLbl="node1">
                                                <dgm:varLst>
                                                  <dgm:bulletEnabled val="1"/>
                                                </dgm:varLst>
                                                <dgm:alg type="tx"/>
                                                <dgm:shape xmlns:r="http://schemas.openxmlformats.org/officeDocument/2006/relationships" type="roundRect" r:blip="">
                                                  <dgm:adjLst/>
                                                </dgm:shape>
                                                <dgm:presOf axis="ch ch desOrSelf" ptType="node node node" st="1 3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left_44_4" styleLbl="node1">
                                                <dgm:varLst>
                                                  <dgm:bulletEnabled val="1"/>
                                                </dgm:varLst>
                                                <dgm:alg type="tx"/>
                                                <dgm:shape xmlns:r="http://schemas.openxmlformats.org/officeDocument/2006/relationships" type="roundRect" r:blip="">
                                                  <dgm:adjLst/>
                                                </dgm:shape>
                                                <dgm:presOf axis="ch ch desOrSelf" ptType="node node node" st="1 4 1" cnt="1 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8"/>
                                          </dgm:choose>
                                        </dgm:else>
                                      </dgm:choose>
                                    </dgm:else>
                                  </dgm:choose>
                                </dgm:else>
                              </dgm:choose>
                            </dgm:else>
                          </dgm:choose>
                        </dgm:if>
                        <dgm:else name="Name89"/>
                      </dgm:choose>
                    </dgm:else>
                  </dgm:choose>
                </dgm:else>
              </dgm:choose>
            </dgm:else>
          </dgm:choose>
        </dgm:else>
      </dgm:choose>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4" Type="http://schemas.openxmlformats.org/officeDocument/2006/relationships/image" Target="../media/image4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png"/><Relationship Id="rId4" Type="http://schemas.openxmlformats.org/officeDocument/2006/relationships/image" Target="../media/image48.png"/><Relationship Id="rId9" Type="http://schemas.openxmlformats.org/officeDocument/2006/relationships/image" Target="../media/image5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4" Type="http://schemas.openxmlformats.org/officeDocument/2006/relationships/image" Target="../media/image5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24</xdr:col>
      <xdr:colOff>95250</xdr:colOff>
      <xdr:row>28</xdr:row>
      <xdr:rowOff>90715</xdr:rowOff>
    </xdr:from>
    <xdr:to>
      <xdr:col>25</xdr:col>
      <xdr:colOff>625926</xdr:colOff>
      <xdr:row>30</xdr:row>
      <xdr:rowOff>95250</xdr:rowOff>
    </xdr:to>
    <xdr:sp macro="" textlink="">
      <xdr:nvSpPr>
        <xdr:cNvPr id="6" name="Ovál 5">
          <a:extLst>
            <a:ext uri="{FF2B5EF4-FFF2-40B4-BE49-F238E27FC236}">
              <a16:creationId xmlns="" xmlns:a16="http://schemas.microsoft.com/office/drawing/2014/main" id="{00000000-0008-0000-0000-000006000000}"/>
            </a:ext>
          </a:extLst>
        </xdr:cNvPr>
        <xdr:cNvSpPr/>
      </xdr:nvSpPr>
      <xdr:spPr>
        <a:xfrm flipH="1">
          <a:off x="30067250" y="7678965"/>
          <a:ext cx="784676" cy="38553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15</xdr:col>
      <xdr:colOff>222251</xdr:colOff>
      <xdr:row>31</xdr:row>
      <xdr:rowOff>878416</xdr:rowOff>
    </xdr:from>
    <xdr:to>
      <xdr:col>16</xdr:col>
      <xdr:colOff>0</xdr:colOff>
      <xdr:row>47</xdr:row>
      <xdr:rowOff>31749</xdr:rowOff>
    </xdr:to>
    <xdr:sp macro="" textlink="">
      <xdr:nvSpPr>
        <xdr:cNvPr id="5" name="Obdélník 4">
          <a:extLst>
            <a:ext uri="{FF2B5EF4-FFF2-40B4-BE49-F238E27FC236}">
              <a16:creationId xmlns="" xmlns:a16="http://schemas.microsoft.com/office/drawing/2014/main" id="{00000000-0008-0000-0000-000005000000}"/>
            </a:ext>
          </a:extLst>
        </xdr:cNvPr>
        <xdr:cNvSpPr/>
      </xdr:nvSpPr>
      <xdr:spPr>
        <a:xfrm>
          <a:off x="21632334" y="7207249"/>
          <a:ext cx="1185333" cy="39158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29</xdr:col>
      <xdr:colOff>349249</xdr:colOff>
      <xdr:row>19</xdr:row>
      <xdr:rowOff>31750</xdr:rowOff>
    </xdr:from>
    <xdr:to>
      <xdr:col>31</xdr:col>
      <xdr:colOff>158753</xdr:colOff>
      <xdr:row>20</xdr:row>
      <xdr:rowOff>74083</xdr:rowOff>
    </xdr:to>
    <xdr:cxnSp macro="">
      <xdr:nvCxnSpPr>
        <xdr:cNvPr id="9" name="Přímá spojnice se šipkou 8">
          <a:extLst>
            <a:ext uri="{FF2B5EF4-FFF2-40B4-BE49-F238E27FC236}">
              <a16:creationId xmlns="" xmlns:a16="http://schemas.microsoft.com/office/drawing/2014/main" id="{00000000-0008-0000-0000-000009000000}"/>
            </a:ext>
          </a:extLst>
        </xdr:cNvPr>
        <xdr:cNvCxnSpPr/>
      </xdr:nvCxnSpPr>
      <xdr:spPr>
        <a:xfrm flipH="1">
          <a:off x="30384749" y="5281083"/>
          <a:ext cx="1037171" cy="1576917"/>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0</xdr:row>
      <xdr:rowOff>47624</xdr:rowOff>
    </xdr:from>
    <xdr:to>
      <xdr:col>28</xdr:col>
      <xdr:colOff>352425</xdr:colOff>
      <xdr:row>78</xdr:row>
      <xdr:rowOff>119062</xdr:rowOff>
    </xdr:to>
    <xdr:sp macro="" textlink="">
      <xdr:nvSpPr>
        <xdr:cNvPr id="2" name="TextovéPole 1">
          <a:extLst>
            <a:ext uri="{FF2B5EF4-FFF2-40B4-BE49-F238E27FC236}">
              <a16:creationId xmlns="" xmlns:a16="http://schemas.microsoft.com/office/drawing/2014/main" id="{00000000-0008-0000-0600-000002000000}"/>
            </a:ext>
          </a:extLst>
        </xdr:cNvPr>
        <xdr:cNvSpPr txBox="1"/>
      </xdr:nvSpPr>
      <xdr:spPr>
        <a:xfrm>
          <a:off x="190500" y="47624"/>
          <a:ext cx="17164050" cy="1493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476250</xdr:colOff>
      <xdr:row>2</xdr:row>
      <xdr:rowOff>0</xdr:rowOff>
    </xdr:from>
    <xdr:to>
      <xdr:col>23</xdr:col>
      <xdr:colOff>28575</xdr:colOff>
      <xdr:row>25</xdr:row>
      <xdr:rowOff>0</xdr:rowOff>
    </xdr:to>
    <xdr:pic>
      <xdr:nvPicPr>
        <xdr:cNvPr id="3" name="Obrázek 2">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381000"/>
          <a:ext cx="13573125"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571500</xdr:colOff>
      <xdr:row>20</xdr:row>
      <xdr:rowOff>66674</xdr:rowOff>
    </xdr:from>
    <xdr:to>
      <xdr:col>22</xdr:col>
      <xdr:colOff>514350</xdr:colOff>
      <xdr:row>21</xdr:row>
      <xdr:rowOff>76199</xdr:rowOff>
    </xdr:to>
    <xdr:sp macro="" textlink="">
      <xdr:nvSpPr>
        <xdr:cNvPr id="4" name="Obdélník 3">
          <a:extLst>
            <a:ext uri="{FF2B5EF4-FFF2-40B4-BE49-F238E27FC236}">
              <a16:creationId xmlns="" xmlns:a16="http://schemas.microsoft.com/office/drawing/2014/main" id="{00000000-0008-0000-0600-000004000000}"/>
            </a:ext>
          </a:extLst>
        </xdr:cNvPr>
        <xdr:cNvSpPr/>
      </xdr:nvSpPr>
      <xdr:spPr>
        <a:xfrm>
          <a:off x="571500" y="3876674"/>
          <a:ext cx="13354050" cy="2000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0</xdr:col>
      <xdr:colOff>476250</xdr:colOff>
      <xdr:row>25</xdr:row>
      <xdr:rowOff>152400</xdr:rowOff>
    </xdr:from>
    <xdr:to>
      <xdr:col>12</xdr:col>
      <xdr:colOff>361950</xdr:colOff>
      <xdr:row>59</xdr:row>
      <xdr:rowOff>142875</xdr:rowOff>
    </xdr:to>
    <xdr:pic>
      <xdr:nvPicPr>
        <xdr:cNvPr id="5" name="Obrázek 4">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4914900"/>
          <a:ext cx="720090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523875</xdr:colOff>
      <xdr:row>54</xdr:row>
      <xdr:rowOff>114300</xdr:rowOff>
    </xdr:from>
    <xdr:to>
      <xdr:col>12</xdr:col>
      <xdr:colOff>295275</xdr:colOff>
      <xdr:row>59</xdr:row>
      <xdr:rowOff>114300</xdr:rowOff>
    </xdr:to>
    <xdr:sp macro="" textlink="">
      <xdr:nvSpPr>
        <xdr:cNvPr id="6" name="Obdélník 5">
          <a:extLst>
            <a:ext uri="{FF2B5EF4-FFF2-40B4-BE49-F238E27FC236}">
              <a16:creationId xmlns="" xmlns:a16="http://schemas.microsoft.com/office/drawing/2014/main" id="{00000000-0008-0000-0600-000006000000}"/>
            </a:ext>
          </a:extLst>
        </xdr:cNvPr>
        <xdr:cNvSpPr/>
      </xdr:nvSpPr>
      <xdr:spPr>
        <a:xfrm>
          <a:off x="523875" y="10401300"/>
          <a:ext cx="7086600" cy="952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14</xdr:col>
      <xdr:colOff>19050</xdr:colOff>
      <xdr:row>25</xdr:row>
      <xdr:rowOff>171450</xdr:rowOff>
    </xdr:from>
    <xdr:to>
      <xdr:col>25</xdr:col>
      <xdr:colOff>504825</xdr:colOff>
      <xdr:row>29</xdr:row>
      <xdr:rowOff>19050</xdr:rowOff>
    </xdr:to>
    <xdr:pic>
      <xdr:nvPicPr>
        <xdr:cNvPr id="7" name="Obrázek 6">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53450" y="4933950"/>
          <a:ext cx="719137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29</xdr:row>
      <xdr:rowOff>0</xdr:rowOff>
    </xdr:from>
    <xdr:to>
      <xdr:col>25</xdr:col>
      <xdr:colOff>523875</xdr:colOff>
      <xdr:row>43</xdr:row>
      <xdr:rowOff>19050</xdr:rowOff>
    </xdr:to>
    <xdr:pic>
      <xdr:nvPicPr>
        <xdr:cNvPr id="8" name="Obrázek 7">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62975" y="5524500"/>
          <a:ext cx="7200900"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38100</xdr:colOff>
      <xdr:row>44</xdr:row>
      <xdr:rowOff>9525</xdr:rowOff>
    </xdr:from>
    <xdr:to>
      <xdr:col>25</xdr:col>
      <xdr:colOff>523875</xdr:colOff>
      <xdr:row>76</xdr:row>
      <xdr:rowOff>123825</xdr:rowOff>
    </xdr:to>
    <xdr:pic>
      <xdr:nvPicPr>
        <xdr:cNvPr id="9" name="Obrázek 8">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00" y="8391525"/>
          <a:ext cx="7191375"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28</xdr:col>
      <xdr:colOff>276225</xdr:colOff>
      <xdr:row>40</xdr:row>
      <xdr:rowOff>95250</xdr:rowOff>
    </xdr:to>
    <xdr:sp macro="" textlink="">
      <xdr:nvSpPr>
        <xdr:cNvPr id="2" name="TextovéPole 1">
          <a:extLst>
            <a:ext uri="{FF2B5EF4-FFF2-40B4-BE49-F238E27FC236}">
              <a16:creationId xmlns="" xmlns:a16="http://schemas.microsoft.com/office/drawing/2014/main" id="{00000000-0008-0000-0700-000002000000}"/>
            </a:ext>
          </a:extLst>
        </xdr:cNvPr>
        <xdr:cNvSpPr txBox="1"/>
      </xdr:nvSpPr>
      <xdr:spPr>
        <a:xfrm>
          <a:off x="104775" y="38100"/>
          <a:ext cx="17240250" cy="767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600075</xdr:colOff>
      <xdr:row>1</xdr:row>
      <xdr:rowOff>9525</xdr:rowOff>
    </xdr:from>
    <xdr:to>
      <xdr:col>3</xdr:col>
      <xdr:colOff>447675</xdr:colOff>
      <xdr:row>9</xdr:row>
      <xdr:rowOff>171450</xdr:rowOff>
    </xdr:to>
    <xdr:pic>
      <xdr:nvPicPr>
        <xdr:cNvPr id="3" name="Obrázek 2">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1676400"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1</xdr:row>
      <xdr:rowOff>142875</xdr:rowOff>
    </xdr:from>
    <xdr:to>
      <xdr:col>9</xdr:col>
      <xdr:colOff>504825</xdr:colOff>
      <xdr:row>8</xdr:row>
      <xdr:rowOff>47625</xdr:rowOff>
    </xdr:to>
    <xdr:pic>
      <xdr:nvPicPr>
        <xdr:cNvPr id="4" name="Obrázek 3">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4150" y="333375"/>
          <a:ext cx="326707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13</xdr:row>
      <xdr:rowOff>0</xdr:rowOff>
    </xdr:from>
    <xdr:to>
      <xdr:col>10</xdr:col>
      <xdr:colOff>114300</xdr:colOff>
      <xdr:row>30</xdr:row>
      <xdr:rowOff>0</xdr:rowOff>
    </xdr:to>
    <xdr:pic>
      <xdr:nvPicPr>
        <xdr:cNvPr id="5" name="Obrázek 4">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2476500"/>
          <a:ext cx="57531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11</xdr:row>
      <xdr:rowOff>66674</xdr:rowOff>
    </xdr:from>
    <xdr:to>
      <xdr:col>10</xdr:col>
      <xdr:colOff>209550</xdr:colOff>
      <xdr:row>13</xdr:row>
      <xdr:rowOff>171449</xdr:rowOff>
    </xdr:to>
    <xdr:sp macro="" textlink="">
      <xdr:nvSpPr>
        <xdr:cNvPr id="6" name="TextovéPole 5">
          <a:extLst>
            <a:ext uri="{FF2B5EF4-FFF2-40B4-BE49-F238E27FC236}">
              <a16:creationId xmlns="" xmlns:a16="http://schemas.microsoft.com/office/drawing/2014/main" id="{00000000-0008-0000-0700-000006000000}"/>
            </a:ext>
          </a:extLst>
        </xdr:cNvPr>
        <xdr:cNvSpPr txBox="1"/>
      </xdr:nvSpPr>
      <xdr:spPr>
        <a:xfrm>
          <a:off x="762000" y="2162174"/>
          <a:ext cx="5543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b="1" i="0">
              <a:solidFill>
                <a:schemeClr val="dk1"/>
              </a:solidFill>
              <a:effectLst/>
              <a:latin typeface="+mn-lt"/>
              <a:ea typeface="+mn-ea"/>
              <a:cs typeface="+mn-cs"/>
            </a:rPr>
            <a:t>Současně se vyskytující mutační profil IDH</a:t>
          </a:r>
          <a:r>
            <a:rPr lang="cs-CZ" sz="1000" b="1" i="0" baseline="30000">
              <a:solidFill>
                <a:schemeClr val="dk1"/>
              </a:solidFill>
              <a:effectLst/>
              <a:latin typeface="+mn-lt"/>
              <a:ea typeface="+mn-ea"/>
              <a:cs typeface="+mn-cs"/>
            </a:rPr>
            <a:t>mut</a:t>
          </a:r>
          <a:r>
            <a:rPr lang="cs-CZ" sz="1000" b="1" i="0">
              <a:solidFill>
                <a:schemeClr val="dk1"/>
              </a:solidFill>
              <a:effectLst/>
              <a:latin typeface="+mn-lt"/>
              <a:ea typeface="+mn-ea"/>
              <a:cs typeface="+mn-cs"/>
            </a:rPr>
            <a:t> AML lišící se od profilu IDH</a:t>
          </a:r>
          <a:r>
            <a:rPr lang="cs-CZ" sz="1000" b="1" i="0" baseline="30000">
              <a:solidFill>
                <a:schemeClr val="dk1"/>
              </a:solidFill>
              <a:effectLst/>
              <a:latin typeface="+mn-lt"/>
              <a:ea typeface="+mn-ea"/>
              <a:cs typeface="+mn-cs"/>
            </a:rPr>
            <a:t>WT</a:t>
          </a:r>
          <a:r>
            <a:rPr lang="cs-CZ" sz="1000" b="1" i="0">
              <a:solidFill>
                <a:schemeClr val="dk1"/>
              </a:solidFill>
              <a:effectLst/>
              <a:latin typeface="+mn-lt"/>
              <a:ea typeface="+mn-ea"/>
              <a:cs typeface="+mn-cs"/>
            </a:rPr>
            <a:t> AML dle retrospektivní kohortové studie 288 pacientů s mutací IDH1/2 publikované v roce 2023</a:t>
          </a:r>
          <a:r>
            <a:rPr lang="cs-CZ" sz="1000" b="1" i="0" baseline="30000">
              <a:solidFill>
                <a:schemeClr val="dk1"/>
              </a:solidFill>
              <a:effectLst/>
              <a:latin typeface="+mn-lt"/>
              <a:ea typeface="+mn-ea"/>
              <a:cs typeface="+mn-cs"/>
            </a:rPr>
            <a:t>61</a:t>
          </a:r>
          <a:endParaRPr lang="cs-CZ" sz="1000" b="1" baseline="30000"/>
        </a:p>
      </xdr:txBody>
    </xdr:sp>
    <xdr:clientData/>
  </xdr:twoCellAnchor>
  <xdr:twoCellAnchor>
    <xdr:from>
      <xdr:col>4</xdr:col>
      <xdr:colOff>371475</xdr:colOff>
      <xdr:row>2</xdr:row>
      <xdr:rowOff>9525</xdr:rowOff>
    </xdr:from>
    <xdr:to>
      <xdr:col>6</xdr:col>
      <xdr:colOff>114300</xdr:colOff>
      <xdr:row>7</xdr:row>
      <xdr:rowOff>9525</xdr:rowOff>
    </xdr:to>
    <xdr:sp macro="" textlink="">
      <xdr:nvSpPr>
        <xdr:cNvPr id="7" name="Obdélník 6">
          <a:extLst>
            <a:ext uri="{FF2B5EF4-FFF2-40B4-BE49-F238E27FC236}">
              <a16:creationId xmlns="" xmlns:a16="http://schemas.microsoft.com/office/drawing/2014/main" id="{00000000-0008-0000-0700-000007000000}"/>
            </a:ext>
          </a:extLst>
        </xdr:cNvPr>
        <xdr:cNvSpPr/>
      </xdr:nvSpPr>
      <xdr:spPr>
        <a:xfrm>
          <a:off x="2809875" y="390525"/>
          <a:ext cx="962025" cy="952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10</xdr:col>
      <xdr:colOff>504825</xdr:colOff>
      <xdr:row>8</xdr:row>
      <xdr:rowOff>9525</xdr:rowOff>
    </xdr:from>
    <xdr:to>
      <xdr:col>16</xdr:col>
      <xdr:colOff>43539</xdr:colOff>
      <xdr:row>21</xdr:row>
      <xdr:rowOff>9526</xdr:rowOff>
    </xdr:to>
    <xdr:pic>
      <xdr:nvPicPr>
        <xdr:cNvPr id="8" name="Obrázek 7">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00825" y="1533525"/>
          <a:ext cx="3196314" cy="247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295274</xdr:colOff>
      <xdr:row>22</xdr:row>
      <xdr:rowOff>1</xdr:rowOff>
    </xdr:from>
    <xdr:to>
      <xdr:col>23</xdr:col>
      <xdr:colOff>9525</xdr:colOff>
      <xdr:row>36</xdr:row>
      <xdr:rowOff>38100</xdr:rowOff>
    </xdr:to>
    <xdr:sp macro="" textlink="">
      <xdr:nvSpPr>
        <xdr:cNvPr id="9" name="TextovéPole 8">
          <a:extLst>
            <a:ext uri="{FF2B5EF4-FFF2-40B4-BE49-F238E27FC236}">
              <a16:creationId xmlns="" xmlns:a16="http://schemas.microsoft.com/office/drawing/2014/main" id="{00000000-0008-0000-0700-000009000000}"/>
            </a:ext>
          </a:extLst>
        </xdr:cNvPr>
        <xdr:cNvSpPr txBox="1"/>
      </xdr:nvSpPr>
      <xdr:spPr>
        <a:xfrm>
          <a:off x="6391274" y="4191001"/>
          <a:ext cx="7639051" cy="27050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t>Perorální podaný ivosidenib se rychle vstřebává a ustáleného stavu dosahuje do 14 dnů po podání</a:t>
          </a:r>
          <a:r>
            <a:rPr lang="cs-CZ" sz="1100"/>
            <a:t>. U ivosidenibu v dávce 200–1200 mg/den (tj. 0,4–2,4násobek doporučené dávky) je pozorováno zvýšení plazmatické  hladiny</a:t>
          </a:r>
          <a:r>
            <a:rPr lang="cs-CZ" sz="1100" baseline="0"/>
            <a:t>  m</a:t>
          </a:r>
          <a:r>
            <a:rPr lang="cs-CZ" sz="1100"/>
            <a:t>éně než by bylo úměrné dávce. Po podání ivosidenibu 500 mg/den v ustáleném stavu byla průměrná maximální plazmatická koncentrace (Cmax) ivosidenibu 6.551 ng/ml a průměrná plocha pod křivkou koncentrace-čas (AUC) byla 117,348 ng·h/ml ; Cmax bylo dosaženo za ≈ 3 h (medián). Během 1 měsíce podávaní byl poměr akumulace ivosidenibu ≈ 1,9 násobek pro AUC a ≈ 1,5násobek pro Cmax. </a:t>
          </a:r>
          <a:r>
            <a:rPr lang="cs-CZ" sz="1100" b="1"/>
            <a:t>Ivosidenib lze podávat s jídlem nebo bez jídla; ivosidenib se však nesmí podávat s jídlem s vysokým obsahem tuku </a:t>
          </a:r>
          <a:r>
            <a:rPr lang="cs-CZ" sz="1100"/>
            <a:t>(u zdravých pacientů bylo jídlo s vysokým obsahem tuku před podáním jedné dávky ivosidenibu 500 mg spojeno s 98% zvýšením Cmax ivosidenibu a ≈ 25% zvýšením AUC). Průměrný "zdánlivý" distribuční objem ivosidenibu v ustáleném stavu je 234 l; in vitro je ivosidenib vázán z 92–96 % na proteiny. </a:t>
          </a:r>
          <a:r>
            <a:rPr lang="cs-CZ" sz="1100" b="1"/>
            <a:t>Metabolismus ivosidenibu je primárně zprostředkován CYP3A4</a:t>
          </a:r>
          <a:r>
            <a:rPr lang="cs-CZ" sz="1100"/>
            <a:t>, přičemž N-dealkylace a hydrolytické dráhy hrají menší roli.  </a:t>
          </a:r>
          <a:r>
            <a:rPr lang="cs-CZ" sz="1100" b="0" i="0" u="none" strike="noStrike" baseline="0">
              <a:solidFill>
                <a:schemeClr val="dk1"/>
              </a:solidFill>
              <a:latin typeface="+mn-lt"/>
              <a:ea typeface="+mn-ea"/>
              <a:cs typeface="+mn-cs"/>
            </a:rPr>
            <a:t>Ivosidenib indukuje CYP3A4 (včetně vlastního metabolismu), </a:t>
          </a:r>
          <a:r>
            <a:rPr lang="cs-CZ" sz="1100" b="1" i="0" u="none" strike="noStrike" baseline="0">
              <a:solidFill>
                <a:schemeClr val="dk1"/>
              </a:solidFill>
              <a:latin typeface="+mn-lt"/>
              <a:ea typeface="+mn-ea"/>
              <a:cs typeface="+mn-cs"/>
            </a:rPr>
            <a:t>CYP2B6, CYP2C8, CYP2C9 a může indukovat CYP2C19 a UGT, inhibuje P-gp in vitro a má potenciál indukovat P-gp., údaje in vitro také naznačují, že ivosidenib má potenciál inhibovat OAT3, OATP1B1 a OATP1B3 v klinicky relevantních koncentracích</a:t>
          </a:r>
          <a:r>
            <a:rPr lang="cs-CZ" sz="1100" b="0" i="0" u="none" strike="noStrike" baseline="0">
              <a:solidFill>
                <a:schemeClr val="dk1"/>
              </a:solidFill>
              <a:latin typeface="+mn-lt"/>
              <a:ea typeface="+mn-ea"/>
              <a:cs typeface="+mn-cs"/>
            </a:rPr>
            <a:t>.</a:t>
          </a:r>
          <a:r>
            <a:rPr lang="cs-CZ" sz="1100"/>
            <a:t> Po jednorázové dávce 500 mg u zdravých subjektů byl ivosidenib z velké části (77 %) vylučován stolicí jako nezměněné léčivo (67 % dávky), přičemž 17 % dávky se vyloučilo močí (10 % jako nezměněné léčivo). </a:t>
          </a:r>
          <a:r>
            <a:rPr lang="cs-CZ" sz="1100" b="1"/>
            <a:t>Terminální eliminační poločas ivosidenibu je 93 h a zdánlivá clearance je 4,3 l/h. </a:t>
          </a:r>
          <a:r>
            <a:rPr lang="cs-CZ" sz="1100" b="1" u="sng"/>
            <a:t>CAVE! viz další informace výše v odstavci "</a:t>
          </a:r>
          <a:r>
            <a:rPr lang="cs-CZ" sz="1100" b="1" u="sng">
              <a:solidFill>
                <a:schemeClr val="dk1"/>
              </a:solidFill>
              <a:effectLst/>
              <a:latin typeface="+mn-lt"/>
              <a:ea typeface="+mn-ea"/>
              <a:cs typeface="+mn-cs"/>
            </a:rPr>
            <a:t>Dávkování a opatření při léčbě LP TIBSOVO u AML dle SPC</a:t>
          </a:r>
          <a:r>
            <a:rPr lang="cs-CZ" sz="1100" b="1" u="sng" baseline="0">
              <a:solidFill>
                <a:schemeClr val="dk1"/>
              </a:solidFill>
              <a:effectLst/>
              <a:latin typeface="+mn-lt"/>
              <a:ea typeface="+mn-ea"/>
              <a:cs typeface="+mn-cs"/>
            </a:rPr>
            <a:t>"!</a:t>
          </a:r>
          <a:endParaRPr lang="cs-CZ" sz="1100" b="1" u="sng" baseline="0"/>
        </a:p>
      </xdr:txBody>
    </xdr:sp>
    <xdr:clientData/>
  </xdr:twoCellAnchor>
  <xdr:twoCellAnchor editAs="oneCell">
    <xdr:from>
      <xdr:col>16</xdr:col>
      <xdr:colOff>352425</xdr:colOff>
      <xdr:row>2</xdr:row>
      <xdr:rowOff>47626</xdr:rowOff>
    </xdr:from>
    <xdr:to>
      <xdr:col>22</xdr:col>
      <xdr:colOff>470526</xdr:colOff>
      <xdr:row>21</xdr:row>
      <xdr:rowOff>66676</xdr:rowOff>
    </xdr:to>
    <xdr:pic>
      <xdr:nvPicPr>
        <xdr:cNvPr id="10" name="Obrázek 9">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06025" y="428626"/>
          <a:ext cx="3775701"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552450</xdr:colOff>
      <xdr:row>20</xdr:row>
      <xdr:rowOff>85725</xdr:rowOff>
    </xdr:from>
    <xdr:to>
      <xdr:col>22</xdr:col>
      <xdr:colOff>542925</xdr:colOff>
      <xdr:row>21</xdr:row>
      <xdr:rowOff>85725</xdr:rowOff>
    </xdr:to>
    <xdr:sp macro="" textlink="">
      <xdr:nvSpPr>
        <xdr:cNvPr id="11" name="TextovéPole 10">
          <a:extLst>
            <a:ext uri="{FF2B5EF4-FFF2-40B4-BE49-F238E27FC236}">
              <a16:creationId xmlns="" xmlns:a16="http://schemas.microsoft.com/office/drawing/2014/main" id="{00000000-0008-0000-0700-00000B000000}"/>
            </a:ext>
          </a:extLst>
        </xdr:cNvPr>
        <xdr:cNvSpPr txBox="1"/>
      </xdr:nvSpPr>
      <xdr:spPr>
        <a:xfrm>
          <a:off x="12744450" y="3895725"/>
          <a:ext cx="12096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10</xdr:col>
      <xdr:colOff>323850</xdr:colOff>
      <xdr:row>2</xdr:row>
      <xdr:rowOff>19051</xdr:rowOff>
    </xdr:from>
    <xdr:to>
      <xdr:col>16</xdr:col>
      <xdr:colOff>238125</xdr:colOff>
      <xdr:row>7</xdr:row>
      <xdr:rowOff>152400</xdr:rowOff>
    </xdr:to>
    <xdr:sp macro="" textlink="">
      <xdr:nvSpPr>
        <xdr:cNvPr id="12" name="TextovéPole 11">
          <a:extLst>
            <a:ext uri="{FF2B5EF4-FFF2-40B4-BE49-F238E27FC236}">
              <a16:creationId xmlns="" xmlns:a16="http://schemas.microsoft.com/office/drawing/2014/main" id="{00000000-0008-0000-0700-00000C000000}"/>
            </a:ext>
          </a:extLst>
        </xdr:cNvPr>
        <xdr:cNvSpPr txBox="1"/>
      </xdr:nvSpPr>
      <xdr:spPr>
        <a:xfrm>
          <a:off x="6419850" y="400051"/>
          <a:ext cx="3571875" cy="1085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50" b="1" u="sng"/>
            <a:t>Biochemické a buněčné profilování odhalilo, že ivosidenib inhiboval několik  druhů mutací </a:t>
          </a:r>
          <a:r>
            <a:rPr lang="cs-CZ" sz="1050" b="1" i="1" u="sng"/>
            <a:t>IDH1-R132</a:t>
          </a:r>
          <a:r>
            <a:rPr lang="cs-CZ" sz="1050" b="1" u="sng"/>
            <a:t> (viz výše pozn. 9) s účinností podobnou potenci pozorované pro typ R132H (viz</a:t>
          </a:r>
          <a:r>
            <a:rPr lang="cs-CZ" sz="1050" b="1" u="sng" baseline="0"/>
            <a:t> tabulka vpravo</a:t>
          </a:r>
          <a:r>
            <a:rPr lang="cs-CZ" sz="1050" b="1"/>
            <a:t>) </a:t>
          </a:r>
          <a:r>
            <a:rPr lang="cs-CZ" sz="1050"/>
            <a:t>a byl vysoce selektivní pro izoformy IDH1, přičemž nevykazoval žádnou inhibici izoforem IDH2 (wt</a:t>
          </a:r>
          <a:r>
            <a:rPr lang="cs-CZ" sz="1050" baseline="0"/>
            <a:t> typ či</a:t>
          </a:r>
          <a:r>
            <a:rPr lang="cs-CZ" sz="1050"/>
            <a:t> mutantní formy) v mikromolárních koncentracích.</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0</xdr:row>
      <xdr:rowOff>47624</xdr:rowOff>
    </xdr:from>
    <xdr:to>
      <xdr:col>21</xdr:col>
      <xdr:colOff>190500</xdr:colOff>
      <xdr:row>61</xdr:row>
      <xdr:rowOff>152399</xdr:rowOff>
    </xdr:to>
    <xdr:sp macro="" textlink="">
      <xdr:nvSpPr>
        <xdr:cNvPr id="2" name="TextovéPole 1">
          <a:extLst>
            <a:ext uri="{FF2B5EF4-FFF2-40B4-BE49-F238E27FC236}">
              <a16:creationId xmlns="" xmlns:a16="http://schemas.microsoft.com/office/drawing/2014/main" id="{00000000-0008-0000-0800-000002000000}"/>
            </a:ext>
          </a:extLst>
        </xdr:cNvPr>
        <xdr:cNvSpPr txBox="1"/>
      </xdr:nvSpPr>
      <xdr:spPr>
        <a:xfrm>
          <a:off x="76200" y="47624"/>
          <a:ext cx="12915900" cy="1172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457201</xdr:colOff>
      <xdr:row>3</xdr:row>
      <xdr:rowOff>9525</xdr:rowOff>
    </xdr:from>
    <xdr:to>
      <xdr:col>11</xdr:col>
      <xdr:colOff>133351</xdr:colOff>
      <xdr:row>13</xdr:row>
      <xdr:rowOff>47836</xdr:rowOff>
    </xdr:to>
    <xdr:pic>
      <xdr:nvPicPr>
        <xdr:cNvPr id="3" name="Obrázek 2">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1" y="581025"/>
          <a:ext cx="6381750" cy="1943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295274</xdr:colOff>
      <xdr:row>9</xdr:row>
      <xdr:rowOff>66675</xdr:rowOff>
    </xdr:from>
    <xdr:to>
      <xdr:col>2</xdr:col>
      <xdr:colOff>571499</xdr:colOff>
      <xdr:row>12</xdr:row>
      <xdr:rowOff>85724</xdr:rowOff>
    </xdr:to>
    <xdr:pic>
      <xdr:nvPicPr>
        <xdr:cNvPr id="5" name="Obrázek 4">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4474" y="1781175"/>
          <a:ext cx="276225" cy="590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9</xdr:row>
      <xdr:rowOff>180975</xdr:rowOff>
    </xdr:from>
    <xdr:to>
      <xdr:col>2</xdr:col>
      <xdr:colOff>285750</xdr:colOff>
      <xdr:row>14</xdr:row>
      <xdr:rowOff>123825</xdr:rowOff>
    </xdr:to>
    <xdr:pic>
      <xdr:nvPicPr>
        <xdr:cNvPr id="6" name="Obrázek 5">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175" y="1895475"/>
          <a:ext cx="86677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228601</xdr:colOff>
      <xdr:row>12</xdr:row>
      <xdr:rowOff>66675</xdr:rowOff>
    </xdr:from>
    <xdr:to>
      <xdr:col>2</xdr:col>
      <xdr:colOff>457201</xdr:colOff>
      <xdr:row>13</xdr:row>
      <xdr:rowOff>142875</xdr:rowOff>
    </xdr:to>
    <xdr:sp macro="" textlink="">
      <xdr:nvSpPr>
        <xdr:cNvPr id="7" name="TextovéPole 6">
          <a:extLst>
            <a:ext uri="{FF2B5EF4-FFF2-40B4-BE49-F238E27FC236}">
              <a16:creationId xmlns="" xmlns:a16="http://schemas.microsoft.com/office/drawing/2014/main" id="{00000000-0008-0000-0800-000007000000}"/>
            </a:ext>
          </a:extLst>
        </xdr:cNvPr>
        <xdr:cNvSpPr txBox="1"/>
      </xdr:nvSpPr>
      <xdr:spPr>
        <a:xfrm>
          <a:off x="1447801" y="2352675"/>
          <a:ext cx="2286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9</xdr:col>
      <xdr:colOff>409575</xdr:colOff>
      <xdr:row>3</xdr:row>
      <xdr:rowOff>76200</xdr:rowOff>
    </xdr:from>
    <xdr:to>
      <xdr:col>10</xdr:col>
      <xdr:colOff>371475</xdr:colOff>
      <xdr:row>4</xdr:row>
      <xdr:rowOff>123825</xdr:rowOff>
    </xdr:to>
    <xdr:pic>
      <xdr:nvPicPr>
        <xdr:cNvPr id="8" name="Obrázek 7">
          <a:extLst>
            <a:ext uri="{FF2B5EF4-FFF2-40B4-BE49-F238E27FC236}">
              <a16:creationId xmlns=""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95975" y="647700"/>
          <a:ext cx="571500" cy="238125"/>
        </a:xfrm>
        <a:prstGeom prst="rect">
          <a:avLst/>
        </a:prstGeom>
        <a:solidFill>
          <a:srgbClr val="FFFF00">
            <a:alpha val="59000"/>
          </a:srgbClr>
        </a:solidFill>
        <a:ln>
          <a:solidFill>
            <a:schemeClr val="tx1"/>
          </a:solidFill>
        </a:ln>
      </xdr:spPr>
    </xdr:pic>
    <xdr:clientData/>
  </xdr:twoCellAnchor>
  <xdr:twoCellAnchor editAs="oneCell">
    <xdr:from>
      <xdr:col>7</xdr:col>
      <xdr:colOff>561975</xdr:colOff>
      <xdr:row>15</xdr:row>
      <xdr:rowOff>1</xdr:rowOff>
    </xdr:from>
    <xdr:to>
      <xdr:col>17</xdr:col>
      <xdr:colOff>247650</xdr:colOff>
      <xdr:row>28</xdr:row>
      <xdr:rowOff>32079</xdr:rowOff>
    </xdr:to>
    <xdr:pic>
      <xdr:nvPicPr>
        <xdr:cNvPr id="9" name="Obrázek 8">
          <a:extLst>
            <a:ext uri="{FF2B5EF4-FFF2-40B4-BE49-F238E27FC236}">
              <a16:creationId xmlns=""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9175" y="2857501"/>
          <a:ext cx="5781675" cy="250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600074</xdr:colOff>
      <xdr:row>20</xdr:row>
      <xdr:rowOff>114301</xdr:rowOff>
    </xdr:from>
    <xdr:to>
      <xdr:col>8</xdr:col>
      <xdr:colOff>361949</xdr:colOff>
      <xdr:row>22</xdr:row>
      <xdr:rowOff>1</xdr:rowOff>
    </xdr:to>
    <xdr:sp macro="" textlink="">
      <xdr:nvSpPr>
        <xdr:cNvPr id="10" name="TextovéPole 9">
          <a:extLst>
            <a:ext uri="{FF2B5EF4-FFF2-40B4-BE49-F238E27FC236}">
              <a16:creationId xmlns="" xmlns:a16="http://schemas.microsoft.com/office/drawing/2014/main" id="{00000000-0008-0000-0800-00000A000000}"/>
            </a:ext>
          </a:extLst>
        </xdr:cNvPr>
        <xdr:cNvSpPr txBox="1"/>
      </xdr:nvSpPr>
      <xdr:spPr>
        <a:xfrm>
          <a:off x="4867274" y="3924301"/>
          <a:ext cx="3714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9</xdr:col>
      <xdr:colOff>552450</xdr:colOff>
      <xdr:row>8</xdr:row>
      <xdr:rowOff>161925</xdr:rowOff>
    </xdr:from>
    <xdr:to>
      <xdr:col>12</xdr:col>
      <xdr:colOff>104775</xdr:colOff>
      <xdr:row>19</xdr:row>
      <xdr:rowOff>0</xdr:rowOff>
    </xdr:to>
    <xdr:cxnSp macro="">
      <xdr:nvCxnSpPr>
        <xdr:cNvPr id="12" name="Přímá spojnice se šipkou 11">
          <a:extLst>
            <a:ext uri="{FF2B5EF4-FFF2-40B4-BE49-F238E27FC236}">
              <a16:creationId xmlns="" xmlns:a16="http://schemas.microsoft.com/office/drawing/2014/main" id="{00000000-0008-0000-0800-00000C000000}"/>
            </a:ext>
          </a:extLst>
        </xdr:cNvPr>
        <xdr:cNvCxnSpPr/>
      </xdr:nvCxnSpPr>
      <xdr:spPr>
        <a:xfrm flipH="1">
          <a:off x="6038850" y="1685925"/>
          <a:ext cx="1381125" cy="19335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161925</xdr:colOff>
      <xdr:row>8</xdr:row>
      <xdr:rowOff>152400</xdr:rowOff>
    </xdr:from>
    <xdr:to>
      <xdr:col>12</xdr:col>
      <xdr:colOff>104775</xdr:colOff>
      <xdr:row>8</xdr:row>
      <xdr:rowOff>152401</xdr:rowOff>
    </xdr:to>
    <xdr:cxnSp macro="">
      <xdr:nvCxnSpPr>
        <xdr:cNvPr id="15" name="Přímá spojnice 14">
          <a:extLst>
            <a:ext uri="{FF2B5EF4-FFF2-40B4-BE49-F238E27FC236}">
              <a16:creationId xmlns="" xmlns:a16="http://schemas.microsoft.com/office/drawing/2014/main" id="{00000000-0008-0000-0800-00000F000000}"/>
            </a:ext>
          </a:extLst>
        </xdr:cNvPr>
        <xdr:cNvCxnSpPr/>
      </xdr:nvCxnSpPr>
      <xdr:spPr>
        <a:xfrm>
          <a:off x="6867525" y="1676400"/>
          <a:ext cx="552450"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485775</xdr:colOff>
      <xdr:row>3</xdr:row>
      <xdr:rowOff>9525</xdr:rowOff>
    </xdr:from>
    <xdr:to>
      <xdr:col>2</xdr:col>
      <xdr:colOff>152400</xdr:colOff>
      <xdr:row>9</xdr:row>
      <xdr:rowOff>9525</xdr:rowOff>
    </xdr:to>
    <xdr:sp macro="" textlink="">
      <xdr:nvSpPr>
        <xdr:cNvPr id="21" name="Obdélník 20">
          <a:extLst>
            <a:ext uri="{FF2B5EF4-FFF2-40B4-BE49-F238E27FC236}">
              <a16:creationId xmlns="" xmlns:a16="http://schemas.microsoft.com/office/drawing/2014/main" id="{00000000-0008-0000-0800-000015000000}"/>
            </a:ext>
          </a:extLst>
        </xdr:cNvPr>
        <xdr:cNvSpPr/>
      </xdr:nvSpPr>
      <xdr:spPr>
        <a:xfrm>
          <a:off x="485775" y="581025"/>
          <a:ext cx="885825" cy="1143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590550</xdr:colOff>
      <xdr:row>20</xdr:row>
      <xdr:rowOff>0</xdr:rowOff>
    </xdr:from>
    <xdr:to>
      <xdr:col>12</xdr:col>
      <xdr:colOff>95250</xdr:colOff>
      <xdr:row>22</xdr:row>
      <xdr:rowOff>0</xdr:rowOff>
    </xdr:to>
    <xdr:sp macro="" textlink="">
      <xdr:nvSpPr>
        <xdr:cNvPr id="23" name="TextovéPole 22">
          <a:extLst>
            <a:ext uri="{FF2B5EF4-FFF2-40B4-BE49-F238E27FC236}">
              <a16:creationId xmlns="" xmlns:a16="http://schemas.microsoft.com/office/drawing/2014/main" id="{00000000-0008-0000-0800-000017000000}"/>
            </a:ext>
          </a:extLst>
        </xdr:cNvPr>
        <xdr:cNvSpPr txBox="1"/>
      </xdr:nvSpPr>
      <xdr:spPr>
        <a:xfrm>
          <a:off x="6686550" y="3810000"/>
          <a:ext cx="723900" cy="381000"/>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900" b="1">
              <a:solidFill>
                <a:srgbClr val="0070C0"/>
              </a:solidFill>
            </a:rPr>
            <a:t>viz </a:t>
          </a:r>
        </a:p>
        <a:p>
          <a:pPr algn="ctr"/>
          <a:r>
            <a:rPr lang="cs-CZ" sz="900" b="1">
              <a:solidFill>
                <a:srgbClr val="0070C0"/>
              </a:solidFill>
            </a:rPr>
            <a:t>Přílohu č. 3</a:t>
          </a:r>
        </a:p>
      </xdr:txBody>
    </xdr:sp>
    <xdr:clientData/>
  </xdr:twoCellAnchor>
  <xdr:twoCellAnchor>
    <xdr:from>
      <xdr:col>11</xdr:col>
      <xdr:colOff>171450</xdr:colOff>
      <xdr:row>17</xdr:row>
      <xdr:rowOff>76200</xdr:rowOff>
    </xdr:from>
    <xdr:to>
      <xdr:col>11</xdr:col>
      <xdr:colOff>533400</xdr:colOff>
      <xdr:row>18</xdr:row>
      <xdr:rowOff>152400</xdr:rowOff>
    </xdr:to>
    <xdr:sp macro="" textlink="">
      <xdr:nvSpPr>
        <xdr:cNvPr id="24" name="TextovéPole 23">
          <a:extLst>
            <a:ext uri="{FF2B5EF4-FFF2-40B4-BE49-F238E27FC236}">
              <a16:creationId xmlns="" xmlns:a16="http://schemas.microsoft.com/office/drawing/2014/main" id="{00000000-0008-0000-0800-000018000000}"/>
            </a:ext>
          </a:extLst>
        </xdr:cNvPr>
        <xdr:cNvSpPr txBox="1"/>
      </xdr:nvSpPr>
      <xdr:spPr>
        <a:xfrm>
          <a:off x="6877050" y="3314700"/>
          <a:ext cx="3619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10</xdr:col>
      <xdr:colOff>571499</xdr:colOff>
      <xdr:row>27</xdr:row>
      <xdr:rowOff>57150</xdr:rowOff>
    </xdr:from>
    <xdr:to>
      <xdr:col>11</xdr:col>
      <xdr:colOff>352424</xdr:colOff>
      <xdr:row>28</xdr:row>
      <xdr:rowOff>152400</xdr:rowOff>
    </xdr:to>
    <xdr:sp macro="" textlink="">
      <xdr:nvSpPr>
        <xdr:cNvPr id="25" name="TextovéPole 24">
          <a:extLst>
            <a:ext uri="{FF2B5EF4-FFF2-40B4-BE49-F238E27FC236}">
              <a16:creationId xmlns="" xmlns:a16="http://schemas.microsoft.com/office/drawing/2014/main" id="{00000000-0008-0000-0800-000019000000}"/>
            </a:ext>
          </a:extLst>
        </xdr:cNvPr>
        <xdr:cNvSpPr txBox="1"/>
      </xdr:nvSpPr>
      <xdr:spPr>
        <a:xfrm>
          <a:off x="6667499" y="5200650"/>
          <a:ext cx="3905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11</xdr:col>
      <xdr:colOff>152400</xdr:colOff>
      <xdr:row>18</xdr:row>
      <xdr:rowOff>47625</xdr:rowOff>
    </xdr:from>
    <xdr:to>
      <xdr:col>11</xdr:col>
      <xdr:colOff>342900</xdr:colOff>
      <xdr:row>20</xdr:row>
      <xdr:rowOff>0</xdr:rowOff>
    </xdr:to>
    <xdr:cxnSp macro="">
      <xdr:nvCxnSpPr>
        <xdr:cNvPr id="27" name="Přímá spojnice se šipkou 26">
          <a:extLst>
            <a:ext uri="{FF2B5EF4-FFF2-40B4-BE49-F238E27FC236}">
              <a16:creationId xmlns="" xmlns:a16="http://schemas.microsoft.com/office/drawing/2014/main" id="{00000000-0008-0000-0800-00001B000000}"/>
            </a:ext>
          </a:extLst>
        </xdr:cNvPr>
        <xdr:cNvCxnSpPr>
          <a:endCxn id="23" idx="0"/>
        </xdr:cNvCxnSpPr>
      </xdr:nvCxnSpPr>
      <xdr:spPr>
        <a:xfrm>
          <a:off x="6858000" y="3476625"/>
          <a:ext cx="190500" cy="333375"/>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400050</xdr:colOff>
      <xdr:row>22</xdr:row>
      <xdr:rowOff>19050</xdr:rowOff>
    </xdr:from>
    <xdr:to>
      <xdr:col>11</xdr:col>
      <xdr:colOff>514350</xdr:colOff>
      <xdr:row>26</xdr:row>
      <xdr:rowOff>171450</xdr:rowOff>
    </xdr:to>
    <xdr:cxnSp macro="">
      <xdr:nvCxnSpPr>
        <xdr:cNvPr id="30" name="Přímá spojnice se šipkou 29">
          <a:extLst>
            <a:ext uri="{FF2B5EF4-FFF2-40B4-BE49-F238E27FC236}">
              <a16:creationId xmlns="" xmlns:a16="http://schemas.microsoft.com/office/drawing/2014/main" id="{00000000-0008-0000-0800-00001E000000}"/>
            </a:ext>
          </a:extLst>
        </xdr:cNvPr>
        <xdr:cNvCxnSpPr/>
      </xdr:nvCxnSpPr>
      <xdr:spPr>
        <a:xfrm flipH="1" flipV="1">
          <a:off x="7105650" y="4210050"/>
          <a:ext cx="114300" cy="91440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257176</xdr:colOff>
      <xdr:row>6</xdr:row>
      <xdr:rowOff>28575</xdr:rowOff>
    </xdr:from>
    <xdr:to>
      <xdr:col>9</xdr:col>
      <xdr:colOff>495300</xdr:colOff>
      <xdr:row>7</xdr:row>
      <xdr:rowOff>19050</xdr:rowOff>
    </xdr:to>
    <xdr:sp macro="" textlink="">
      <xdr:nvSpPr>
        <xdr:cNvPr id="35" name="Obdélník 34">
          <a:extLst>
            <a:ext uri="{FF2B5EF4-FFF2-40B4-BE49-F238E27FC236}">
              <a16:creationId xmlns="" xmlns:a16="http://schemas.microsoft.com/office/drawing/2014/main" id="{00000000-0008-0000-0800-000023000000}"/>
            </a:ext>
          </a:extLst>
        </xdr:cNvPr>
        <xdr:cNvSpPr/>
      </xdr:nvSpPr>
      <xdr:spPr>
        <a:xfrm>
          <a:off x="3305176" y="1171575"/>
          <a:ext cx="2676524" cy="18097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419100</xdr:colOff>
      <xdr:row>16</xdr:row>
      <xdr:rowOff>0</xdr:rowOff>
    </xdr:from>
    <xdr:to>
      <xdr:col>17</xdr:col>
      <xdr:colOff>47624</xdr:colOff>
      <xdr:row>17</xdr:row>
      <xdr:rowOff>38099</xdr:rowOff>
    </xdr:to>
    <xdr:sp macro="" textlink="">
      <xdr:nvSpPr>
        <xdr:cNvPr id="36" name="Obdélník 35">
          <a:extLst>
            <a:ext uri="{FF2B5EF4-FFF2-40B4-BE49-F238E27FC236}">
              <a16:creationId xmlns="" xmlns:a16="http://schemas.microsoft.com/office/drawing/2014/main" id="{00000000-0008-0000-0800-000024000000}"/>
            </a:ext>
          </a:extLst>
        </xdr:cNvPr>
        <xdr:cNvSpPr/>
      </xdr:nvSpPr>
      <xdr:spPr>
        <a:xfrm>
          <a:off x="7734300" y="3048000"/>
          <a:ext cx="2676524" cy="228599"/>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0</xdr:col>
      <xdr:colOff>371478</xdr:colOff>
      <xdr:row>16</xdr:row>
      <xdr:rowOff>133351</xdr:rowOff>
    </xdr:from>
    <xdr:to>
      <xdr:col>8</xdr:col>
      <xdr:colOff>142876</xdr:colOff>
      <xdr:row>21</xdr:row>
      <xdr:rowOff>57150</xdr:rowOff>
    </xdr:to>
    <xdr:pic>
      <xdr:nvPicPr>
        <xdr:cNvPr id="39" name="Obrázek 38">
          <a:extLst>
            <a:ext uri="{FF2B5EF4-FFF2-40B4-BE49-F238E27FC236}">
              <a16:creationId xmlns=""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1478" y="3181351"/>
          <a:ext cx="4648198" cy="876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76200</xdr:colOff>
      <xdr:row>5</xdr:row>
      <xdr:rowOff>66676</xdr:rowOff>
    </xdr:from>
    <xdr:to>
      <xdr:col>16</xdr:col>
      <xdr:colOff>314325</xdr:colOff>
      <xdr:row>6</xdr:row>
      <xdr:rowOff>75400</xdr:rowOff>
    </xdr:to>
    <xdr:pic>
      <xdr:nvPicPr>
        <xdr:cNvPr id="40" name="Obrázek 39">
          <a:extLst>
            <a:ext uri="{FF2B5EF4-FFF2-40B4-BE49-F238E27FC236}">
              <a16:creationId xmlns=""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391400" y="1019176"/>
          <a:ext cx="2676525" cy="199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304800</xdr:colOff>
      <xdr:row>6</xdr:row>
      <xdr:rowOff>47625</xdr:rowOff>
    </xdr:from>
    <xdr:to>
      <xdr:col>16</xdr:col>
      <xdr:colOff>28575</xdr:colOff>
      <xdr:row>7</xdr:row>
      <xdr:rowOff>42937</xdr:rowOff>
    </xdr:to>
    <xdr:pic>
      <xdr:nvPicPr>
        <xdr:cNvPr id="41" name="Obrázek 40">
          <a:extLst>
            <a:ext uri="{FF2B5EF4-FFF2-40B4-BE49-F238E27FC236}">
              <a16:creationId xmlns=""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0" y="1190625"/>
          <a:ext cx="2162175" cy="18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7</xdr:row>
      <xdr:rowOff>28575</xdr:rowOff>
    </xdr:from>
    <xdr:to>
      <xdr:col>16</xdr:col>
      <xdr:colOff>514350</xdr:colOff>
      <xdr:row>8</xdr:row>
      <xdr:rowOff>9170</xdr:rowOff>
    </xdr:to>
    <xdr:pic>
      <xdr:nvPicPr>
        <xdr:cNvPr id="42" name="Obrázek 41">
          <a:extLst>
            <a:ext uri="{FF2B5EF4-FFF2-40B4-BE49-F238E27FC236}">
              <a16:creationId xmlns=""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43775" y="1362075"/>
          <a:ext cx="2924175" cy="171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504826</xdr:colOff>
      <xdr:row>5</xdr:row>
      <xdr:rowOff>76200</xdr:rowOff>
    </xdr:from>
    <xdr:to>
      <xdr:col>16</xdr:col>
      <xdr:colOff>600076</xdr:colOff>
      <xdr:row>8</xdr:row>
      <xdr:rowOff>19050</xdr:rowOff>
    </xdr:to>
    <xdr:sp macro="" textlink="">
      <xdr:nvSpPr>
        <xdr:cNvPr id="43" name="Obdélník 42">
          <a:extLst>
            <a:ext uri="{FF2B5EF4-FFF2-40B4-BE49-F238E27FC236}">
              <a16:creationId xmlns="" xmlns:a16="http://schemas.microsoft.com/office/drawing/2014/main" id="{00000000-0008-0000-0800-00002B000000}"/>
            </a:ext>
          </a:extLst>
        </xdr:cNvPr>
        <xdr:cNvSpPr/>
      </xdr:nvSpPr>
      <xdr:spPr>
        <a:xfrm>
          <a:off x="7210426" y="1028700"/>
          <a:ext cx="3143250" cy="514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0</xdr:col>
      <xdr:colOff>333375</xdr:colOff>
      <xdr:row>21</xdr:row>
      <xdr:rowOff>142875</xdr:rowOff>
    </xdr:from>
    <xdr:to>
      <xdr:col>8</xdr:col>
      <xdr:colOff>152400</xdr:colOff>
      <xdr:row>27</xdr:row>
      <xdr:rowOff>28574</xdr:rowOff>
    </xdr:to>
    <xdr:pic>
      <xdr:nvPicPr>
        <xdr:cNvPr id="44" name="Obrázek 43">
          <a:extLst>
            <a:ext uri="{FF2B5EF4-FFF2-40B4-BE49-F238E27FC236}">
              <a16:creationId xmlns=""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33375" y="4143375"/>
          <a:ext cx="4695825" cy="1028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285753</xdr:colOff>
      <xdr:row>16</xdr:row>
      <xdr:rowOff>114300</xdr:rowOff>
    </xdr:from>
    <xdr:to>
      <xdr:col>8</xdr:col>
      <xdr:colOff>200025</xdr:colOff>
      <xdr:row>27</xdr:row>
      <xdr:rowOff>38100</xdr:rowOff>
    </xdr:to>
    <xdr:sp macro="" textlink="">
      <xdr:nvSpPr>
        <xdr:cNvPr id="45" name="Obdélník 44">
          <a:extLst>
            <a:ext uri="{FF2B5EF4-FFF2-40B4-BE49-F238E27FC236}">
              <a16:creationId xmlns="" xmlns:a16="http://schemas.microsoft.com/office/drawing/2014/main" id="{00000000-0008-0000-0800-00002D000000}"/>
            </a:ext>
          </a:extLst>
        </xdr:cNvPr>
        <xdr:cNvSpPr/>
      </xdr:nvSpPr>
      <xdr:spPr>
        <a:xfrm>
          <a:off x="285753" y="3162300"/>
          <a:ext cx="4791072" cy="2019300"/>
        </a:xfrm>
        <a:prstGeom prst="rect">
          <a:avLst/>
        </a:prstGeom>
        <a:solidFill>
          <a:schemeClr val="tx1">
            <a:alpha val="17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2</xdr:col>
      <xdr:colOff>123825</xdr:colOff>
      <xdr:row>29</xdr:row>
      <xdr:rowOff>142874</xdr:rowOff>
    </xdr:from>
    <xdr:to>
      <xdr:col>13</xdr:col>
      <xdr:colOff>247650</xdr:colOff>
      <xdr:row>47</xdr:row>
      <xdr:rowOff>9524</xdr:rowOff>
    </xdr:to>
    <xdr:pic>
      <xdr:nvPicPr>
        <xdr:cNvPr id="46" name="Obrázek 45">
          <a:extLst>
            <a:ext uri="{FF2B5EF4-FFF2-40B4-BE49-F238E27FC236}">
              <a16:creationId xmlns="" xmlns:a16="http://schemas.microsoft.com/office/drawing/2014/main" id="{00000000-0008-0000-0800-00002E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43025" y="5667374"/>
          <a:ext cx="6829425" cy="3295650"/>
        </a:xfrm>
        <a:prstGeom prst="rect">
          <a:avLst/>
        </a:prstGeom>
        <a:noFill/>
        <a:ln>
          <a:noFill/>
        </a:ln>
      </xdr:spPr>
    </xdr:pic>
    <xdr:clientData/>
  </xdr:twoCellAnchor>
  <xdr:twoCellAnchor>
    <xdr:from>
      <xdr:col>2</xdr:col>
      <xdr:colOff>142875</xdr:colOff>
      <xdr:row>40</xdr:row>
      <xdr:rowOff>57150</xdr:rowOff>
    </xdr:from>
    <xdr:to>
      <xdr:col>13</xdr:col>
      <xdr:colOff>257174</xdr:colOff>
      <xdr:row>44</xdr:row>
      <xdr:rowOff>0</xdr:rowOff>
    </xdr:to>
    <xdr:sp macro="" textlink="">
      <xdr:nvSpPr>
        <xdr:cNvPr id="47" name="Obdélník 46">
          <a:extLst>
            <a:ext uri="{FF2B5EF4-FFF2-40B4-BE49-F238E27FC236}">
              <a16:creationId xmlns="" xmlns:a16="http://schemas.microsoft.com/office/drawing/2014/main" id="{00000000-0008-0000-0800-00002F000000}"/>
            </a:ext>
          </a:extLst>
        </xdr:cNvPr>
        <xdr:cNvSpPr/>
      </xdr:nvSpPr>
      <xdr:spPr>
        <a:xfrm>
          <a:off x="1362075" y="7677150"/>
          <a:ext cx="6819899" cy="70485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xdr:col>
      <xdr:colOff>142875</xdr:colOff>
      <xdr:row>37</xdr:row>
      <xdr:rowOff>123824</xdr:rowOff>
    </xdr:from>
    <xdr:to>
      <xdr:col>13</xdr:col>
      <xdr:colOff>257175</xdr:colOff>
      <xdr:row>39</xdr:row>
      <xdr:rowOff>38100</xdr:rowOff>
    </xdr:to>
    <xdr:sp macro="" textlink="">
      <xdr:nvSpPr>
        <xdr:cNvPr id="48" name="Obdélník 47">
          <a:extLst>
            <a:ext uri="{FF2B5EF4-FFF2-40B4-BE49-F238E27FC236}">
              <a16:creationId xmlns="" xmlns:a16="http://schemas.microsoft.com/office/drawing/2014/main" id="{00000000-0008-0000-0800-000030000000}"/>
            </a:ext>
          </a:extLst>
        </xdr:cNvPr>
        <xdr:cNvSpPr/>
      </xdr:nvSpPr>
      <xdr:spPr>
        <a:xfrm>
          <a:off x="1362075" y="7172324"/>
          <a:ext cx="6819900" cy="295276"/>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47624</xdr:rowOff>
    </xdr:from>
    <xdr:to>
      <xdr:col>20</xdr:col>
      <xdr:colOff>476250</xdr:colOff>
      <xdr:row>54</xdr:row>
      <xdr:rowOff>95250</xdr:rowOff>
    </xdr:to>
    <xdr:sp macro="" textlink="">
      <xdr:nvSpPr>
        <xdr:cNvPr id="2" name="TextovéPole 1">
          <a:extLst>
            <a:ext uri="{FF2B5EF4-FFF2-40B4-BE49-F238E27FC236}">
              <a16:creationId xmlns="" xmlns:a16="http://schemas.microsoft.com/office/drawing/2014/main" id="{00000000-0008-0000-0900-000002000000}"/>
            </a:ext>
          </a:extLst>
        </xdr:cNvPr>
        <xdr:cNvSpPr txBox="1"/>
      </xdr:nvSpPr>
      <xdr:spPr>
        <a:xfrm>
          <a:off x="123825" y="47624"/>
          <a:ext cx="12544425" cy="10334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419100</xdr:colOff>
      <xdr:row>2</xdr:row>
      <xdr:rowOff>123825</xdr:rowOff>
    </xdr:from>
    <xdr:to>
      <xdr:col>15</xdr:col>
      <xdr:colOff>295275</xdr:colOff>
      <xdr:row>23</xdr:row>
      <xdr:rowOff>47625</xdr:rowOff>
    </xdr:to>
    <xdr:pic>
      <xdr:nvPicPr>
        <xdr:cNvPr id="3" name="Obrázek 2">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504825"/>
          <a:ext cx="902017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523875</xdr:colOff>
      <xdr:row>8</xdr:row>
      <xdr:rowOff>95249</xdr:rowOff>
    </xdr:from>
    <xdr:to>
      <xdr:col>15</xdr:col>
      <xdr:colOff>28575</xdr:colOff>
      <xdr:row>9</xdr:row>
      <xdr:rowOff>180974</xdr:rowOff>
    </xdr:to>
    <xdr:sp macro="" textlink="">
      <xdr:nvSpPr>
        <xdr:cNvPr id="4" name="TextovéPole 3">
          <a:extLst>
            <a:ext uri="{FF2B5EF4-FFF2-40B4-BE49-F238E27FC236}">
              <a16:creationId xmlns="" xmlns:a16="http://schemas.microsoft.com/office/drawing/2014/main" id="{00000000-0008-0000-0900-000004000000}"/>
            </a:ext>
          </a:extLst>
        </xdr:cNvPr>
        <xdr:cNvSpPr txBox="1"/>
      </xdr:nvSpPr>
      <xdr:spPr>
        <a:xfrm>
          <a:off x="7839075" y="1619249"/>
          <a:ext cx="1333500" cy="276225"/>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cs-CZ" sz="1100"/>
            <a:t>Přílohu č. 23</a:t>
          </a:r>
        </a:p>
      </xdr:txBody>
    </xdr:sp>
    <xdr:clientData/>
  </xdr:twoCellAnchor>
  <xdr:twoCellAnchor>
    <xdr:from>
      <xdr:col>12</xdr:col>
      <xdr:colOff>533400</xdr:colOff>
      <xdr:row>13</xdr:row>
      <xdr:rowOff>171450</xdr:rowOff>
    </xdr:from>
    <xdr:to>
      <xdr:col>15</xdr:col>
      <xdr:colOff>38100</xdr:colOff>
      <xdr:row>15</xdr:row>
      <xdr:rowOff>66675</xdr:rowOff>
    </xdr:to>
    <xdr:sp macro="" textlink="">
      <xdr:nvSpPr>
        <xdr:cNvPr id="5" name="TextovéPole 4">
          <a:extLst>
            <a:ext uri="{FF2B5EF4-FFF2-40B4-BE49-F238E27FC236}">
              <a16:creationId xmlns="" xmlns:a16="http://schemas.microsoft.com/office/drawing/2014/main" id="{00000000-0008-0000-0900-000005000000}"/>
            </a:ext>
          </a:extLst>
        </xdr:cNvPr>
        <xdr:cNvSpPr txBox="1"/>
      </xdr:nvSpPr>
      <xdr:spPr>
        <a:xfrm>
          <a:off x="7848600" y="2647950"/>
          <a:ext cx="1333500" cy="276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cs-CZ" sz="1100"/>
            <a:t>Přílohu č. 23</a:t>
          </a:r>
        </a:p>
      </xdr:txBody>
    </xdr:sp>
    <xdr:clientData/>
  </xdr:twoCellAnchor>
  <xdr:twoCellAnchor>
    <xdr:from>
      <xdr:col>0</xdr:col>
      <xdr:colOff>514350</xdr:colOff>
      <xdr:row>15</xdr:row>
      <xdr:rowOff>123825</xdr:rowOff>
    </xdr:from>
    <xdr:to>
      <xdr:col>15</xdr:col>
      <xdr:colOff>76200</xdr:colOff>
      <xdr:row>17</xdr:row>
      <xdr:rowOff>142875</xdr:rowOff>
    </xdr:to>
    <xdr:sp macro="" textlink="">
      <xdr:nvSpPr>
        <xdr:cNvPr id="6" name="Obdélník 5">
          <a:extLst>
            <a:ext uri="{FF2B5EF4-FFF2-40B4-BE49-F238E27FC236}">
              <a16:creationId xmlns="" xmlns:a16="http://schemas.microsoft.com/office/drawing/2014/main" id="{00000000-0008-0000-0900-000006000000}"/>
            </a:ext>
          </a:extLst>
        </xdr:cNvPr>
        <xdr:cNvSpPr/>
      </xdr:nvSpPr>
      <xdr:spPr>
        <a:xfrm>
          <a:off x="514350" y="2981325"/>
          <a:ext cx="8705850" cy="40005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0</xdr:col>
      <xdr:colOff>510886</xdr:colOff>
      <xdr:row>24</xdr:row>
      <xdr:rowOff>155865</xdr:rowOff>
    </xdr:from>
    <xdr:to>
      <xdr:col>15</xdr:col>
      <xdr:colOff>381000</xdr:colOff>
      <xdr:row>27</xdr:row>
      <xdr:rowOff>165390</xdr:rowOff>
    </xdr:to>
    <xdr:pic>
      <xdr:nvPicPr>
        <xdr:cNvPr id="11" name="Obrázek 10">
          <a:extLst>
            <a:ext uri="{FF2B5EF4-FFF2-40B4-BE49-F238E27FC236}">
              <a16:creationId xmlns=""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886" y="4727865"/>
          <a:ext cx="896215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519545</xdr:colOff>
      <xdr:row>27</xdr:row>
      <xdr:rowOff>138545</xdr:rowOff>
    </xdr:from>
    <xdr:to>
      <xdr:col>15</xdr:col>
      <xdr:colOff>370609</xdr:colOff>
      <xdr:row>33</xdr:row>
      <xdr:rowOff>24245</xdr:rowOff>
    </xdr:to>
    <xdr:pic>
      <xdr:nvPicPr>
        <xdr:cNvPr id="12" name="Obrázek 11">
          <a:extLst>
            <a:ext uri="{FF2B5EF4-FFF2-40B4-BE49-F238E27FC236}">
              <a16:creationId xmlns=""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9545" y="5282045"/>
          <a:ext cx="8943109"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528205</xdr:colOff>
      <xdr:row>32</xdr:row>
      <xdr:rowOff>173183</xdr:rowOff>
    </xdr:from>
    <xdr:to>
      <xdr:col>15</xdr:col>
      <xdr:colOff>350694</xdr:colOff>
      <xdr:row>52</xdr:row>
      <xdr:rowOff>163658</xdr:rowOff>
    </xdr:to>
    <xdr:pic>
      <xdr:nvPicPr>
        <xdr:cNvPr id="13" name="Obrázek 12">
          <a:extLst>
            <a:ext uri="{FF2B5EF4-FFF2-40B4-BE49-F238E27FC236}">
              <a16:creationId xmlns=""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8205" y="6269183"/>
          <a:ext cx="8914534"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597477</xdr:colOff>
      <xdr:row>27</xdr:row>
      <xdr:rowOff>173180</xdr:rowOff>
    </xdr:from>
    <xdr:to>
      <xdr:col>15</xdr:col>
      <xdr:colOff>173182</xdr:colOff>
      <xdr:row>32</xdr:row>
      <xdr:rowOff>164521</xdr:rowOff>
    </xdr:to>
    <xdr:sp macro="" textlink="">
      <xdr:nvSpPr>
        <xdr:cNvPr id="14" name="Obdélník 13">
          <a:extLst>
            <a:ext uri="{FF2B5EF4-FFF2-40B4-BE49-F238E27FC236}">
              <a16:creationId xmlns="" xmlns:a16="http://schemas.microsoft.com/office/drawing/2014/main" id="{00000000-0008-0000-0900-00000E000000}"/>
            </a:ext>
          </a:extLst>
        </xdr:cNvPr>
        <xdr:cNvSpPr/>
      </xdr:nvSpPr>
      <xdr:spPr>
        <a:xfrm>
          <a:off x="597477" y="5316680"/>
          <a:ext cx="8667750" cy="943841"/>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142874</xdr:colOff>
      <xdr:row>0</xdr:row>
      <xdr:rowOff>57149</xdr:rowOff>
    </xdr:from>
    <xdr:to>
      <xdr:col>27</xdr:col>
      <xdr:colOff>342900</xdr:colOff>
      <xdr:row>40</xdr:row>
      <xdr:rowOff>47625</xdr:rowOff>
    </xdr:to>
    <xdr:sp macro="" textlink="">
      <xdr:nvSpPr>
        <xdr:cNvPr id="2" name="TextovéPole 1">
          <a:extLst>
            <a:ext uri="{FF2B5EF4-FFF2-40B4-BE49-F238E27FC236}">
              <a16:creationId xmlns="" xmlns:a16="http://schemas.microsoft.com/office/drawing/2014/main" id="{00000000-0008-0000-0A00-000002000000}"/>
            </a:ext>
          </a:extLst>
        </xdr:cNvPr>
        <xdr:cNvSpPr txBox="1"/>
      </xdr:nvSpPr>
      <xdr:spPr>
        <a:xfrm>
          <a:off x="142874" y="57149"/>
          <a:ext cx="16659226" cy="780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0</xdr:col>
      <xdr:colOff>276225</xdr:colOff>
      <xdr:row>1</xdr:row>
      <xdr:rowOff>57150</xdr:rowOff>
    </xdr:from>
    <xdr:to>
      <xdr:col>11</xdr:col>
      <xdr:colOff>447675</xdr:colOff>
      <xdr:row>4</xdr:row>
      <xdr:rowOff>180975</xdr:rowOff>
    </xdr:to>
    <xdr:sp macro="" textlink="">
      <xdr:nvSpPr>
        <xdr:cNvPr id="3" name="TextovéPole 2">
          <a:extLst>
            <a:ext uri="{FF2B5EF4-FFF2-40B4-BE49-F238E27FC236}">
              <a16:creationId xmlns="" xmlns:a16="http://schemas.microsoft.com/office/drawing/2014/main" id="{00000000-0008-0000-0A00-000003000000}"/>
            </a:ext>
          </a:extLst>
        </xdr:cNvPr>
        <xdr:cNvSpPr txBox="1"/>
      </xdr:nvSpPr>
      <xdr:spPr>
        <a:xfrm>
          <a:off x="276225" y="247650"/>
          <a:ext cx="6877050" cy="695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100" b="0" i="0" u="none" strike="noStrike" baseline="0">
              <a:solidFill>
                <a:schemeClr val="dk1"/>
              </a:solidFill>
              <a:latin typeface="+mn-lt"/>
              <a:ea typeface="+mn-ea"/>
              <a:cs typeface="+mn-cs"/>
            </a:rPr>
            <a:t>Pokud se nelze vyhnout užívání středně silných nebo silných inhibitorů CYP3A4, doporučená dávka ivosidenibu má být snížena na 250 mg (jedna 250 mg tableta) jednou denně. Pokud je středně silný nebo silný inhibitor CYP3A4 vysazen, dávka ivosidenibu má být zvýšena na 500 mg po uplynutí nejméně 5 poločasů inhibitoru CYP3A4 .</a:t>
          </a:r>
          <a:endParaRPr lang="cs-CZ" sz="1100"/>
        </a:p>
      </xdr:txBody>
    </xdr:sp>
    <xdr:clientData/>
  </xdr:twoCellAnchor>
  <xdr:twoCellAnchor>
    <xdr:from>
      <xdr:col>1</xdr:col>
      <xdr:colOff>466725</xdr:colOff>
      <xdr:row>17</xdr:row>
      <xdr:rowOff>171449</xdr:rowOff>
    </xdr:from>
    <xdr:to>
      <xdr:col>11</xdr:col>
      <xdr:colOff>104776</xdr:colOff>
      <xdr:row>28</xdr:row>
      <xdr:rowOff>152400</xdr:rowOff>
    </xdr:to>
    <xdr:sp macro="" textlink="">
      <xdr:nvSpPr>
        <xdr:cNvPr id="4" name="TextovéPole 3">
          <a:extLst>
            <a:ext uri="{FF2B5EF4-FFF2-40B4-BE49-F238E27FC236}">
              <a16:creationId xmlns="" xmlns:a16="http://schemas.microsoft.com/office/drawing/2014/main" id="{65551C86-77DD-4DE3-9288-A52D5E7352B3}"/>
            </a:ext>
          </a:extLst>
        </xdr:cNvPr>
        <xdr:cNvSpPr txBox="1"/>
      </xdr:nvSpPr>
      <xdr:spPr>
        <a:xfrm>
          <a:off x="1076325" y="3409949"/>
          <a:ext cx="5734051" cy="2076451"/>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900" b="1" i="0">
              <a:solidFill>
                <a:schemeClr val="dk1"/>
              </a:solidFill>
              <a:effectLst/>
              <a:latin typeface="+mn-lt"/>
              <a:ea typeface="+mn-ea"/>
              <a:cs typeface="+mn-cs"/>
            </a:rPr>
            <a:t>Azacitidin </a:t>
          </a:r>
          <a:r>
            <a:rPr lang="cs-CZ" sz="900" b="0" i="0">
              <a:solidFill>
                <a:schemeClr val="dk1"/>
              </a:solidFill>
              <a:effectLst/>
              <a:latin typeface="+mn-lt"/>
              <a:ea typeface="+mn-ea"/>
              <a:cs typeface="+mn-cs"/>
            </a:rPr>
            <a:t>a decitabinu (5-aza-2′deoxycytidin) jsou analogy cytidinu, ve kterých byl atom uhlíku v poloze 5 v pyrimidinovém kruhu nahrazen atomem dusíku. Původně byly zamýšleny jako cytotoxické léky. Bylo však zjištěno, že </a:t>
          </a:r>
          <a:r>
            <a:rPr lang="cs-CZ" sz="900" b="1" i="0">
              <a:solidFill>
                <a:schemeClr val="dk1"/>
              </a:solidFill>
              <a:effectLst/>
              <a:latin typeface="+mn-lt"/>
              <a:ea typeface="+mn-ea"/>
              <a:cs typeface="+mn-cs"/>
            </a:rPr>
            <a:t>nízká dávka těchto léků může způsobit demetylaci DNA inaktivací DNA methyltransferázy-1 (tzv. DNMT-1), enzymu zodpovědného za metylaci DNA - viz Přílohu č. 21</a:t>
          </a:r>
          <a:r>
            <a:rPr lang="cs-CZ" sz="900" b="0" i="0">
              <a:solidFill>
                <a:schemeClr val="dk1"/>
              </a:solidFill>
              <a:effectLst/>
              <a:latin typeface="+mn-lt"/>
              <a:ea typeface="+mn-ea"/>
              <a:cs typeface="+mn-cs"/>
            </a:rPr>
            <a:t>. Po příjmu do buňky se azacitidin a decitabin, přeměňují na monofosfáty, difosfáty a trifosfáty</a:t>
          </a:r>
          <a:r>
            <a:rPr lang="cs-CZ" sz="900" b="0" i="0" u="sng">
              <a:solidFill>
                <a:schemeClr val="dk1"/>
              </a:solidFill>
              <a:effectLst/>
              <a:latin typeface="+mn-lt"/>
              <a:ea typeface="+mn-ea"/>
              <a:cs typeface="+mn-cs"/>
            </a:rPr>
            <a:t>. Azacitidin se přeměňuje hlavně na azacitidintrifosfát, který je začleněn do RNA, menší část podaného azacitidinu (asi 10–20 %) je přeměněna na 5-aza-2′-deoxycytidintrifosfát prostřednictvím enzymu ribonukleotid reduktázy a je k dispozici pro inkorporaci do DNA - inkorporace do DNA má za následek tvorbu aduktů mezi DNA a DNMT-1.</a:t>
          </a:r>
          <a:r>
            <a:rPr lang="cs-CZ" sz="900" b="0" i="0">
              <a:solidFill>
                <a:schemeClr val="dk1"/>
              </a:solidFill>
              <a:effectLst/>
              <a:latin typeface="+mn-lt"/>
              <a:ea typeface="+mn-ea"/>
              <a:cs typeface="+mn-cs"/>
            </a:rPr>
            <a:t> Při vysokých dávkách se DNA nedokáže zotavit a dochází k buněčné smrti. Ale při nižších dávkách jsou však vytvořené adukty degradovány proteozomem, po kterém je obnovena DNA. Syntéza DNA se pak obnoví v nepřítomnosti DNMT-1 - v důsledku toho již nelze aberantní vzor metylace DNA reprodukovat směrem k dceřiným řetězcům, tímto způsobem je nízká dávka azacitidinu nebo decitabinu schopna vyvolat opětovnou expresi dříve umlčených genů. Reaktivace genů regulujících buněčný cyklus, které byly původně umlčeny v důsledku hypermetylace, může indukovat buněčnou diferenciaci, snížit proliferaci a/nebo zvýšit apoptózu dceřiných buněk. </a:t>
          </a:r>
          <a:r>
            <a:rPr lang="cs-CZ" sz="900" b="1" i="0">
              <a:solidFill>
                <a:schemeClr val="dk1"/>
              </a:solidFill>
              <a:effectLst/>
              <a:latin typeface="+mn-lt"/>
              <a:ea typeface="+mn-ea"/>
              <a:cs typeface="+mn-cs"/>
            </a:rPr>
            <a:t>Léčba azacitidinem by měla pokračovat minimálně šest cyklů než se může vyhodnocovat odpověď na léčbu.</a:t>
          </a:r>
          <a:endParaRPr lang="cs-CZ" sz="900" b="1"/>
        </a:p>
      </xdr:txBody>
    </xdr:sp>
    <xdr:clientData/>
  </xdr:twoCellAnchor>
  <xdr:twoCellAnchor editAs="oneCell">
    <xdr:from>
      <xdr:col>4</xdr:col>
      <xdr:colOff>590551</xdr:colOff>
      <xdr:row>6</xdr:row>
      <xdr:rowOff>114300</xdr:rowOff>
    </xdr:from>
    <xdr:to>
      <xdr:col>11</xdr:col>
      <xdr:colOff>95251</xdr:colOff>
      <xdr:row>17</xdr:row>
      <xdr:rowOff>98268</xdr:rowOff>
    </xdr:to>
    <xdr:pic>
      <xdr:nvPicPr>
        <xdr:cNvPr id="5" name="Obrázek 4">
          <a:extLst>
            <a:ext uri="{FF2B5EF4-FFF2-40B4-BE49-F238E27FC236}">
              <a16:creationId xmlns="" xmlns:a16="http://schemas.microsoft.com/office/drawing/2014/main" id="{F4A6011E-C3B0-412F-95F0-CC13B0B85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8951" y="1257300"/>
          <a:ext cx="3771900" cy="2079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514979</xdr:colOff>
      <xdr:row>7</xdr:row>
      <xdr:rowOff>28576</xdr:rowOff>
    </xdr:from>
    <xdr:to>
      <xdr:col>4</xdr:col>
      <xdr:colOff>320565</xdr:colOff>
      <xdr:row>16</xdr:row>
      <xdr:rowOff>123826</xdr:rowOff>
    </xdr:to>
    <xdr:pic>
      <xdr:nvPicPr>
        <xdr:cNvPr id="6" name="Obrázek 5">
          <a:extLst>
            <a:ext uri="{FF2B5EF4-FFF2-40B4-BE49-F238E27FC236}">
              <a16:creationId xmlns="" xmlns:a16="http://schemas.microsoft.com/office/drawing/2014/main" id="{9255BBAA-B9C7-452B-831E-761AFAA1B2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4579" y="1362076"/>
          <a:ext cx="1634386"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171450</xdr:colOff>
      <xdr:row>11</xdr:row>
      <xdr:rowOff>152400</xdr:rowOff>
    </xdr:from>
    <xdr:to>
      <xdr:col>11</xdr:col>
      <xdr:colOff>19050</xdr:colOff>
      <xdr:row>13</xdr:row>
      <xdr:rowOff>103031</xdr:rowOff>
    </xdr:to>
    <xdr:pic>
      <xdr:nvPicPr>
        <xdr:cNvPr id="7" name="Obrázek 6">
          <a:extLst>
            <a:ext uri="{FF2B5EF4-FFF2-40B4-BE49-F238E27FC236}">
              <a16:creationId xmlns="" xmlns:a16="http://schemas.microsoft.com/office/drawing/2014/main" id="{83939138-FE4A-4FC3-A8B0-0A98E1879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0" y="2247900"/>
          <a:ext cx="2286000" cy="331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419100</xdr:colOff>
      <xdr:row>2</xdr:row>
      <xdr:rowOff>142875</xdr:rowOff>
    </xdr:from>
    <xdr:to>
      <xdr:col>26</xdr:col>
      <xdr:colOff>400050</xdr:colOff>
      <xdr:row>12</xdr:row>
      <xdr:rowOff>57150</xdr:rowOff>
    </xdr:to>
    <xdr:pic>
      <xdr:nvPicPr>
        <xdr:cNvPr id="8" name="Obrázek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34300" y="523875"/>
          <a:ext cx="851535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4</xdr:row>
      <xdr:rowOff>152400</xdr:rowOff>
    </xdr:from>
    <xdr:to>
      <xdr:col>22</xdr:col>
      <xdr:colOff>190500</xdr:colOff>
      <xdr:row>6</xdr:row>
      <xdr:rowOff>28575</xdr:rowOff>
    </xdr:to>
    <xdr:sp macro="" textlink="">
      <xdr:nvSpPr>
        <xdr:cNvPr id="10" name="TextovéPole 9"/>
        <xdr:cNvSpPr txBox="1"/>
      </xdr:nvSpPr>
      <xdr:spPr>
        <a:xfrm>
          <a:off x="9753600" y="914400"/>
          <a:ext cx="38481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a:t>Plně aktivní; žádná omezení výkonu.</a:t>
          </a:r>
        </a:p>
      </xdr:txBody>
    </xdr:sp>
    <xdr:clientData/>
  </xdr:twoCellAnchor>
  <xdr:twoCellAnchor>
    <xdr:from>
      <xdr:col>15</xdr:col>
      <xdr:colOff>609599</xdr:colOff>
      <xdr:row>6</xdr:row>
      <xdr:rowOff>57150</xdr:rowOff>
    </xdr:from>
    <xdr:to>
      <xdr:col>25</xdr:col>
      <xdr:colOff>371474</xdr:colOff>
      <xdr:row>7</xdr:row>
      <xdr:rowOff>123825</xdr:rowOff>
    </xdr:to>
    <xdr:sp macro="" textlink="">
      <xdr:nvSpPr>
        <xdr:cNvPr id="11" name="TextovéPole 10"/>
        <xdr:cNvSpPr txBox="1"/>
      </xdr:nvSpPr>
      <xdr:spPr>
        <a:xfrm>
          <a:off x="9753599" y="1200150"/>
          <a:ext cx="58578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a:t>Omezená namáhavá fyzická aktivita; plně pohyblivý a schopný vykonávat lehkou práci.</a:t>
          </a:r>
        </a:p>
      </xdr:txBody>
    </xdr:sp>
    <xdr:clientData/>
  </xdr:twoCellAnchor>
  <xdr:twoCellAnchor>
    <xdr:from>
      <xdr:col>15</xdr:col>
      <xdr:colOff>609599</xdr:colOff>
      <xdr:row>7</xdr:row>
      <xdr:rowOff>152400</xdr:rowOff>
    </xdr:from>
    <xdr:to>
      <xdr:col>26</xdr:col>
      <xdr:colOff>523875</xdr:colOff>
      <xdr:row>9</xdr:row>
      <xdr:rowOff>28575</xdr:rowOff>
    </xdr:to>
    <xdr:sp macro="" textlink="">
      <xdr:nvSpPr>
        <xdr:cNvPr id="12" name="TextovéPole 11"/>
        <xdr:cNvSpPr txBox="1"/>
      </xdr:nvSpPr>
      <xdr:spPr>
        <a:xfrm>
          <a:off x="9753599" y="1485900"/>
          <a:ext cx="6619876"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t>Schopný veškeré sebeobsluhy, ale neschopný vykonávat jakoukoliv</a:t>
          </a:r>
          <a:r>
            <a:rPr lang="cs-CZ" sz="1000" baseline="0"/>
            <a:t> prac.</a:t>
          </a:r>
          <a:r>
            <a:rPr lang="cs-CZ" sz="1000"/>
            <a:t> činnost. Vstává a cca &gt; 50 % hod během dne bdělý.</a:t>
          </a:r>
        </a:p>
      </xdr:txBody>
    </xdr:sp>
    <xdr:clientData/>
  </xdr:twoCellAnchor>
  <xdr:twoCellAnchor>
    <xdr:from>
      <xdr:col>16</xdr:col>
      <xdr:colOff>0</xdr:colOff>
      <xdr:row>9</xdr:row>
      <xdr:rowOff>57150</xdr:rowOff>
    </xdr:from>
    <xdr:to>
      <xdr:col>26</xdr:col>
      <xdr:colOff>361950</xdr:colOff>
      <xdr:row>10</xdr:row>
      <xdr:rowOff>123825</xdr:rowOff>
    </xdr:to>
    <xdr:sp macro="" textlink="">
      <xdr:nvSpPr>
        <xdr:cNvPr id="13" name="TextovéPole 12"/>
        <xdr:cNvSpPr txBox="1"/>
      </xdr:nvSpPr>
      <xdr:spPr>
        <a:xfrm>
          <a:off x="9753600" y="1771650"/>
          <a:ext cx="64579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a:t>Schopný pouze omezené sebeobsluhy; upoutaný na lůžko nebo židli &gt; 50 % doby bdění.</a:t>
          </a:r>
        </a:p>
      </xdr:txBody>
    </xdr:sp>
    <xdr:clientData/>
  </xdr:twoCellAnchor>
  <xdr:twoCellAnchor editAs="oneCell">
    <xdr:from>
      <xdr:col>26</xdr:col>
      <xdr:colOff>371474</xdr:colOff>
      <xdr:row>2</xdr:row>
      <xdr:rowOff>161925</xdr:rowOff>
    </xdr:from>
    <xdr:to>
      <xdr:col>26</xdr:col>
      <xdr:colOff>428624</xdr:colOff>
      <xdr:row>12</xdr:row>
      <xdr:rowOff>66675</xdr:rowOff>
    </xdr:to>
    <xdr:pic>
      <xdr:nvPicPr>
        <xdr:cNvPr id="14" name="Obrázek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221074" y="542925"/>
          <a:ext cx="57150" cy="1809750"/>
        </a:xfrm>
        <a:prstGeom prst="rect">
          <a:avLst/>
        </a:prstGeom>
        <a:noFill/>
        <a:scene3d>
          <a:camera prst="orthographicFront">
            <a:rot lat="0" lon="0" rev="10800000"/>
          </a:camera>
          <a:lightRig rig="threePt" dir="t"/>
        </a:scene3d>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600075</xdr:colOff>
      <xdr:row>10</xdr:row>
      <xdr:rowOff>142875</xdr:rowOff>
    </xdr:from>
    <xdr:to>
      <xdr:col>25</xdr:col>
      <xdr:colOff>361950</xdr:colOff>
      <xdr:row>12</xdr:row>
      <xdr:rowOff>19050</xdr:rowOff>
    </xdr:to>
    <xdr:sp macro="" textlink="">
      <xdr:nvSpPr>
        <xdr:cNvPr id="15" name="TextovéPole 14"/>
        <xdr:cNvSpPr txBox="1"/>
      </xdr:nvSpPr>
      <xdr:spPr>
        <a:xfrm>
          <a:off x="9744075" y="2047875"/>
          <a:ext cx="58578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a:t>Zcela neschopný; nemůže provádět žádnou sebeobsluhu; zcela upoutaný na lůžko či židli.</a:t>
          </a:r>
        </a:p>
      </xdr:txBody>
    </xdr:sp>
    <xdr:clientData/>
  </xdr:twoCellAnchor>
  <xdr:twoCellAnchor editAs="oneCell">
    <xdr:from>
      <xdr:col>11</xdr:col>
      <xdr:colOff>485775</xdr:colOff>
      <xdr:row>14</xdr:row>
      <xdr:rowOff>47625</xdr:rowOff>
    </xdr:from>
    <xdr:to>
      <xdr:col>20</xdr:col>
      <xdr:colOff>219075</xdr:colOff>
      <xdr:row>36</xdr:row>
      <xdr:rowOff>57150</xdr:rowOff>
    </xdr:to>
    <xdr:pic>
      <xdr:nvPicPr>
        <xdr:cNvPr id="16" name="Obrázek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1375" y="2714625"/>
          <a:ext cx="52197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209550</xdr:colOff>
      <xdr:row>14</xdr:row>
      <xdr:rowOff>47625</xdr:rowOff>
    </xdr:from>
    <xdr:to>
      <xdr:col>22</xdr:col>
      <xdr:colOff>552450</xdr:colOff>
      <xdr:row>36</xdr:row>
      <xdr:rowOff>38100</xdr:rowOff>
    </xdr:to>
    <xdr:pic>
      <xdr:nvPicPr>
        <xdr:cNvPr id="17" name="Obrázek 1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01550" y="2714625"/>
          <a:ext cx="1562100" cy="437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142875</xdr:colOff>
      <xdr:row>14</xdr:row>
      <xdr:rowOff>123825</xdr:rowOff>
    </xdr:from>
    <xdr:to>
      <xdr:col>19</xdr:col>
      <xdr:colOff>514350</xdr:colOff>
      <xdr:row>16</xdr:row>
      <xdr:rowOff>38100</xdr:rowOff>
    </xdr:to>
    <xdr:pic>
      <xdr:nvPicPr>
        <xdr:cNvPr id="18" name="Obrázek 1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67675" y="2790825"/>
          <a:ext cx="40290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542925</xdr:colOff>
      <xdr:row>14</xdr:row>
      <xdr:rowOff>57150</xdr:rowOff>
    </xdr:from>
    <xdr:to>
      <xdr:col>22</xdr:col>
      <xdr:colOff>600075</xdr:colOff>
      <xdr:row>36</xdr:row>
      <xdr:rowOff>85725</xdr:rowOff>
    </xdr:to>
    <xdr:pic>
      <xdr:nvPicPr>
        <xdr:cNvPr id="19" name="Obrázek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954125" y="2724150"/>
          <a:ext cx="5715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30</xdr:col>
      <xdr:colOff>232833</xdr:colOff>
      <xdr:row>52</xdr:row>
      <xdr:rowOff>171450</xdr:rowOff>
    </xdr:to>
    <xdr:sp macro="" textlink="">
      <xdr:nvSpPr>
        <xdr:cNvPr id="2" name="TextovéPole 1">
          <a:extLst>
            <a:ext uri="{FF2B5EF4-FFF2-40B4-BE49-F238E27FC236}">
              <a16:creationId xmlns="" xmlns:a16="http://schemas.microsoft.com/office/drawing/2014/main" id="{7131B838-C130-40CF-9120-B09073E4EC99}"/>
            </a:ext>
          </a:extLst>
        </xdr:cNvPr>
        <xdr:cNvSpPr txBox="1"/>
      </xdr:nvSpPr>
      <xdr:spPr>
        <a:xfrm>
          <a:off x="142875" y="57150"/>
          <a:ext cx="18504958" cy="1002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247651</xdr:colOff>
      <xdr:row>1</xdr:row>
      <xdr:rowOff>114301</xdr:rowOff>
    </xdr:from>
    <xdr:to>
      <xdr:col>7</xdr:col>
      <xdr:colOff>1</xdr:colOff>
      <xdr:row>20</xdr:row>
      <xdr:rowOff>130575</xdr:rowOff>
    </xdr:to>
    <xdr:pic>
      <xdr:nvPicPr>
        <xdr:cNvPr id="3" name="Obrázek 2">
          <a:extLst>
            <a:ext uri="{FF2B5EF4-FFF2-40B4-BE49-F238E27FC236}">
              <a16:creationId xmlns="" xmlns:a16="http://schemas.microsoft.com/office/drawing/2014/main" id="{8F79014A-6880-44E8-B004-B6D9577191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1" y="304801"/>
          <a:ext cx="4019550" cy="36357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161926</xdr:colOff>
      <xdr:row>8</xdr:row>
      <xdr:rowOff>152400</xdr:rowOff>
    </xdr:from>
    <xdr:to>
      <xdr:col>4</xdr:col>
      <xdr:colOff>66676</xdr:colOff>
      <xdr:row>11</xdr:row>
      <xdr:rowOff>57150</xdr:rowOff>
    </xdr:to>
    <xdr:sp macro="" textlink="">
      <xdr:nvSpPr>
        <xdr:cNvPr id="4" name="TextovéPole 3">
          <a:extLst>
            <a:ext uri="{FF2B5EF4-FFF2-40B4-BE49-F238E27FC236}">
              <a16:creationId xmlns="" xmlns:a16="http://schemas.microsoft.com/office/drawing/2014/main" id="{B7426EE7-4BF3-48D7-A56B-9B20A2AAC34E}"/>
            </a:ext>
          </a:extLst>
        </xdr:cNvPr>
        <xdr:cNvSpPr txBox="1"/>
      </xdr:nvSpPr>
      <xdr:spPr>
        <a:xfrm>
          <a:off x="1381126" y="1676400"/>
          <a:ext cx="112395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200" b="1"/>
            <a:t>citric acid</a:t>
          </a:r>
          <a:r>
            <a:rPr lang="cs-CZ" sz="1200" b="1" baseline="0"/>
            <a:t> (Krebs) cycle</a:t>
          </a:r>
          <a:endParaRPr lang="cs-CZ" sz="1200" b="1"/>
        </a:p>
      </xdr:txBody>
    </xdr:sp>
    <xdr:clientData/>
  </xdr:twoCellAnchor>
  <xdr:twoCellAnchor editAs="oneCell">
    <xdr:from>
      <xdr:col>7</xdr:col>
      <xdr:colOff>219075</xdr:colOff>
      <xdr:row>3</xdr:row>
      <xdr:rowOff>171450</xdr:rowOff>
    </xdr:from>
    <xdr:to>
      <xdr:col>14</xdr:col>
      <xdr:colOff>355956</xdr:colOff>
      <xdr:row>16</xdr:row>
      <xdr:rowOff>152400</xdr:rowOff>
    </xdr:to>
    <xdr:pic>
      <xdr:nvPicPr>
        <xdr:cNvPr id="5" name="Obrázek 4">
          <a:extLst>
            <a:ext uri="{FF2B5EF4-FFF2-40B4-BE49-F238E27FC236}">
              <a16:creationId xmlns="" xmlns:a16="http://schemas.microsoft.com/office/drawing/2014/main" id="{44F01EE1-FFC0-45CB-8EA5-E7A1B1F86F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6275" y="742950"/>
          <a:ext cx="4404081"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504825</xdr:colOff>
      <xdr:row>10</xdr:row>
      <xdr:rowOff>152400</xdr:rowOff>
    </xdr:from>
    <xdr:to>
      <xdr:col>6</xdr:col>
      <xdr:colOff>581025</xdr:colOff>
      <xdr:row>12</xdr:row>
      <xdr:rowOff>0</xdr:rowOff>
    </xdr:to>
    <xdr:sp macro="" textlink="">
      <xdr:nvSpPr>
        <xdr:cNvPr id="8" name="Obdélník 7">
          <a:extLst>
            <a:ext uri="{FF2B5EF4-FFF2-40B4-BE49-F238E27FC236}">
              <a16:creationId xmlns="" xmlns:a16="http://schemas.microsoft.com/office/drawing/2014/main" id="{C0B60F43-DFDF-45D3-8946-B24C04CF8A66}"/>
            </a:ext>
          </a:extLst>
        </xdr:cNvPr>
        <xdr:cNvSpPr/>
      </xdr:nvSpPr>
      <xdr:spPr>
        <a:xfrm>
          <a:off x="3552825" y="2057400"/>
          <a:ext cx="685800" cy="228600"/>
        </a:xfrm>
        <a:prstGeom prst="rect">
          <a:avLst/>
        </a:prstGeom>
        <a:solidFill>
          <a:srgbClr val="FF0000">
            <a:alpha val="20000"/>
          </a:srgb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361950</xdr:colOff>
      <xdr:row>9</xdr:row>
      <xdr:rowOff>104774</xdr:rowOff>
    </xdr:from>
    <xdr:to>
      <xdr:col>10</xdr:col>
      <xdr:colOff>592667</xdr:colOff>
      <xdr:row>12</xdr:row>
      <xdr:rowOff>190499</xdr:rowOff>
    </xdr:to>
    <xdr:sp macro="" textlink="">
      <xdr:nvSpPr>
        <xdr:cNvPr id="9" name="Obdélník 8">
          <a:extLst>
            <a:ext uri="{FF2B5EF4-FFF2-40B4-BE49-F238E27FC236}">
              <a16:creationId xmlns="" xmlns:a16="http://schemas.microsoft.com/office/drawing/2014/main" id="{4C94CBBC-F512-4601-A0C0-E97DF0FCF7A7}"/>
            </a:ext>
          </a:extLst>
        </xdr:cNvPr>
        <xdr:cNvSpPr/>
      </xdr:nvSpPr>
      <xdr:spPr>
        <a:xfrm>
          <a:off x="5886450" y="1819274"/>
          <a:ext cx="844550" cy="657225"/>
        </a:xfrm>
        <a:prstGeom prst="rect">
          <a:avLst/>
        </a:prstGeom>
        <a:solidFill>
          <a:srgbClr val="FF0000">
            <a:alpha val="14000"/>
          </a:srgb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6</xdr:col>
      <xdr:colOff>371475</xdr:colOff>
      <xdr:row>7</xdr:row>
      <xdr:rowOff>161926</xdr:rowOff>
    </xdr:from>
    <xdr:to>
      <xdr:col>7</xdr:col>
      <xdr:colOff>581025</xdr:colOff>
      <xdr:row>8</xdr:row>
      <xdr:rowOff>114301</xdr:rowOff>
    </xdr:to>
    <xdr:sp macro="" textlink="">
      <xdr:nvSpPr>
        <xdr:cNvPr id="10" name="Šipka: obousměrná vodorovná 9">
          <a:extLst>
            <a:ext uri="{FF2B5EF4-FFF2-40B4-BE49-F238E27FC236}">
              <a16:creationId xmlns="" xmlns:a16="http://schemas.microsoft.com/office/drawing/2014/main" id="{4E9CEFAC-E7E1-4E6B-BADF-AF8C0DE91CEF}"/>
            </a:ext>
          </a:extLst>
        </xdr:cNvPr>
        <xdr:cNvSpPr/>
      </xdr:nvSpPr>
      <xdr:spPr>
        <a:xfrm rot="20429049">
          <a:off x="4029075" y="1495426"/>
          <a:ext cx="819150" cy="142875"/>
        </a:xfrm>
        <a:prstGeom prst="lef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552450</xdr:colOff>
      <xdr:row>1</xdr:row>
      <xdr:rowOff>152401</xdr:rowOff>
    </xdr:from>
    <xdr:to>
      <xdr:col>11</xdr:col>
      <xdr:colOff>219075</xdr:colOff>
      <xdr:row>3</xdr:row>
      <xdr:rowOff>133351</xdr:rowOff>
    </xdr:to>
    <xdr:sp macro="" textlink="">
      <xdr:nvSpPr>
        <xdr:cNvPr id="11" name="TextovéPole 10">
          <a:extLst>
            <a:ext uri="{FF2B5EF4-FFF2-40B4-BE49-F238E27FC236}">
              <a16:creationId xmlns="" xmlns:a16="http://schemas.microsoft.com/office/drawing/2014/main" id="{C4BE0E9D-D163-40AD-B4E8-6281693478CD}"/>
            </a:ext>
          </a:extLst>
        </xdr:cNvPr>
        <xdr:cNvSpPr txBox="1"/>
      </xdr:nvSpPr>
      <xdr:spPr>
        <a:xfrm>
          <a:off x="6038850" y="342901"/>
          <a:ext cx="8858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b="1"/>
            <a:t>CYTOSOL</a:t>
          </a:r>
        </a:p>
      </xdr:txBody>
    </xdr:sp>
    <xdr:clientData/>
  </xdr:twoCellAnchor>
  <xdr:twoCellAnchor editAs="oneCell">
    <xdr:from>
      <xdr:col>0</xdr:col>
      <xdr:colOff>254000</xdr:colOff>
      <xdr:row>24</xdr:row>
      <xdr:rowOff>42333</xdr:rowOff>
    </xdr:from>
    <xdr:to>
      <xdr:col>7</xdr:col>
      <xdr:colOff>338667</xdr:colOff>
      <xdr:row>37</xdr:row>
      <xdr:rowOff>107004</xdr:rowOff>
    </xdr:to>
    <xdr:pic>
      <xdr:nvPicPr>
        <xdr:cNvPr id="12" name="Obrázek 11">
          <a:extLst>
            <a:ext uri="{FF2B5EF4-FFF2-40B4-BE49-F238E27FC236}">
              <a16:creationId xmlns="" xmlns:a16="http://schemas.microsoft.com/office/drawing/2014/main" id="{58E97066-B153-4C27-8EDE-27338036D3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000" y="4614333"/>
          <a:ext cx="4381500" cy="2541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169333</xdr:colOff>
      <xdr:row>24</xdr:row>
      <xdr:rowOff>74082</xdr:rowOff>
    </xdr:from>
    <xdr:to>
      <xdr:col>5</xdr:col>
      <xdr:colOff>84667</xdr:colOff>
      <xdr:row>25</xdr:row>
      <xdr:rowOff>116415</xdr:rowOff>
    </xdr:to>
    <xdr:sp macro="" textlink="">
      <xdr:nvSpPr>
        <xdr:cNvPr id="13" name="TextovéPole 12">
          <a:extLst>
            <a:ext uri="{FF2B5EF4-FFF2-40B4-BE49-F238E27FC236}">
              <a16:creationId xmlns="" xmlns:a16="http://schemas.microsoft.com/office/drawing/2014/main" id="{2E3EF92A-105E-4931-898B-9C75C85653C1}"/>
            </a:ext>
          </a:extLst>
        </xdr:cNvPr>
        <xdr:cNvSpPr txBox="1"/>
      </xdr:nvSpPr>
      <xdr:spPr>
        <a:xfrm>
          <a:off x="2624666" y="4646082"/>
          <a:ext cx="529168" cy="23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100" b="1"/>
            <a:t>α</a:t>
          </a:r>
          <a:r>
            <a:rPr lang="cs-CZ" sz="1100" b="1"/>
            <a:t>-KG</a:t>
          </a:r>
        </a:p>
      </xdr:txBody>
    </xdr:sp>
    <xdr:clientData/>
  </xdr:twoCellAnchor>
  <xdr:twoCellAnchor>
    <xdr:from>
      <xdr:col>1</xdr:col>
      <xdr:colOff>63499</xdr:colOff>
      <xdr:row>25</xdr:row>
      <xdr:rowOff>31750</xdr:rowOff>
    </xdr:from>
    <xdr:to>
      <xdr:col>1</xdr:col>
      <xdr:colOff>592667</xdr:colOff>
      <xdr:row>26</xdr:row>
      <xdr:rowOff>63500</xdr:rowOff>
    </xdr:to>
    <xdr:sp macro="" textlink="">
      <xdr:nvSpPr>
        <xdr:cNvPr id="14" name="TextovéPole 13">
          <a:extLst>
            <a:ext uri="{FF2B5EF4-FFF2-40B4-BE49-F238E27FC236}">
              <a16:creationId xmlns="" xmlns:a16="http://schemas.microsoft.com/office/drawing/2014/main" id="{EECB3359-D92F-4309-A6E8-12F9455C5329}"/>
            </a:ext>
          </a:extLst>
        </xdr:cNvPr>
        <xdr:cNvSpPr txBox="1"/>
      </xdr:nvSpPr>
      <xdr:spPr>
        <a:xfrm>
          <a:off x="677332" y="4794250"/>
          <a:ext cx="529168"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a:t>2-HG</a:t>
          </a:r>
        </a:p>
      </xdr:txBody>
    </xdr:sp>
    <xdr:clientData/>
  </xdr:twoCellAnchor>
  <xdr:twoCellAnchor>
    <xdr:from>
      <xdr:col>0</xdr:col>
      <xdr:colOff>211667</xdr:colOff>
      <xdr:row>21</xdr:row>
      <xdr:rowOff>179918</xdr:rowOff>
    </xdr:from>
    <xdr:to>
      <xdr:col>7</xdr:col>
      <xdr:colOff>190500</xdr:colOff>
      <xdr:row>24</xdr:row>
      <xdr:rowOff>105834</xdr:rowOff>
    </xdr:to>
    <xdr:sp macro="" textlink="">
      <xdr:nvSpPr>
        <xdr:cNvPr id="15" name="TextovéPole 14">
          <a:extLst>
            <a:ext uri="{FF2B5EF4-FFF2-40B4-BE49-F238E27FC236}">
              <a16:creationId xmlns="" xmlns:a16="http://schemas.microsoft.com/office/drawing/2014/main" id="{7C1D4923-AFFA-40FC-A0C7-D477565B960B}"/>
            </a:ext>
          </a:extLst>
        </xdr:cNvPr>
        <xdr:cNvSpPr txBox="1"/>
      </xdr:nvSpPr>
      <xdr:spPr>
        <a:xfrm>
          <a:off x="211667" y="4180418"/>
          <a:ext cx="4275666"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100" b="1" u="sng"/>
            <a:t>PODROBNĚJŠÍ</a:t>
          </a:r>
          <a:r>
            <a:rPr lang="cs-CZ" sz="1100" b="1" u="sng" baseline="0"/>
            <a:t> </a:t>
          </a:r>
          <a:r>
            <a:rPr lang="cs-CZ" sz="1100" b="1" u="sng"/>
            <a:t>ZNÁZORNĚNÍ PŮSOBENÍ 2-HG JAKO</a:t>
          </a:r>
          <a:r>
            <a:rPr lang="cs-CZ" sz="1100" b="1" u="sng" baseline="0"/>
            <a:t> KOMPETITIVNÍHO INHIBITORU </a:t>
          </a:r>
          <a:r>
            <a:rPr lang="el-GR" sz="1100" b="1" u="sng">
              <a:solidFill>
                <a:schemeClr val="dk1"/>
              </a:solidFill>
              <a:effectLst/>
              <a:latin typeface="+mn-lt"/>
              <a:ea typeface="+mn-ea"/>
              <a:cs typeface="+mn-cs"/>
            </a:rPr>
            <a:t>α</a:t>
          </a:r>
          <a:r>
            <a:rPr lang="cs-CZ" sz="1100" b="1" u="sng">
              <a:solidFill>
                <a:schemeClr val="dk1"/>
              </a:solidFill>
              <a:effectLst/>
              <a:latin typeface="+mn-lt"/>
              <a:ea typeface="+mn-ea"/>
              <a:cs typeface="+mn-cs"/>
            </a:rPr>
            <a:t>-KG DEPENDENTNÍCH DIOXYGENÁZ</a:t>
          </a:r>
          <a:endParaRPr lang="cs-CZ" sz="1100" u="sng"/>
        </a:p>
      </xdr:txBody>
    </xdr:sp>
    <xdr:clientData/>
  </xdr:twoCellAnchor>
  <xdr:twoCellAnchor editAs="oneCell">
    <xdr:from>
      <xdr:col>7</xdr:col>
      <xdr:colOff>539752</xdr:colOff>
      <xdr:row>21</xdr:row>
      <xdr:rowOff>42333</xdr:rowOff>
    </xdr:from>
    <xdr:to>
      <xdr:col>14</xdr:col>
      <xdr:colOff>370418</xdr:colOff>
      <xdr:row>37</xdr:row>
      <xdr:rowOff>133205</xdr:rowOff>
    </xdr:to>
    <xdr:pic>
      <xdr:nvPicPr>
        <xdr:cNvPr id="16" name="Obrázek 15">
          <a:extLst>
            <a:ext uri="{FF2B5EF4-FFF2-40B4-BE49-F238E27FC236}">
              <a16:creationId xmlns="" xmlns:a16="http://schemas.microsoft.com/office/drawing/2014/main" id="{A3137EC3-4A6A-4266-8EEE-8A1A4A7CCD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36585" y="4042833"/>
          <a:ext cx="4127500" cy="3138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275168</xdr:colOff>
      <xdr:row>18</xdr:row>
      <xdr:rowOff>190499</xdr:rowOff>
    </xdr:from>
    <xdr:to>
      <xdr:col>14</xdr:col>
      <xdr:colOff>169333</xdr:colOff>
      <xdr:row>21</xdr:row>
      <xdr:rowOff>116415</xdr:rowOff>
    </xdr:to>
    <xdr:sp macro="" textlink="">
      <xdr:nvSpPr>
        <xdr:cNvPr id="17" name="TextovéPole 16">
          <a:extLst>
            <a:ext uri="{FF2B5EF4-FFF2-40B4-BE49-F238E27FC236}">
              <a16:creationId xmlns="" xmlns:a16="http://schemas.microsoft.com/office/drawing/2014/main" id="{69496E6B-F588-4453-9E42-8FC9DC8B87F6}"/>
            </a:ext>
          </a:extLst>
        </xdr:cNvPr>
        <xdr:cNvSpPr txBox="1"/>
      </xdr:nvSpPr>
      <xdr:spPr>
        <a:xfrm>
          <a:off x="5185835" y="3619499"/>
          <a:ext cx="357716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100" b="1" u="sng"/>
            <a:t>PODROBNĚJŠÍ</a:t>
          </a:r>
          <a:r>
            <a:rPr lang="cs-CZ" sz="1100" b="1" u="sng" baseline="0"/>
            <a:t> </a:t>
          </a:r>
          <a:r>
            <a:rPr lang="cs-CZ" sz="1100" b="1" u="sng"/>
            <a:t>ZNÁZORNĚNÍ  MOLEKULÁRNÍHO PŮSOBENÍ 2-HG V AML</a:t>
          </a:r>
          <a:r>
            <a:rPr lang="cs-CZ" sz="1100" b="1" u="sng" baseline="0"/>
            <a:t> BUŇCE</a:t>
          </a:r>
          <a:endParaRPr lang="cs-CZ" sz="1100" u="sng"/>
        </a:p>
      </xdr:txBody>
    </xdr:sp>
    <xdr:clientData/>
  </xdr:twoCellAnchor>
  <xdr:twoCellAnchor>
    <xdr:from>
      <xdr:col>0</xdr:col>
      <xdr:colOff>349250</xdr:colOff>
      <xdr:row>24</xdr:row>
      <xdr:rowOff>63500</xdr:rowOff>
    </xdr:from>
    <xdr:to>
      <xdr:col>3</xdr:col>
      <xdr:colOff>539750</xdr:colOff>
      <xdr:row>28</xdr:row>
      <xdr:rowOff>52917</xdr:rowOff>
    </xdr:to>
    <xdr:sp macro="" textlink="">
      <xdr:nvSpPr>
        <xdr:cNvPr id="18" name="Obdélník 17">
          <a:extLst>
            <a:ext uri="{FF2B5EF4-FFF2-40B4-BE49-F238E27FC236}">
              <a16:creationId xmlns="" xmlns:a16="http://schemas.microsoft.com/office/drawing/2014/main" id="{67406928-206C-4F06-840C-D6C7540ACDF6}"/>
            </a:ext>
          </a:extLst>
        </xdr:cNvPr>
        <xdr:cNvSpPr/>
      </xdr:nvSpPr>
      <xdr:spPr>
        <a:xfrm>
          <a:off x="349250" y="4635500"/>
          <a:ext cx="2032000" cy="751417"/>
        </a:xfrm>
        <a:prstGeom prst="rect">
          <a:avLst/>
        </a:prstGeom>
        <a:solidFill>
          <a:srgbClr val="FF0000">
            <a:alpha val="20000"/>
          </a:srgb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338667</xdr:colOff>
      <xdr:row>23</xdr:row>
      <xdr:rowOff>63500</xdr:rowOff>
    </xdr:from>
    <xdr:to>
      <xdr:col>11</xdr:col>
      <xdr:colOff>539750</xdr:colOff>
      <xdr:row>28</xdr:row>
      <xdr:rowOff>42333</xdr:rowOff>
    </xdr:to>
    <xdr:sp macro="" textlink="">
      <xdr:nvSpPr>
        <xdr:cNvPr id="19" name="Obdélník 18">
          <a:extLst>
            <a:ext uri="{FF2B5EF4-FFF2-40B4-BE49-F238E27FC236}">
              <a16:creationId xmlns="" xmlns:a16="http://schemas.microsoft.com/office/drawing/2014/main" id="{3A6F12D1-0C0B-4AD7-B923-2B28C292C2DD}"/>
            </a:ext>
          </a:extLst>
        </xdr:cNvPr>
        <xdr:cNvSpPr/>
      </xdr:nvSpPr>
      <xdr:spPr>
        <a:xfrm>
          <a:off x="6477000" y="4445000"/>
          <a:ext cx="814917" cy="931333"/>
        </a:xfrm>
        <a:prstGeom prst="rect">
          <a:avLst/>
        </a:prstGeom>
        <a:solidFill>
          <a:srgbClr val="FF0000">
            <a:alpha val="20000"/>
          </a:srgb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444500</xdr:colOff>
      <xdr:row>25</xdr:row>
      <xdr:rowOff>21166</xdr:rowOff>
    </xdr:from>
    <xdr:to>
      <xdr:col>14</xdr:col>
      <xdr:colOff>571500</xdr:colOff>
      <xdr:row>26</xdr:row>
      <xdr:rowOff>21167</xdr:rowOff>
    </xdr:to>
    <xdr:sp macro="" textlink="">
      <xdr:nvSpPr>
        <xdr:cNvPr id="20" name="TextovéPole 19">
          <a:extLst>
            <a:ext uri="{FF2B5EF4-FFF2-40B4-BE49-F238E27FC236}">
              <a16:creationId xmlns="" xmlns:a16="http://schemas.microsoft.com/office/drawing/2014/main" id="{D8DC5D24-0C70-4F38-8D85-1B9B3F1CF312}"/>
            </a:ext>
          </a:extLst>
        </xdr:cNvPr>
        <xdr:cNvSpPr txBox="1"/>
      </xdr:nvSpPr>
      <xdr:spPr>
        <a:xfrm>
          <a:off x="7810500" y="4783666"/>
          <a:ext cx="1354667"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800"/>
            <a:t>např.</a:t>
          </a:r>
          <a:r>
            <a:rPr lang="cs-CZ" sz="800" baseline="0"/>
            <a:t> TET2 - viz  obr. vlevo</a:t>
          </a:r>
          <a:endParaRPr lang="cs-CZ" sz="800"/>
        </a:p>
      </xdr:txBody>
    </xdr:sp>
    <xdr:clientData/>
  </xdr:twoCellAnchor>
  <xdr:twoCellAnchor>
    <xdr:from>
      <xdr:col>15</xdr:col>
      <xdr:colOff>497415</xdr:colOff>
      <xdr:row>10</xdr:row>
      <xdr:rowOff>105833</xdr:rowOff>
    </xdr:from>
    <xdr:to>
      <xdr:col>28</xdr:col>
      <xdr:colOff>31749</xdr:colOff>
      <xdr:row>36</xdr:row>
      <xdr:rowOff>74083</xdr:rowOff>
    </xdr:to>
    <xdr:sp macro="" textlink="">
      <xdr:nvSpPr>
        <xdr:cNvPr id="21" name="TextovéPole 20">
          <a:extLst>
            <a:ext uri="{FF2B5EF4-FFF2-40B4-BE49-F238E27FC236}">
              <a16:creationId xmlns="" xmlns:a16="http://schemas.microsoft.com/office/drawing/2014/main" id="{C6758A71-2CAF-48B6-BFF7-9644EDF86BC5}"/>
            </a:ext>
          </a:extLst>
        </xdr:cNvPr>
        <xdr:cNvSpPr txBox="1"/>
      </xdr:nvSpPr>
      <xdr:spPr>
        <a:xfrm>
          <a:off x="9704915" y="2010833"/>
          <a:ext cx="7514167" cy="4921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cs-CZ" sz="1100" b="1" i="0">
              <a:solidFill>
                <a:schemeClr val="dk1"/>
              </a:solidFill>
              <a:effectLst/>
              <a:latin typeface="+mn-lt"/>
              <a:ea typeface="+mn-ea"/>
              <a:cs typeface="+mn-cs"/>
            </a:rPr>
            <a:t>Divoký typ (tzv. "wild") IDH1/2 spolu s dalšími enzymy (jako je jablečný enzym 1, glukóza-6-fosfátdehydrogenáza a 6-fosfoglukonátdehydrogenáza) udržují tzv. "NADPH pool" a redoxní homeostázu v nemaligních buňkách. Naopak </a:t>
          </a:r>
          <a:r>
            <a:rPr lang="cs-CZ" sz="1100" b="1" i="0" u="sng">
              <a:solidFill>
                <a:schemeClr val="dk1"/>
              </a:solidFill>
              <a:effectLst/>
              <a:latin typeface="+mn-lt"/>
              <a:ea typeface="+mn-ea"/>
              <a:cs typeface="+mn-cs"/>
            </a:rPr>
            <a:t>mutace IDH1/2 (viz výše pozn. 9) posouvají redoxní homeostázu v cytosolu a mitochondriích směrem k oxidovanějšímu stavu v důsledku probíhající redukce </a:t>
          </a:r>
          <a:r>
            <a:rPr lang="el-GR" sz="1100" b="1" i="0" u="sng">
              <a:solidFill>
                <a:schemeClr val="dk1"/>
              </a:solidFill>
              <a:effectLst/>
              <a:latin typeface="+mn-lt"/>
              <a:ea typeface="+mn-ea"/>
              <a:cs typeface="+mn-cs"/>
            </a:rPr>
            <a:t>α-</a:t>
          </a:r>
          <a:r>
            <a:rPr lang="cs-CZ" sz="1100" b="1" i="0" u="sng">
              <a:solidFill>
                <a:schemeClr val="dk1"/>
              </a:solidFill>
              <a:effectLst/>
              <a:latin typeface="+mn-lt"/>
              <a:ea typeface="+mn-ea"/>
              <a:cs typeface="+mn-cs"/>
            </a:rPr>
            <a:t>KG a přítomnosti vysokých hladin 2-HG (2–600 µmol/ L v séru pacientů s IDH mutovanou AML). Obě události jsou potřebné pro snížení poměru NADPH/NADP+, což následně vede ke zvýšení reaktivních forem kyslíku (tzv. "ROS")</a:t>
          </a:r>
          <a:r>
            <a:rPr lang="cs-CZ" sz="1100" b="1" i="0">
              <a:solidFill>
                <a:schemeClr val="dk1"/>
              </a:solidFill>
              <a:effectLst/>
              <a:latin typeface="+mn-lt"/>
              <a:ea typeface="+mn-ea"/>
              <a:cs typeface="+mn-cs"/>
            </a:rPr>
            <a:t> vyčerpáním hlavního zdroje elektronů používaného k regeneraci antioxidačních systémů. Navíc vysoké hladiny 2-HG vedou ke zpomalení metabolismu OXPHOS a mitochondriální respirace s následným únikem elektronů z dýchacího řetězce a nadměrnou akumulací mitochondriálního superoxidu. Zvýšené hladiny 2-HG jsou také spojeny s přeprogramovaným metabolismem mnoha typů nádorů, jako je gliom, glioblastom a AML, a jejich role při indukci oxidačního stresu také ovlivňuje vztahy mezi nádorovými a imunitními buňkami indukcí diferenciace naivních T lymfocytů a regulací imunitních buněk. </a:t>
          </a:r>
          <a:r>
            <a:rPr lang="cs-CZ" sz="1100" b="1" i="0" u="sng">
              <a:solidFill>
                <a:schemeClr val="dk1"/>
              </a:solidFill>
              <a:effectLst/>
              <a:latin typeface="+mn-lt"/>
              <a:ea typeface="+mn-ea"/>
              <a:cs typeface="+mn-cs"/>
            </a:rPr>
            <a:t>2-HG dále ovlivňuje různé transkripční faktory, jako je hypoxií indukovatelný faktor (tzv. "HIF") a "mammalian target of rapamycin" (tzv. "mTOR"), které jsou u rakoviny běžně deregulovány. 2-HG může aktivovat HIF-1</a:t>
          </a:r>
          <a:r>
            <a:rPr lang="el-GR" sz="1100" b="1" i="0" u="sng">
              <a:solidFill>
                <a:schemeClr val="dk1"/>
              </a:solidFill>
              <a:effectLst/>
              <a:latin typeface="+mn-lt"/>
              <a:ea typeface="+mn-ea"/>
              <a:cs typeface="+mn-cs"/>
            </a:rPr>
            <a:t>α-</a:t>
          </a:r>
          <a:r>
            <a:rPr lang="cs-CZ" sz="1100" b="1" i="0" u="sng">
              <a:solidFill>
                <a:schemeClr val="dk1"/>
              </a:solidFill>
              <a:effectLst/>
              <a:latin typeface="+mn-lt"/>
              <a:ea typeface="+mn-ea"/>
              <a:cs typeface="+mn-cs"/>
            </a:rPr>
            <a:t>specifické prolylhydroxylázy (tzv. "PDH/EGLN")</a:t>
          </a:r>
          <a:r>
            <a:rPr lang="cs-CZ" sz="1100" b="1" i="0">
              <a:solidFill>
                <a:schemeClr val="dk1"/>
              </a:solidFill>
              <a:effectLst/>
              <a:latin typeface="+mn-lt"/>
              <a:ea typeface="+mn-ea"/>
              <a:cs typeface="+mn-cs"/>
            </a:rPr>
            <a:t>, které podporují rozpoznání HIF-1</a:t>
          </a:r>
          <a:r>
            <a:rPr lang="el-GR" sz="1100" b="1" i="0">
              <a:solidFill>
                <a:schemeClr val="dk1"/>
              </a:solidFill>
              <a:effectLst/>
              <a:latin typeface="+mn-lt"/>
              <a:ea typeface="+mn-ea"/>
              <a:cs typeface="+mn-cs"/>
            </a:rPr>
            <a:t>α </a:t>
          </a:r>
          <a:r>
            <a:rPr lang="cs-CZ" sz="1100" b="1" i="0">
              <a:solidFill>
                <a:schemeClr val="dk1"/>
              </a:solidFill>
              <a:effectLst/>
              <a:latin typeface="+mn-lt"/>
              <a:ea typeface="+mn-ea"/>
              <a:cs typeface="+mn-cs"/>
            </a:rPr>
            <a:t>proteinu von Hippel–Lindau (tzv. "VHL") E3 ligázou a její následnou proteasomální degradaci. Toto poškození HIF signalizace přispívá k posunu metabolismu v maligních buňkách směrem od glykolýzy k OXPHOS a snižuje diferenciaci pomocných T-17 buněk, čímž  omezuje působení imunitní odpovědi proti nádorovým buňkám. Na druhé straně </a:t>
          </a:r>
          <a:r>
            <a:rPr lang="cs-CZ" sz="1100" b="1" i="0" u="sng">
              <a:solidFill>
                <a:schemeClr val="dk1"/>
              </a:solidFill>
              <a:effectLst/>
              <a:latin typeface="+mn-lt"/>
              <a:ea typeface="+mn-ea"/>
              <a:cs typeface="+mn-cs"/>
            </a:rPr>
            <a:t>2-HG podporuje dráhu mTOR inhibicí KDM4A</a:t>
          </a:r>
          <a:r>
            <a:rPr lang="cs-CZ" sz="1100" b="1" i="0" u="sng" baseline="0">
              <a:solidFill>
                <a:schemeClr val="dk1"/>
              </a:solidFill>
              <a:effectLst/>
              <a:latin typeface="+mn-lt"/>
              <a:ea typeface="+mn-ea"/>
              <a:cs typeface="+mn-cs"/>
            </a:rPr>
            <a:t> </a:t>
          </a:r>
          <a:r>
            <a:rPr lang="cs-CZ" sz="1100" b="1" i="0" baseline="0">
              <a:solidFill>
                <a:schemeClr val="dk1"/>
              </a:solidFill>
              <a:effectLst/>
              <a:latin typeface="+mn-lt"/>
              <a:ea typeface="+mn-ea"/>
              <a:cs typeface="+mn-cs"/>
            </a:rPr>
            <a:t>(</a:t>
          </a:r>
          <a:r>
            <a:rPr lang="cs-CZ" sz="1100" b="1" i="0">
              <a:solidFill>
                <a:schemeClr val="dk1"/>
              </a:solidFill>
              <a:effectLst/>
              <a:latin typeface="+mn-lt"/>
              <a:ea typeface="+mn-ea"/>
              <a:cs typeface="+mn-cs"/>
            </a:rPr>
            <a:t>člen rodiny proteinů Jumonji), který demethyluje lysinové zbytky působením </a:t>
          </a:r>
          <a:r>
            <a:rPr lang="el-GR" sz="1100" b="1">
              <a:solidFill>
                <a:schemeClr val="dk1"/>
              </a:solidFill>
              <a:effectLst/>
              <a:latin typeface="+mn-lt"/>
              <a:ea typeface="+mn-ea"/>
              <a:cs typeface="+mn-cs"/>
            </a:rPr>
            <a:t>α</a:t>
          </a:r>
          <a:r>
            <a:rPr lang="cs-CZ" sz="1100" b="1">
              <a:solidFill>
                <a:schemeClr val="dk1"/>
              </a:solidFill>
              <a:effectLst/>
              <a:latin typeface="+mn-lt"/>
              <a:ea typeface="+mn-ea"/>
              <a:cs typeface="+mn-cs"/>
            </a:rPr>
            <a:t>-KG</a:t>
          </a:r>
          <a:r>
            <a:rPr lang="cs-CZ" sz="1100" b="1" i="0">
              <a:solidFill>
                <a:schemeClr val="dk1"/>
              </a:solidFill>
              <a:effectLst/>
              <a:latin typeface="+mn-lt"/>
              <a:ea typeface="+mn-ea"/>
              <a:cs typeface="+mn-cs"/>
            </a:rPr>
            <a:t> jako ko-substrátu. Inhibice KDM4A vede ke snížení hladin a stability DEPTORu tím, že umožňuje aktivitu </a:t>
          </a:r>
          <a:r>
            <a:rPr lang="el-GR" sz="1100" b="1" i="0">
              <a:solidFill>
                <a:schemeClr val="dk1"/>
              </a:solidFill>
              <a:effectLst/>
              <a:latin typeface="+mn-lt"/>
              <a:ea typeface="+mn-ea"/>
              <a:cs typeface="+mn-cs"/>
            </a:rPr>
            <a:t>β-</a:t>
          </a:r>
          <a:r>
            <a:rPr lang="cs-CZ" sz="1100" b="1" i="0">
              <a:solidFill>
                <a:schemeClr val="dk1"/>
              </a:solidFill>
              <a:effectLst/>
              <a:latin typeface="+mn-lt"/>
              <a:ea typeface="+mn-ea"/>
              <a:cs typeface="+mn-cs"/>
            </a:rPr>
            <a:t>TrCP ubikvitin ligáz. DEPTOR je negativní regulátor mTORC1/2 a jeho degradace následně aktivuje mTOR, nezávisle na dráze PI3K/AKT/TSC1-2. Navíc </a:t>
          </a:r>
          <a:r>
            <a:rPr lang="cs-CZ" sz="1100" b="1" i="0" u="sng">
              <a:solidFill>
                <a:schemeClr val="dk1"/>
              </a:solidFill>
              <a:effectLst/>
              <a:latin typeface="+mn-lt"/>
              <a:ea typeface="+mn-ea"/>
              <a:cs typeface="+mn-cs"/>
            </a:rPr>
            <a:t>mTOR narušuje Krebsův cyklus a následně ovlivňuje metabolismus rakovinných buněk řízením mitochondriální aktivity a stimulací metabolismu glutaminu. Aktivace mTOR také přispívá k tvorbě ROS změnou toku elektronů přes elektronový transportní řetězec (tzv. "ETC").</a:t>
          </a:r>
          <a:r>
            <a:rPr lang="cs-CZ" sz="1100" b="1" i="0" u="sng" baseline="0">
              <a:solidFill>
                <a:schemeClr val="dk1"/>
              </a:solidFill>
              <a:effectLst/>
              <a:latin typeface="+mn-lt"/>
              <a:ea typeface="+mn-ea"/>
              <a:cs typeface="+mn-cs"/>
            </a:rPr>
            <a:t> </a:t>
          </a:r>
          <a:r>
            <a:rPr lang="cs-CZ" sz="1100" b="1" i="0">
              <a:solidFill>
                <a:schemeClr val="dk1"/>
              </a:solidFill>
              <a:effectLst/>
              <a:latin typeface="+mn-lt"/>
              <a:ea typeface="+mn-ea"/>
              <a:cs typeface="+mn-cs"/>
            </a:rPr>
            <a:t>I když exprese mutantní IDH1/2 in vitro i in vivo vede k akumulaci nediferencovaných hematopoetických buněk, nestačí to k rozvoji leukémie a ve skutečnosti potřebuje současnou přítomnost vysokých hladin 2-HG, které předurčují tyto buňky směrem k myeloidní linii. Tato pozorování jsou také podpořena předběžnými výsledky získanými s použitím inhibitorů mutantů IDH, které podporují diferenciaci leukemických buněk blokováním neomorfní aktivity IDH a poté produkce 2-HG, což ukazuje na podstatné antileukemické účinky in vivo.</a:t>
          </a:r>
          <a:endParaRPr lang="cs-CZ" sz="1100" b="1"/>
        </a:p>
      </xdr:txBody>
    </xdr:sp>
    <xdr:clientData/>
  </xdr:twoCellAnchor>
  <xdr:twoCellAnchor>
    <xdr:from>
      <xdr:col>14</xdr:col>
      <xdr:colOff>539748</xdr:colOff>
      <xdr:row>3</xdr:row>
      <xdr:rowOff>10584</xdr:rowOff>
    </xdr:from>
    <xdr:to>
      <xdr:col>30</xdr:col>
      <xdr:colOff>116416</xdr:colOff>
      <xdr:row>7</xdr:row>
      <xdr:rowOff>84668</xdr:rowOff>
    </xdr:to>
    <xdr:sp macro="" textlink="">
      <xdr:nvSpPr>
        <xdr:cNvPr id="22" name="TextovéPole 21">
          <a:extLst>
            <a:ext uri="{FF2B5EF4-FFF2-40B4-BE49-F238E27FC236}">
              <a16:creationId xmlns="" xmlns:a16="http://schemas.microsoft.com/office/drawing/2014/main" id="{0C04564D-8BA8-44A8-913C-0AF7EE70BA7E}"/>
            </a:ext>
          </a:extLst>
        </xdr:cNvPr>
        <xdr:cNvSpPr txBox="1"/>
      </xdr:nvSpPr>
      <xdr:spPr>
        <a:xfrm>
          <a:off x="9133415" y="582084"/>
          <a:ext cx="9398001" cy="83608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i="0" u="sng">
              <a:solidFill>
                <a:schemeClr val="dk1"/>
              </a:solidFill>
              <a:effectLst/>
              <a:latin typeface="+mn-lt"/>
              <a:ea typeface="+mn-ea"/>
              <a:cs typeface="+mn-cs"/>
            </a:rPr>
            <a:t>Enzymy IDH1 a IDH2 (viz výše pozn.</a:t>
          </a:r>
          <a:r>
            <a:rPr lang="cs-CZ" sz="1100" b="1" i="0" u="sng" baseline="0">
              <a:solidFill>
                <a:schemeClr val="dk1"/>
              </a:solidFill>
              <a:effectLst/>
              <a:latin typeface="+mn-lt"/>
              <a:ea typeface="+mn-ea"/>
              <a:cs typeface="+mn-cs"/>
            </a:rPr>
            <a:t> 9)</a:t>
          </a:r>
          <a:r>
            <a:rPr lang="cs-CZ" sz="1100" b="1" i="0" u="sng">
              <a:solidFill>
                <a:schemeClr val="dk1"/>
              </a:solidFill>
              <a:effectLst/>
              <a:latin typeface="+mn-lt"/>
              <a:ea typeface="+mn-ea"/>
              <a:cs typeface="+mn-cs"/>
            </a:rPr>
            <a:t> mají velmi podobnou strukturu, ale IDH1 se nachází v cytoplazmě a peroxisomu, zatímco IDH2 se nachází převážně v mitochondriích. Fyziologicky IDH1 usnadňuje produkci NADPH v peroxisomu, hlavně pro syntézu cholesterolu. Kromě toho IDH1 v cytoplazmě a peroxisomu chrání buňky před oxidačním poškozením produkcí NADPH pro redukci glutathionu. IDH2 primárně produkuje NADPH v mitochondriích pro aerobní dýchání</a:t>
          </a:r>
          <a:r>
            <a:rPr lang="cs-CZ" sz="1100" b="0" i="0">
              <a:solidFill>
                <a:schemeClr val="dk1"/>
              </a:solidFill>
              <a:effectLst/>
              <a:latin typeface="+mn-lt"/>
              <a:ea typeface="+mn-ea"/>
              <a:cs typeface="+mn-cs"/>
            </a:rPr>
            <a:t>.</a:t>
          </a:r>
          <a:endParaRPr lang="cs-CZ"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142874</xdr:colOff>
      <xdr:row>0</xdr:row>
      <xdr:rowOff>47625</xdr:rowOff>
    </xdr:from>
    <xdr:to>
      <xdr:col>24</xdr:col>
      <xdr:colOff>571500</xdr:colOff>
      <xdr:row>33</xdr:row>
      <xdr:rowOff>19050</xdr:rowOff>
    </xdr:to>
    <xdr:sp macro="" textlink="">
      <xdr:nvSpPr>
        <xdr:cNvPr id="2" name="TextovéPole 1"/>
        <xdr:cNvSpPr txBox="1"/>
      </xdr:nvSpPr>
      <xdr:spPr>
        <a:xfrm>
          <a:off x="142874" y="47625"/>
          <a:ext cx="15059026" cy="6257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581025</xdr:colOff>
      <xdr:row>1</xdr:row>
      <xdr:rowOff>171450</xdr:rowOff>
    </xdr:from>
    <xdr:to>
      <xdr:col>7</xdr:col>
      <xdr:colOff>330835</xdr:colOff>
      <xdr:row>26</xdr:row>
      <xdr:rowOff>58420</xdr:rowOff>
    </xdr:to>
    <xdr:pic>
      <xdr:nvPicPr>
        <xdr:cNvPr id="3" name="Obrázek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61950"/>
          <a:ext cx="4017010" cy="4649470"/>
        </a:xfrm>
        <a:prstGeom prst="rect">
          <a:avLst/>
        </a:prstGeom>
        <a:noFill/>
        <a:ln>
          <a:noFill/>
        </a:ln>
      </xdr:spPr>
    </xdr:pic>
    <xdr:clientData/>
  </xdr:twoCellAnchor>
  <xdr:twoCellAnchor>
    <xdr:from>
      <xdr:col>6</xdr:col>
      <xdr:colOff>590550</xdr:colOff>
      <xdr:row>4</xdr:row>
      <xdr:rowOff>161924</xdr:rowOff>
    </xdr:from>
    <xdr:to>
      <xdr:col>11</xdr:col>
      <xdr:colOff>171450</xdr:colOff>
      <xdr:row>19</xdr:row>
      <xdr:rowOff>161925</xdr:rowOff>
    </xdr:to>
    <xdr:sp macro="" textlink="">
      <xdr:nvSpPr>
        <xdr:cNvPr id="4" name="TextovéPole 3"/>
        <xdr:cNvSpPr txBox="1"/>
      </xdr:nvSpPr>
      <xdr:spPr>
        <a:xfrm>
          <a:off x="4248150" y="923924"/>
          <a:ext cx="2628900" cy="28575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b="1"/>
            <a:t>* </a:t>
          </a:r>
          <a:r>
            <a:rPr lang="cs-CZ" sz="1000" b="1" u="sng"/>
            <a:t>HMA (viz pozn. 55) by měly být používány s opatrností u pacientů se závažným onemocněním ledvin nebo jater, protože tito pacienti byli vyloučeni z klinických studií;  dávka HMA by měla být snížena nebo odložena u nevysvětlitelného poklesu funkce ledvin nebo jater</a:t>
          </a:r>
          <a:r>
            <a:rPr lang="cs-CZ" sz="1000" b="1"/>
            <a:t>.</a:t>
          </a:r>
        </a:p>
        <a:p>
          <a:endParaRPr lang="cs-CZ" sz="200" b="1"/>
        </a:p>
        <a:p>
          <a:r>
            <a:rPr lang="cs-CZ" sz="1000" b="1"/>
            <a:t>¶ Kombinace na bázi LoDAC jsou preferovány spíše než monoterapie cytarabin sem - např. LoDAC plus venetoclax (viz pozn. 48), LoDAC plus glasdegib nebo LoDAC plus klofarabin.</a:t>
          </a:r>
        </a:p>
        <a:p>
          <a:endParaRPr lang="cs-CZ" sz="300" b="1"/>
        </a:p>
        <a:p>
          <a:r>
            <a:rPr lang="el-GR" sz="1000" b="1"/>
            <a:t>Δ </a:t>
          </a:r>
          <a:r>
            <a:rPr lang="cs-CZ" sz="1000" b="1"/>
            <a:t>Vybraní pacienti mohou být kandidáty pro cílená  léčiva (viz Přílohu č. 21), a to  na základě molekulárních nálezů a/nebo blastového imunofenotypu - např. inhibitory IDH1/2 (viz pozn. 9), gilteritinib nebo gemtuzumab ozogamicin.</a:t>
          </a:r>
        </a:p>
      </xdr:txBody>
    </xdr:sp>
    <xdr:clientData/>
  </xdr:twoCellAnchor>
  <xdr:twoCellAnchor>
    <xdr:from>
      <xdr:col>1</xdr:col>
      <xdr:colOff>581025</xdr:colOff>
      <xdr:row>19</xdr:row>
      <xdr:rowOff>1</xdr:rowOff>
    </xdr:from>
    <xdr:to>
      <xdr:col>3</xdr:col>
      <xdr:colOff>581025</xdr:colOff>
      <xdr:row>21</xdr:row>
      <xdr:rowOff>95251</xdr:rowOff>
    </xdr:to>
    <xdr:sp macro="" textlink="">
      <xdr:nvSpPr>
        <xdr:cNvPr id="5" name="Obdélník 4">
          <a:extLst>
            <a:ext uri="{FF2B5EF4-FFF2-40B4-BE49-F238E27FC236}">
              <a16:creationId xmlns="" xmlns:a16="http://schemas.microsoft.com/office/drawing/2014/main" id="{00000000-0008-0000-0800-000024000000}"/>
            </a:ext>
          </a:extLst>
        </xdr:cNvPr>
        <xdr:cNvSpPr/>
      </xdr:nvSpPr>
      <xdr:spPr>
        <a:xfrm>
          <a:off x="1190625" y="3619501"/>
          <a:ext cx="1219200" cy="47625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11</xdr:col>
      <xdr:colOff>304800</xdr:colOff>
      <xdr:row>6</xdr:row>
      <xdr:rowOff>133350</xdr:rowOff>
    </xdr:from>
    <xdr:to>
      <xdr:col>23</xdr:col>
      <xdr:colOff>161925</xdr:colOff>
      <xdr:row>11</xdr:row>
      <xdr:rowOff>57149</xdr:rowOff>
    </xdr:to>
    <xdr:sp macro="" textlink="">
      <xdr:nvSpPr>
        <xdr:cNvPr id="6" name="TextovéPole 5"/>
        <xdr:cNvSpPr txBox="1"/>
      </xdr:nvSpPr>
      <xdr:spPr>
        <a:xfrm>
          <a:off x="7010400" y="1276350"/>
          <a:ext cx="7172325" cy="8762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t>(A): Únikové mutace v příslušném enzymu vedoucí k rezistenci. (B): Přepínání ("switch")  izoforem způsobuje rezistenci vůči inhibitorům IDH. (C): Mutace spojené s primární nebo sekundární rezistencí. (D): Methylomika a transkriptomika odhalující leukemické</a:t>
          </a:r>
          <a:r>
            <a:rPr lang="cs-CZ" sz="1100" b="1" baseline="0"/>
            <a:t> "stemness"</a:t>
          </a:r>
          <a:r>
            <a:rPr lang="cs-CZ" sz="1100" b="1"/>
            <a:t> jako další faktor rezistence vůči inhibici IDH. </a:t>
          </a:r>
          <a:r>
            <a:rPr lang="cs-CZ" sz="1100" b="1" u="sng"/>
            <a:t>V</a:t>
          </a:r>
          <a:r>
            <a:rPr lang="cs-CZ" sz="1100" b="1" u="sng">
              <a:solidFill>
                <a:schemeClr val="dk1"/>
              </a:solidFill>
              <a:effectLst/>
              <a:latin typeface="+mn-lt"/>
              <a:ea typeface="+mn-ea"/>
              <a:cs typeface="+mn-cs"/>
            </a:rPr>
            <a:t>iz podrobněji výše pozn. 95</a:t>
          </a:r>
          <a:r>
            <a:rPr lang="cs-CZ" sz="1100" b="1">
              <a:solidFill>
                <a:schemeClr val="dk1"/>
              </a:solidFill>
              <a:effectLst/>
              <a:latin typeface="+mn-lt"/>
              <a:ea typeface="+mn-ea"/>
              <a:cs typeface="+mn-cs"/>
            </a:rPr>
            <a:t>! </a:t>
          </a:r>
          <a:endParaRPr lang="cs-CZ" sz="1100" b="1"/>
        </a:p>
      </xdr:txBody>
    </xdr:sp>
    <xdr:clientData/>
  </xdr:twoCellAnchor>
  <xdr:twoCellAnchor>
    <xdr:from>
      <xdr:col>11</xdr:col>
      <xdr:colOff>361948</xdr:colOff>
      <xdr:row>13</xdr:row>
      <xdr:rowOff>133349</xdr:rowOff>
    </xdr:from>
    <xdr:to>
      <xdr:col>23</xdr:col>
      <xdr:colOff>495300</xdr:colOff>
      <xdr:row>19</xdr:row>
      <xdr:rowOff>180974</xdr:rowOff>
    </xdr:to>
    <xdr:sp macro="" textlink="">
      <xdr:nvSpPr>
        <xdr:cNvPr id="7" name="TextovéPole 6"/>
        <xdr:cNvSpPr txBox="1"/>
      </xdr:nvSpPr>
      <xdr:spPr>
        <a:xfrm>
          <a:off x="7067548" y="2609849"/>
          <a:ext cx="7448552" cy="1190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t>(A): Mutace spojené s příznivou odpovědí na venetoklax. (B): Mutace spojené s rezistencí k venetoklaxu. (C): Monocytární diferenciace je spojena s rezistencí vůči venetoklaxu. Monocytární diferenciace AML blastů (viz pozn. 78) je spojena s downregulací BCL2 (viz pozn. 36), zatímco ostatní proapoptotické proteiny jsou upregulovány. (D): Leukemické buňky se při metabolizaci v Krebsově cyklu (tzv. "TCA") a následné</a:t>
          </a:r>
          <a:r>
            <a:rPr lang="cs-CZ" sz="1100" b="1" baseline="0"/>
            <a:t> dráze "</a:t>
          </a:r>
          <a:r>
            <a:rPr lang="cs-CZ" sz="1100" b="1"/>
            <a:t>OXPHOS" (viz pozn. 89) spoléhají na aminokyseliny. Venetoclax s azacitidinem (viz pozn. 8) inhibuje zpracování aminokyselin. Přechod na oxidaci mastných kyselin je potenciálním mechanismem rezistence.  </a:t>
          </a:r>
          <a:r>
            <a:rPr lang="cs-CZ" sz="1100" b="1" u="sng"/>
            <a:t>V</a:t>
          </a:r>
          <a:r>
            <a:rPr lang="cs-CZ" sz="1100" b="1" u="sng">
              <a:solidFill>
                <a:schemeClr val="dk1"/>
              </a:solidFill>
              <a:effectLst/>
              <a:latin typeface="+mn-lt"/>
              <a:ea typeface="+mn-ea"/>
              <a:cs typeface="+mn-cs"/>
            </a:rPr>
            <a:t>iz dále podrobněji výše pozn. 50</a:t>
          </a:r>
          <a:r>
            <a:rPr lang="cs-CZ" sz="1100" b="1">
              <a:solidFill>
                <a:schemeClr val="dk1"/>
              </a:solidFill>
              <a:effectLst/>
              <a:latin typeface="+mn-lt"/>
              <a:ea typeface="+mn-ea"/>
              <a:cs typeface="+mn-cs"/>
            </a:rPr>
            <a:t>! </a:t>
          </a:r>
          <a:endParaRPr lang="cs-CZ"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66675</xdr:rowOff>
    </xdr:from>
    <xdr:to>
      <xdr:col>25</xdr:col>
      <xdr:colOff>542925</xdr:colOff>
      <xdr:row>56</xdr:row>
      <xdr:rowOff>104775</xdr:rowOff>
    </xdr:to>
    <xdr:sp macro="" textlink="">
      <xdr:nvSpPr>
        <xdr:cNvPr id="2" name="TextovéPole 1"/>
        <xdr:cNvSpPr txBox="1"/>
      </xdr:nvSpPr>
      <xdr:spPr>
        <a:xfrm>
          <a:off x="123825" y="66675"/>
          <a:ext cx="15659100"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504825</xdr:colOff>
      <xdr:row>2</xdr:row>
      <xdr:rowOff>28575</xdr:rowOff>
    </xdr:from>
    <xdr:to>
      <xdr:col>7</xdr:col>
      <xdr:colOff>47625</xdr:colOff>
      <xdr:row>22</xdr:row>
      <xdr:rowOff>104775</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409575"/>
          <a:ext cx="381000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552450</xdr:colOff>
      <xdr:row>2</xdr:row>
      <xdr:rowOff>38100</xdr:rowOff>
    </xdr:from>
    <xdr:to>
      <xdr:col>14</xdr:col>
      <xdr:colOff>152400</xdr:colOff>
      <xdr:row>22</xdr:row>
      <xdr:rowOff>76200</xdr:rowOff>
    </xdr:to>
    <xdr:pic>
      <xdr:nvPicPr>
        <xdr:cNvPr id="4" name="Obráze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9650" y="419100"/>
          <a:ext cx="386715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23</xdr:row>
      <xdr:rowOff>142875</xdr:rowOff>
    </xdr:from>
    <xdr:to>
      <xdr:col>12</xdr:col>
      <xdr:colOff>552450</xdr:colOff>
      <xdr:row>54</xdr:row>
      <xdr:rowOff>180975</xdr:rowOff>
    </xdr:to>
    <xdr:pic>
      <xdr:nvPicPr>
        <xdr:cNvPr id="5" name="Obrázek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4525" y="4524375"/>
          <a:ext cx="595312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219075</xdr:colOff>
      <xdr:row>27</xdr:row>
      <xdr:rowOff>9525</xdr:rowOff>
    </xdr:from>
    <xdr:to>
      <xdr:col>12</xdr:col>
      <xdr:colOff>409575</xdr:colOff>
      <xdr:row>27</xdr:row>
      <xdr:rowOff>161925</xdr:rowOff>
    </xdr:to>
    <xdr:sp macro="" textlink="">
      <xdr:nvSpPr>
        <xdr:cNvPr id="6" name="Obdélník 5">
          <a:extLst>
            <a:ext uri="{FF2B5EF4-FFF2-40B4-BE49-F238E27FC236}">
              <a16:creationId xmlns="" xmlns:a16="http://schemas.microsoft.com/office/drawing/2014/main" id="{00000000-0008-0000-0800-000023000000}"/>
            </a:ext>
          </a:extLst>
        </xdr:cNvPr>
        <xdr:cNvSpPr/>
      </xdr:nvSpPr>
      <xdr:spPr>
        <a:xfrm>
          <a:off x="2047875" y="5153025"/>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228600</xdr:colOff>
      <xdr:row>32</xdr:row>
      <xdr:rowOff>47625</xdr:rowOff>
    </xdr:from>
    <xdr:to>
      <xdr:col>12</xdr:col>
      <xdr:colOff>419100</xdr:colOff>
      <xdr:row>33</xdr:row>
      <xdr:rowOff>9525</xdr:rowOff>
    </xdr:to>
    <xdr:sp macro="" textlink="">
      <xdr:nvSpPr>
        <xdr:cNvPr id="7" name="Obdélník 6">
          <a:extLst>
            <a:ext uri="{FF2B5EF4-FFF2-40B4-BE49-F238E27FC236}">
              <a16:creationId xmlns="" xmlns:a16="http://schemas.microsoft.com/office/drawing/2014/main" id="{00000000-0008-0000-0800-000023000000}"/>
            </a:ext>
          </a:extLst>
        </xdr:cNvPr>
        <xdr:cNvSpPr/>
      </xdr:nvSpPr>
      <xdr:spPr>
        <a:xfrm>
          <a:off x="2057400" y="6143625"/>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228600</xdr:colOff>
      <xdr:row>35</xdr:row>
      <xdr:rowOff>85725</xdr:rowOff>
    </xdr:from>
    <xdr:to>
      <xdr:col>12</xdr:col>
      <xdr:colOff>419100</xdr:colOff>
      <xdr:row>36</xdr:row>
      <xdr:rowOff>47625</xdr:rowOff>
    </xdr:to>
    <xdr:sp macro="" textlink="">
      <xdr:nvSpPr>
        <xdr:cNvPr id="8" name="Obdélník 7">
          <a:extLst>
            <a:ext uri="{FF2B5EF4-FFF2-40B4-BE49-F238E27FC236}">
              <a16:creationId xmlns="" xmlns:a16="http://schemas.microsoft.com/office/drawing/2014/main" id="{00000000-0008-0000-0800-000023000000}"/>
            </a:ext>
          </a:extLst>
        </xdr:cNvPr>
        <xdr:cNvSpPr/>
      </xdr:nvSpPr>
      <xdr:spPr>
        <a:xfrm>
          <a:off x="2057400" y="6753225"/>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228600</xdr:colOff>
      <xdr:row>37</xdr:row>
      <xdr:rowOff>114300</xdr:rowOff>
    </xdr:from>
    <xdr:to>
      <xdr:col>12</xdr:col>
      <xdr:colOff>419100</xdr:colOff>
      <xdr:row>38</xdr:row>
      <xdr:rowOff>76200</xdr:rowOff>
    </xdr:to>
    <xdr:sp macro="" textlink="">
      <xdr:nvSpPr>
        <xdr:cNvPr id="9" name="Obdélník 8">
          <a:extLst>
            <a:ext uri="{FF2B5EF4-FFF2-40B4-BE49-F238E27FC236}">
              <a16:creationId xmlns="" xmlns:a16="http://schemas.microsoft.com/office/drawing/2014/main" id="{00000000-0008-0000-0800-000023000000}"/>
            </a:ext>
          </a:extLst>
        </xdr:cNvPr>
        <xdr:cNvSpPr/>
      </xdr:nvSpPr>
      <xdr:spPr>
        <a:xfrm>
          <a:off x="2057400" y="7162800"/>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123825</xdr:colOff>
      <xdr:row>0</xdr:row>
      <xdr:rowOff>66675</xdr:rowOff>
    </xdr:from>
    <xdr:to>
      <xdr:col>9</xdr:col>
      <xdr:colOff>314325</xdr:colOff>
      <xdr:row>1</xdr:row>
      <xdr:rowOff>28575</xdr:rowOff>
    </xdr:to>
    <xdr:sp macro="" textlink="">
      <xdr:nvSpPr>
        <xdr:cNvPr id="10" name="Obdélník 9">
          <a:extLst>
            <a:ext uri="{FF2B5EF4-FFF2-40B4-BE49-F238E27FC236}">
              <a16:creationId xmlns="" xmlns:a16="http://schemas.microsoft.com/office/drawing/2014/main" id="{00000000-0008-0000-0800-000023000000}"/>
            </a:ext>
          </a:extLst>
        </xdr:cNvPr>
        <xdr:cNvSpPr/>
      </xdr:nvSpPr>
      <xdr:spPr>
        <a:xfrm>
          <a:off x="123825" y="66675"/>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228600</xdr:colOff>
      <xdr:row>39</xdr:row>
      <xdr:rowOff>104775</xdr:rowOff>
    </xdr:from>
    <xdr:to>
      <xdr:col>12</xdr:col>
      <xdr:colOff>419100</xdr:colOff>
      <xdr:row>42</xdr:row>
      <xdr:rowOff>114300</xdr:rowOff>
    </xdr:to>
    <xdr:sp macro="" textlink="">
      <xdr:nvSpPr>
        <xdr:cNvPr id="11" name="Obdélník 10">
          <a:extLst>
            <a:ext uri="{FF2B5EF4-FFF2-40B4-BE49-F238E27FC236}">
              <a16:creationId xmlns="" xmlns:a16="http://schemas.microsoft.com/office/drawing/2014/main" id="{00000000-0008-0000-0800-000023000000}"/>
            </a:ext>
          </a:extLst>
        </xdr:cNvPr>
        <xdr:cNvSpPr/>
      </xdr:nvSpPr>
      <xdr:spPr>
        <a:xfrm>
          <a:off x="2057400" y="7534275"/>
          <a:ext cx="5676900" cy="58102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276225</xdr:colOff>
      <xdr:row>1</xdr:row>
      <xdr:rowOff>28575</xdr:rowOff>
    </xdr:from>
    <xdr:to>
      <xdr:col>9</xdr:col>
      <xdr:colOff>466725</xdr:colOff>
      <xdr:row>1</xdr:row>
      <xdr:rowOff>180975</xdr:rowOff>
    </xdr:to>
    <xdr:sp macro="" textlink="">
      <xdr:nvSpPr>
        <xdr:cNvPr id="12" name="Obdélník 11">
          <a:extLst>
            <a:ext uri="{FF2B5EF4-FFF2-40B4-BE49-F238E27FC236}">
              <a16:creationId xmlns="" xmlns:a16="http://schemas.microsoft.com/office/drawing/2014/main" id="{00000000-0008-0000-0800-000023000000}"/>
            </a:ext>
          </a:extLst>
        </xdr:cNvPr>
        <xdr:cNvSpPr/>
      </xdr:nvSpPr>
      <xdr:spPr>
        <a:xfrm>
          <a:off x="276225" y="219075"/>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247650</xdr:colOff>
      <xdr:row>44</xdr:row>
      <xdr:rowOff>180975</xdr:rowOff>
    </xdr:from>
    <xdr:to>
      <xdr:col>12</xdr:col>
      <xdr:colOff>438150</xdr:colOff>
      <xdr:row>45</xdr:row>
      <xdr:rowOff>142875</xdr:rowOff>
    </xdr:to>
    <xdr:sp macro="" textlink="">
      <xdr:nvSpPr>
        <xdr:cNvPr id="13" name="Obdélník 12">
          <a:extLst>
            <a:ext uri="{FF2B5EF4-FFF2-40B4-BE49-F238E27FC236}">
              <a16:creationId xmlns="" xmlns:a16="http://schemas.microsoft.com/office/drawing/2014/main" id="{00000000-0008-0000-0800-000023000000}"/>
            </a:ext>
          </a:extLst>
        </xdr:cNvPr>
        <xdr:cNvSpPr/>
      </xdr:nvSpPr>
      <xdr:spPr>
        <a:xfrm>
          <a:off x="2076450" y="8562975"/>
          <a:ext cx="5676900" cy="1524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228600</xdr:colOff>
      <xdr:row>46</xdr:row>
      <xdr:rowOff>190499</xdr:rowOff>
    </xdr:from>
    <xdr:to>
      <xdr:col>12</xdr:col>
      <xdr:colOff>419100</xdr:colOff>
      <xdr:row>48</xdr:row>
      <xdr:rowOff>180974</xdr:rowOff>
    </xdr:to>
    <xdr:sp macro="" textlink="">
      <xdr:nvSpPr>
        <xdr:cNvPr id="14" name="Obdélník 13">
          <a:extLst>
            <a:ext uri="{FF2B5EF4-FFF2-40B4-BE49-F238E27FC236}">
              <a16:creationId xmlns="" xmlns:a16="http://schemas.microsoft.com/office/drawing/2014/main" id="{00000000-0008-0000-0800-000023000000}"/>
            </a:ext>
          </a:extLst>
        </xdr:cNvPr>
        <xdr:cNvSpPr/>
      </xdr:nvSpPr>
      <xdr:spPr>
        <a:xfrm>
          <a:off x="2057400" y="8953499"/>
          <a:ext cx="5676900" cy="37147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171450</xdr:colOff>
      <xdr:row>52</xdr:row>
      <xdr:rowOff>66675</xdr:rowOff>
    </xdr:from>
    <xdr:to>
      <xdr:col>12</xdr:col>
      <xdr:colOff>438150</xdr:colOff>
      <xdr:row>54</xdr:row>
      <xdr:rowOff>47625</xdr:rowOff>
    </xdr:to>
    <xdr:sp macro="" textlink="">
      <xdr:nvSpPr>
        <xdr:cNvPr id="15" name="Obdélník 14">
          <a:extLst>
            <a:ext uri="{FF2B5EF4-FFF2-40B4-BE49-F238E27FC236}">
              <a16:creationId xmlns="" xmlns:a16="http://schemas.microsoft.com/office/drawing/2014/main" id="{00000000-0008-0000-0800-000023000000}"/>
            </a:ext>
          </a:extLst>
        </xdr:cNvPr>
        <xdr:cNvSpPr/>
      </xdr:nvSpPr>
      <xdr:spPr>
        <a:xfrm>
          <a:off x="2000250" y="9972675"/>
          <a:ext cx="5753100" cy="36195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15</xdr:col>
      <xdr:colOff>28575</xdr:colOff>
      <xdr:row>5</xdr:row>
      <xdr:rowOff>180975</xdr:rowOff>
    </xdr:from>
    <xdr:to>
      <xdr:col>23</xdr:col>
      <xdr:colOff>457200</xdr:colOff>
      <xdr:row>36</xdr:row>
      <xdr:rowOff>95250</xdr:rowOff>
    </xdr:to>
    <xdr:pic>
      <xdr:nvPicPr>
        <xdr:cNvPr id="16" name="Obrázek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72575" y="1133475"/>
          <a:ext cx="5305425" cy="581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152400</xdr:colOff>
      <xdr:row>6</xdr:row>
      <xdr:rowOff>38100</xdr:rowOff>
    </xdr:from>
    <xdr:to>
      <xdr:col>23</xdr:col>
      <xdr:colOff>314325</xdr:colOff>
      <xdr:row>6</xdr:row>
      <xdr:rowOff>161925</xdr:rowOff>
    </xdr:to>
    <xdr:sp macro="" textlink="">
      <xdr:nvSpPr>
        <xdr:cNvPr id="17" name="Obdélník 16">
          <a:extLst>
            <a:ext uri="{FF2B5EF4-FFF2-40B4-BE49-F238E27FC236}">
              <a16:creationId xmlns="" xmlns:a16="http://schemas.microsoft.com/office/drawing/2014/main" id="{00000000-0008-0000-0800-000023000000}"/>
            </a:ext>
          </a:extLst>
        </xdr:cNvPr>
        <xdr:cNvSpPr/>
      </xdr:nvSpPr>
      <xdr:spPr>
        <a:xfrm>
          <a:off x="9296400" y="1181100"/>
          <a:ext cx="5038725" cy="12382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171450</xdr:colOff>
      <xdr:row>8</xdr:row>
      <xdr:rowOff>95250</xdr:rowOff>
    </xdr:from>
    <xdr:to>
      <xdr:col>23</xdr:col>
      <xdr:colOff>333375</xdr:colOff>
      <xdr:row>9</xdr:row>
      <xdr:rowOff>28575</xdr:rowOff>
    </xdr:to>
    <xdr:sp macro="" textlink="">
      <xdr:nvSpPr>
        <xdr:cNvPr id="22" name="Obdélník 21">
          <a:extLst>
            <a:ext uri="{FF2B5EF4-FFF2-40B4-BE49-F238E27FC236}">
              <a16:creationId xmlns="" xmlns:a16="http://schemas.microsoft.com/office/drawing/2014/main" id="{00000000-0008-0000-0800-000023000000}"/>
            </a:ext>
          </a:extLst>
        </xdr:cNvPr>
        <xdr:cNvSpPr/>
      </xdr:nvSpPr>
      <xdr:spPr>
        <a:xfrm>
          <a:off x="9315450" y="1619250"/>
          <a:ext cx="5038725" cy="12382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152400</xdr:colOff>
      <xdr:row>14</xdr:row>
      <xdr:rowOff>161925</xdr:rowOff>
    </xdr:from>
    <xdr:to>
      <xdr:col>23</xdr:col>
      <xdr:colOff>314325</xdr:colOff>
      <xdr:row>18</xdr:row>
      <xdr:rowOff>152400</xdr:rowOff>
    </xdr:to>
    <xdr:sp macro="" textlink="">
      <xdr:nvSpPr>
        <xdr:cNvPr id="23" name="Obdélník 22">
          <a:extLst>
            <a:ext uri="{FF2B5EF4-FFF2-40B4-BE49-F238E27FC236}">
              <a16:creationId xmlns="" xmlns:a16="http://schemas.microsoft.com/office/drawing/2014/main" id="{00000000-0008-0000-0800-000023000000}"/>
            </a:ext>
          </a:extLst>
        </xdr:cNvPr>
        <xdr:cNvSpPr/>
      </xdr:nvSpPr>
      <xdr:spPr>
        <a:xfrm>
          <a:off x="9296400" y="2828925"/>
          <a:ext cx="5038725" cy="75247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152400</xdr:colOff>
      <xdr:row>10</xdr:row>
      <xdr:rowOff>28575</xdr:rowOff>
    </xdr:from>
    <xdr:to>
      <xdr:col>23</xdr:col>
      <xdr:colOff>314325</xdr:colOff>
      <xdr:row>10</xdr:row>
      <xdr:rowOff>152400</xdr:rowOff>
    </xdr:to>
    <xdr:sp macro="" textlink="">
      <xdr:nvSpPr>
        <xdr:cNvPr id="24" name="Obdélník 23">
          <a:extLst>
            <a:ext uri="{FF2B5EF4-FFF2-40B4-BE49-F238E27FC236}">
              <a16:creationId xmlns="" xmlns:a16="http://schemas.microsoft.com/office/drawing/2014/main" id="{00000000-0008-0000-0800-000023000000}"/>
            </a:ext>
          </a:extLst>
        </xdr:cNvPr>
        <xdr:cNvSpPr/>
      </xdr:nvSpPr>
      <xdr:spPr>
        <a:xfrm>
          <a:off x="9296400" y="1933575"/>
          <a:ext cx="5038725" cy="12382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133350</xdr:colOff>
      <xdr:row>25</xdr:row>
      <xdr:rowOff>47625</xdr:rowOff>
    </xdr:from>
    <xdr:to>
      <xdr:col>23</xdr:col>
      <xdr:colOff>295275</xdr:colOff>
      <xdr:row>28</xdr:row>
      <xdr:rowOff>180975</xdr:rowOff>
    </xdr:to>
    <xdr:sp macro="" textlink="">
      <xdr:nvSpPr>
        <xdr:cNvPr id="25" name="Obdélník 24">
          <a:extLst>
            <a:ext uri="{FF2B5EF4-FFF2-40B4-BE49-F238E27FC236}">
              <a16:creationId xmlns="" xmlns:a16="http://schemas.microsoft.com/office/drawing/2014/main" id="{00000000-0008-0000-0800-000023000000}"/>
            </a:ext>
          </a:extLst>
        </xdr:cNvPr>
        <xdr:cNvSpPr/>
      </xdr:nvSpPr>
      <xdr:spPr>
        <a:xfrm>
          <a:off x="9277350" y="4810125"/>
          <a:ext cx="5038725" cy="70485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142875</xdr:colOff>
      <xdr:row>29</xdr:row>
      <xdr:rowOff>180975</xdr:rowOff>
    </xdr:from>
    <xdr:to>
      <xdr:col>23</xdr:col>
      <xdr:colOff>304800</xdr:colOff>
      <xdr:row>31</xdr:row>
      <xdr:rowOff>66675</xdr:rowOff>
    </xdr:to>
    <xdr:sp macro="" textlink="">
      <xdr:nvSpPr>
        <xdr:cNvPr id="27" name="Obdélník 26">
          <a:extLst>
            <a:ext uri="{FF2B5EF4-FFF2-40B4-BE49-F238E27FC236}">
              <a16:creationId xmlns="" xmlns:a16="http://schemas.microsoft.com/office/drawing/2014/main" id="{00000000-0008-0000-0800-000023000000}"/>
            </a:ext>
          </a:extLst>
        </xdr:cNvPr>
        <xdr:cNvSpPr/>
      </xdr:nvSpPr>
      <xdr:spPr>
        <a:xfrm>
          <a:off x="9286875" y="5705475"/>
          <a:ext cx="5038725" cy="2667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152400</xdr:colOff>
      <xdr:row>35</xdr:row>
      <xdr:rowOff>95250</xdr:rowOff>
    </xdr:from>
    <xdr:to>
      <xdr:col>23</xdr:col>
      <xdr:colOff>314325</xdr:colOff>
      <xdr:row>36</xdr:row>
      <xdr:rowOff>28575</xdr:rowOff>
    </xdr:to>
    <xdr:sp macro="" textlink="">
      <xdr:nvSpPr>
        <xdr:cNvPr id="28" name="Obdélník 27">
          <a:extLst>
            <a:ext uri="{FF2B5EF4-FFF2-40B4-BE49-F238E27FC236}">
              <a16:creationId xmlns="" xmlns:a16="http://schemas.microsoft.com/office/drawing/2014/main" id="{00000000-0008-0000-0800-000023000000}"/>
            </a:ext>
          </a:extLst>
        </xdr:cNvPr>
        <xdr:cNvSpPr/>
      </xdr:nvSpPr>
      <xdr:spPr>
        <a:xfrm>
          <a:off x="9296400" y="6762750"/>
          <a:ext cx="5038725" cy="123825"/>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142875</xdr:colOff>
      <xdr:row>33</xdr:row>
      <xdr:rowOff>38100</xdr:rowOff>
    </xdr:from>
    <xdr:to>
      <xdr:col>23</xdr:col>
      <xdr:colOff>304800</xdr:colOff>
      <xdr:row>34</xdr:row>
      <xdr:rowOff>95250</xdr:rowOff>
    </xdr:to>
    <xdr:sp macro="" textlink="">
      <xdr:nvSpPr>
        <xdr:cNvPr id="29" name="Obdélník 28">
          <a:extLst>
            <a:ext uri="{FF2B5EF4-FFF2-40B4-BE49-F238E27FC236}">
              <a16:creationId xmlns="" xmlns:a16="http://schemas.microsoft.com/office/drawing/2014/main" id="{00000000-0008-0000-0800-000023000000}"/>
            </a:ext>
          </a:extLst>
        </xdr:cNvPr>
        <xdr:cNvSpPr/>
      </xdr:nvSpPr>
      <xdr:spPr>
        <a:xfrm>
          <a:off x="9286875" y="6324600"/>
          <a:ext cx="5038725" cy="24765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0</xdr:row>
      <xdr:rowOff>57150</xdr:rowOff>
    </xdr:from>
    <xdr:to>
      <xdr:col>20</xdr:col>
      <xdr:colOff>304800</xdr:colOff>
      <xdr:row>32</xdr:row>
      <xdr:rowOff>114300</xdr:rowOff>
    </xdr:to>
    <xdr:sp macro="" textlink="">
      <xdr:nvSpPr>
        <xdr:cNvPr id="2" name="TextovéPole 1"/>
        <xdr:cNvSpPr txBox="1"/>
      </xdr:nvSpPr>
      <xdr:spPr>
        <a:xfrm>
          <a:off x="114300" y="57150"/>
          <a:ext cx="12382500" cy="615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xdr:col>
      <xdr:colOff>66675</xdr:colOff>
      <xdr:row>4</xdr:row>
      <xdr:rowOff>180975</xdr:rowOff>
    </xdr:from>
    <xdr:to>
      <xdr:col>11</xdr:col>
      <xdr:colOff>590550</xdr:colOff>
      <xdr:row>19</xdr:row>
      <xdr:rowOff>85725</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942975"/>
          <a:ext cx="661987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123826</xdr:colOff>
      <xdr:row>4</xdr:row>
      <xdr:rowOff>85725</xdr:rowOff>
    </xdr:from>
    <xdr:to>
      <xdr:col>14</xdr:col>
      <xdr:colOff>552449</xdr:colOff>
      <xdr:row>18</xdr:row>
      <xdr:rowOff>104775</xdr:rowOff>
    </xdr:to>
    <xdr:sp macro="" textlink="">
      <xdr:nvSpPr>
        <xdr:cNvPr id="4" name="TextovéPole 3"/>
        <xdr:cNvSpPr txBox="1"/>
      </xdr:nvSpPr>
      <xdr:spPr>
        <a:xfrm>
          <a:off x="7439026" y="847725"/>
          <a:ext cx="1647823" cy="268605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u="sng"/>
            <a:t>CAVE!</a:t>
          </a:r>
          <a:r>
            <a:rPr lang="cs-CZ" sz="1100" b="1" u="sng" baseline="0"/>
            <a:t> </a:t>
          </a:r>
          <a:r>
            <a:rPr lang="cs-CZ" sz="1100" b="1" baseline="0"/>
            <a:t>Pouze 22,8 % pac. dostalo "plnou"  dávku VEN po celých 28 dní 28-denního cyklu, ale </a:t>
          </a:r>
          <a:r>
            <a:rPr lang="cs-CZ" sz="1100" b="1" u="sng" baseline="0"/>
            <a:t>44,6 % nedostalo  &gt; 11 dní VEN na cyklus (tj. RDI /tzv. </a:t>
          </a:r>
          <a:r>
            <a:rPr lang="cs-CZ" sz="1100" b="1" u="sng" baseline="0">
              <a:solidFill>
                <a:schemeClr val="dk1"/>
              </a:solidFill>
              <a:effectLst/>
              <a:latin typeface="+mn-lt"/>
              <a:ea typeface="+mn-ea"/>
              <a:cs typeface="+mn-cs"/>
            </a:rPr>
            <a:t>relativní dávková intenzita / byla u cca 45 % pacientů </a:t>
          </a:r>
          <a:r>
            <a:rPr lang="cs-CZ" sz="1100" b="1" u="sng" baseline="0"/>
            <a:t> ˂ 40 %), </a:t>
          </a:r>
          <a:r>
            <a:rPr lang="cs-CZ" sz="1100" b="1" baseline="0"/>
            <a:t>což vyvolává určité obavy z možných klinických důsledků. </a:t>
          </a:r>
          <a:r>
            <a:rPr lang="cs-CZ" sz="1100" b="1" u="sng" baseline="0"/>
            <a:t>Naopak celková RDI u VEN ve studii VIALE-A </a:t>
          </a:r>
          <a:r>
            <a:rPr lang="cs-CZ" sz="1100" b="1" u="sng" baseline="0">
              <a:solidFill>
                <a:schemeClr val="dk1"/>
              </a:solidFill>
              <a:effectLst/>
              <a:latin typeface="+mn-lt"/>
              <a:ea typeface="+mn-ea"/>
              <a:cs typeface="+mn-cs"/>
            </a:rPr>
            <a:t>byla 73 %  </a:t>
          </a:r>
          <a:r>
            <a:rPr lang="cs-CZ" sz="1100" b="1" u="none" baseline="0">
              <a:solidFill>
                <a:schemeClr val="dk1"/>
              </a:solidFill>
              <a:effectLst/>
              <a:latin typeface="+mn-lt"/>
              <a:ea typeface="+mn-ea"/>
              <a:cs typeface="+mn-cs"/>
            </a:rPr>
            <a:t>- viz výše pozn. 114 !</a:t>
          </a:r>
          <a:endParaRPr lang="cs-CZ" sz="1100" b="1" u="none"/>
        </a:p>
      </xdr:txBody>
    </xdr:sp>
    <xdr:clientData/>
  </xdr:twoCellAnchor>
  <xdr:twoCellAnchor>
    <xdr:from>
      <xdr:col>1</xdr:col>
      <xdr:colOff>476250</xdr:colOff>
      <xdr:row>3</xdr:row>
      <xdr:rowOff>114300</xdr:rowOff>
    </xdr:from>
    <xdr:to>
      <xdr:col>11</xdr:col>
      <xdr:colOff>276225</xdr:colOff>
      <xdr:row>5</xdr:row>
      <xdr:rowOff>85725</xdr:rowOff>
    </xdr:to>
    <xdr:sp macro="" textlink="">
      <xdr:nvSpPr>
        <xdr:cNvPr id="5" name="TextovéPole 4"/>
        <xdr:cNvSpPr txBox="1"/>
      </xdr:nvSpPr>
      <xdr:spPr>
        <a:xfrm>
          <a:off x="1085850" y="685800"/>
          <a:ext cx="58959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b="1" u="sng"/>
            <a:t>retrospective comparison</a:t>
          </a:r>
          <a:r>
            <a:rPr lang="cs-CZ" sz="1400" b="1" u="sng" baseline="0"/>
            <a:t> from 2023 (all pts with </a:t>
          </a:r>
          <a:r>
            <a:rPr lang="cs-CZ" sz="1400" b="1" i="1" u="sng" baseline="0"/>
            <a:t>IDH1</a:t>
          </a:r>
          <a:r>
            <a:rPr lang="cs-CZ" sz="1400" b="1" u="sng" baseline="0"/>
            <a:t> mut.) - viz pozn. 118</a:t>
          </a:r>
          <a:endParaRPr lang="cs-CZ" sz="1400" b="1" u="sng"/>
        </a:p>
      </xdr:txBody>
    </xdr:sp>
    <xdr:clientData/>
  </xdr:twoCellAnchor>
  <xdr:twoCellAnchor>
    <xdr:from>
      <xdr:col>1</xdr:col>
      <xdr:colOff>295275</xdr:colOff>
      <xdr:row>19</xdr:row>
      <xdr:rowOff>152400</xdr:rowOff>
    </xdr:from>
    <xdr:to>
      <xdr:col>14</xdr:col>
      <xdr:colOff>457200</xdr:colOff>
      <xdr:row>23</xdr:row>
      <xdr:rowOff>76200</xdr:rowOff>
    </xdr:to>
    <xdr:sp macro="" textlink="">
      <xdr:nvSpPr>
        <xdr:cNvPr id="6" name="TextovéPole 5"/>
        <xdr:cNvSpPr txBox="1"/>
      </xdr:nvSpPr>
      <xdr:spPr>
        <a:xfrm>
          <a:off x="904875" y="3771900"/>
          <a:ext cx="8086725" cy="685800"/>
        </a:xfrm>
        <a:prstGeom prst="rect">
          <a:avLst/>
        </a:prstGeom>
        <a:solidFill>
          <a:srgbClr val="FFC000"/>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u="sng"/>
            <a:t>PRO SROVNÁNÍ !</a:t>
          </a:r>
        </a:p>
        <a:p>
          <a:r>
            <a:rPr lang="cs-CZ" sz="1100" b="1" u="none"/>
            <a:t>- ve</a:t>
          </a:r>
          <a:r>
            <a:rPr lang="cs-CZ" sz="1100" b="1" u="none" baseline="0"/>
            <a:t> studii AGILE</a:t>
          </a:r>
          <a:r>
            <a:rPr lang="cs-CZ" sz="1100" b="1" u="none" baseline="30000"/>
            <a:t>37</a:t>
          </a:r>
          <a:r>
            <a:rPr lang="cs-CZ" sz="1100" b="1" u="none" baseline="0"/>
            <a:t> (</a:t>
          </a:r>
          <a:r>
            <a:rPr lang="cs-CZ" sz="1100" b="1" u="none">
              <a:solidFill>
                <a:schemeClr val="dk1"/>
              </a:solidFill>
              <a:effectLst/>
              <a:latin typeface="+mn-lt"/>
              <a:ea typeface="+mn-ea"/>
              <a:cs typeface="+mn-cs"/>
            </a:rPr>
            <a:t>viz Přílohy č. 33 a 34) s I</a:t>
          </a:r>
          <a:r>
            <a:rPr lang="cs-CZ" sz="1100" b="1" u="sng">
              <a:solidFill>
                <a:schemeClr val="dk1"/>
              </a:solidFill>
              <a:effectLst/>
              <a:latin typeface="+mn-lt"/>
              <a:ea typeface="+mn-ea"/>
              <a:cs typeface="+mn-cs"/>
            </a:rPr>
            <a:t>VO+AZA</a:t>
          </a:r>
          <a:r>
            <a:rPr lang="cs-CZ" sz="1100" b="1" u="none" baseline="0">
              <a:solidFill>
                <a:schemeClr val="dk1"/>
              </a:solidFill>
              <a:effectLst/>
              <a:latin typeface="+mn-lt"/>
              <a:ea typeface="+mn-ea"/>
              <a:cs typeface="+mn-cs"/>
            </a:rPr>
            <a:t> (72 pac. - všichni s IDH1 mut.) bylo </a:t>
          </a:r>
          <a:r>
            <a:rPr lang="cs-CZ" sz="1100" b="1" u="sng" baseline="0">
              <a:solidFill>
                <a:schemeClr val="dk1"/>
              </a:solidFill>
              <a:effectLst/>
              <a:latin typeface="+mn-lt"/>
              <a:ea typeface="+mn-ea"/>
              <a:cs typeface="+mn-cs"/>
            </a:rPr>
            <a:t>CR+CRi</a:t>
          </a:r>
          <a:r>
            <a:rPr lang="cs-CZ" sz="1100" b="1" u="none" baseline="0">
              <a:solidFill>
                <a:schemeClr val="dk1"/>
              </a:solidFill>
              <a:effectLst/>
              <a:latin typeface="+mn-lt"/>
              <a:ea typeface="+mn-ea"/>
              <a:cs typeface="+mn-cs"/>
            </a:rPr>
            <a:t> nižší, a to: </a:t>
          </a:r>
          <a:r>
            <a:rPr lang="cs-CZ" sz="1100" b="1" u="sng" baseline="0">
              <a:solidFill>
                <a:schemeClr val="dk1"/>
              </a:solidFill>
              <a:effectLst/>
              <a:latin typeface="+mn-lt"/>
              <a:ea typeface="+mn-ea"/>
              <a:cs typeface="+mn-cs"/>
            </a:rPr>
            <a:t>54 %</a:t>
          </a:r>
          <a:r>
            <a:rPr lang="cs-CZ" sz="1100" b="1" u="none" baseline="0">
              <a:solidFill>
                <a:schemeClr val="dk1"/>
              </a:solidFill>
              <a:effectLst/>
              <a:latin typeface="+mn-lt"/>
              <a:ea typeface="+mn-ea"/>
              <a:cs typeface="+mn-cs"/>
            </a:rPr>
            <a:t>, ale  CR vyšší - 47 %,</a:t>
          </a:r>
        </a:p>
        <a:p>
          <a:r>
            <a:rPr lang="cs-CZ" sz="1100" b="1" u="none" baseline="0">
              <a:solidFill>
                <a:schemeClr val="dk1"/>
              </a:solidFill>
              <a:effectLst/>
              <a:latin typeface="+mn-lt"/>
              <a:ea typeface="+mn-ea"/>
              <a:cs typeface="+mn-cs"/>
            </a:rPr>
            <a:t>- ve studii VIALE-A</a:t>
          </a:r>
          <a:r>
            <a:rPr lang="cs-CZ" sz="1100" b="1" u="none" baseline="30000">
              <a:solidFill>
                <a:schemeClr val="dk1"/>
              </a:solidFill>
              <a:effectLst/>
              <a:latin typeface="+mn-lt"/>
              <a:ea typeface="+mn-ea"/>
              <a:cs typeface="+mn-cs"/>
            </a:rPr>
            <a:t>115</a:t>
          </a:r>
          <a:r>
            <a:rPr lang="cs-CZ" sz="1100" b="1" u="none" baseline="0">
              <a:solidFill>
                <a:schemeClr val="dk1"/>
              </a:solidFill>
              <a:effectLst/>
              <a:latin typeface="+mn-lt"/>
              <a:ea typeface="+mn-ea"/>
              <a:cs typeface="+mn-cs"/>
            </a:rPr>
            <a:t> (viz výše pozn. 114) s </a:t>
          </a:r>
          <a:r>
            <a:rPr lang="cs-CZ" sz="1100" b="1" u="sng" baseline="0">
              <a:solidFill>
                <a:schemeClr val="dk1"/>
              </a:solidFill>
              <a:effectLst/>
              <a:latin typeface="+mn-lt"/>
              <a:ea typeface="+mn-ea"/>
              <a:cs typeface="+mn-cs"/>
            </a:rPr>
            <a:t>VEN+AZA</a:t>
          </a:r>
          <a:r>
            <a:rPr lang="cs-CZ" sz="1100" b="1" u="none" baseline="0">
              <a:solidFill>
                <a:schemeClr val="dk1"/>
              </a:solidFill>
              <a:effectLst/>
              <a:latin typeface="+mn-lt"/>
              <a:ea typeface="+mn-ea"/>
              <a:cs typeface="+mn-cs"/>
            </a:rPr>
            <a:t> u podskupiny s </a:t>
          </a:r>
          <a:r>
            <a:rPr lang="cs-CZ" sz="1100" b="1" i="1" u="none" baseline="0">
              <a:solidFill>
                <a:schemeClr val="dk1"/>
              </a:solidFill>
              <a:effectLst/>
              <a:latin typeface="+mn-lt"/>
              <a:ea typeface="+mn-ea"/>
              <a:cs typeface="+mn-cs"/>
            </a:rPr>
            <a:t>IDH1</a:t>
          </a:r>
          <a:r>
            <a:rPr lang="cs-CZ" sz="1100" b="1" u="none" baseline="0">
              <a:solidFill>
                <a:schemeClr val="dk1"/>
              </a:solidFill>
              <a:effectLst/>
              <a:latin typeface="+mn-lt"/>
              <a:ea typeface="+mn-ea"/>
              <a:cs typeface="+mn-cs"/>
            </a:rPr>
            <a:t> mutací (CAVE! jen 23 pac.) bylo </a:t>
          </a:r>
          <a:r>
            <a:rPr lang="cs-CZ" sz="1100" b="1" u="sng" baseline="0">
              <a:solidFill>
                <a:schemeClr val="dk1"/>
              </a:solidFill>
              <a:effectLst/>
              <a:latin typeface="+mn-lt"/>
              <a:ea typeface="+mn-ea"/>
              <a:cs typeface="+mn-cs"/>
            </a:rPr>
            <a:t>CR+CRi</a:t>
          </a:r>
          <a:r>
            <a:rPr lang="cs-CZ" sz="1100" b="1" baseline="0">
              <a:solidFill>
                <a:schemeClr val="dk1"/>
              </a:solidFill>
              <a:effectLst/>
              <a:latin typeface="+mn-lt"/>
              <a:ea typeface="+mn-ea"/>
              <a:cs typeface="+mn-cs"/>
            </a:rPr>
            <a:t> zase vyšší, a to </a:t>
          </a:r>
          <a:r>
            <a:rPr lang="cs-CZ" sz="1100" b="1" u="sng" baseline="0">
              <a:solidFill>
                <a:schemeClr val="dk1"/>
              </a:solidFill>
              <a:effectLst/>
              <a:latin typeface="+mn-lt"/>
              <a:ea typeface="+mn-ea"/>
              <a:cs typeface="+mn-cs"/>
            </a:rPr>
            <a:t>56,5 %.</a:t>
          </a:r>
          <a:endParaRPr lang="cs-CZ" sz="1100" b="1" u="sng"/>
        </a:p>
      </xdr:txBody>
    </xdr:sp>
    <xdr:clientData/>
  </xdr:twoCellAnchor>
  <xdr:twoCellAnchor>
    <xdr:from>
      <xdr:col>10</xdr:col>
      <xdr:colOff>323850</xdr:colOff>
      <xdr:row>9</xdr:row>
      <xdr:rowOff>19050</xdr:rowOff>
    </xdr:from>
    <xdr:to>
      <xdr:col>11</xdr:col>
      <xdr:colOff>361950</xdr:colOff>
      <xdr:row>10</xdr:row>
      <xdr:rowOff>57150</xdr:rowOff>
    </xdr:to>
    <xdr:sp macro="" textlink="">
      <xdr:nvSpPr>
        <xdr:cNvPr id="7" name="TextovéPole 6"/>
        <xdr:cNvSpPr txBox="1"/>
      </xdr:nvSpPr>
      <xdr:spPr>
        <a:xfrm>
          <a:off x="6419850" y="1733550"/>
          <a:ext cx="647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200" b="1"/>
            <a:t>182 pts</a:t>
          </a:r>
        </a:p>
      </xdr:txBody>
    </xdr:sp>
    <xdr:clientData/>
  </xdr:twoCellAnchor>
  <xdr:twoCellAnchor>
    <xdr:from>
      <xdr:col>10</xdr:col>
      <xdr:colOff>323850</xdr:colOff>
      <xdr:row>12</xdr:row>
      <xdr:rowOff>133350</xdr:rowOff>
    </xdr:from>
    <xdr:to>
      <xdr:col>11</xdr:col>
      <xdr:colOff>361950</xdr:colOff>
      <xdr:row>13</xdr:row>
      <xdr:rowOff>171450</xdr:rowOff>
    </xdr:to>
    <xdr:sp macro="" textlink="">
      <xdr:nvSpPr>
        <xdr:cNvPr id="8" name="TextovéPole 7"/>
        <xdr:cNvSpPr txBox="1"/>
      </xdr:nvSpPr>
      <xdr:spPr>
        <a:xfrm>
          <a:off x="6419850" y="2419350"/>
          <a:ext cx="647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200" b="1"/>
            <a:t>101 pts</a:t>
          </a:r>
        </a:p>
      </xdr:txBody>
    </xdr:sp>
    <xdr:clientData/>
  </xdr:twoCellAnchor>
  <xdr:twoCellAnchor>
    <xdr:from>
      <xdr:col>7</xdr:col>
      <xdr:colOff>587536</xdr:colOff>
      <xdr:row>18</xdr:row>
      <xdr:rowOff>72348</xdr:rowOff>
    </xdr:from>
    <xdr:to>
      <xdr:col>10</xdr:col>
      <xdr:colOff>219832</xdr:colOff>
      <xdr:row>19</xdr:row>
      <xdr:rowOff>146835</xdr:rowOff>
    </xdr:to>
    <xdr:sp macro="" textlink="">
      <xdr:nvSpPr>
        <xdr:cNvPr id="9" name="Šipka doprava 8"/>
        <xdr:cNvSpPr/>
      </xdr:nvSpPr>
      <xdr:spPr>
        <a:xfrm rot="1128902">
          <a:off x="4854736" y="3501348"/>
          <a:ext cx="1461096" cy="264987"/>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523875</xdr:colOff>
      <xdr:row>11</xdr:row>
      <xdr:rowOff>0</xdr:rowOff>
    </xdr:from>
    <xdr:to>
      <xdr:col>12</xdr:col>
      <xdr:colOff>190500</xdr:colOff>
      <xdr:row>11</xdr:row>
      <xdr:rowOff>152401</xdr:rowOff>
    </xdr:to>
    <xdr:cxnSp macro="">
      <xdr:nvCxnSpPr>
        <xdr:cNvPr id="11" name="Přímá spojnice se šipkou 10"/>
        <xdr:cNvCxnSpPr/>
      </xdr:nvCxnSpPr>
      <xdr:spPr>
        <a:xfrm flipV="1">
          <a:off x="6619875" y="2095500"/>
          <a:ext cx="885825" cy="15240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104775</xdr:colOff>
      <xdr:row>17</xdr:row>
      <xdr:rowOff>66675</xdr:rowOff>
    </xdr:from>
    <xdr:to>
      <xdr:col>14</xdr:col>
      <xdr:colOff>238126</xdr:colOff>
      <xdr:row>21</xdr:row>
      <xdr:rowOff>180975</xdr:rowOff>
    </xdr:to>
    <xdr:cxnSp macro="">
      <xdr:nvCxnSpPr>
        <xdr:cNvPr id="16" name="Přímá spojnice se šipkou 15"/>
        <xdr:cNvCxnSpPr/>
      </xdr:nvCxnSpPr>
      <xdr:spPr>
        <a:xfrm flipH="1">
          <a:off x="8639175" y="3305175"/>
          <a:ext cx="133351" cy="87630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161925</xdr:colOff>
      <xdr:row>0</xdr:row>
      <xdr:rowOff>38100</xdr:rowOff>
    </xdr:from>
    <xdr:to>
      <xdr:col>20</xdr:col>
      <xdr:colOff>457200</xdr:colOff>
      <xdr:row>41</xdr:row>
      <xdr:rowOff>161925</xdr:rowOff>
    </xdr:to>
    <xdr:sp macro="" textlink="">
      <xdr:nvSpPr>
        <xdr:cNvPr id="2" name="TextovéPole 1"/>
        <xdr:cNvSpPr txBox="1"/>
      </xdr:nvSpPr>
      <xdr:spPr>
        <a:xfrm>
          <a:off x="161925" y="38100"/>
          <a:ext cx="12487275" cy="793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xdr:col>
      <xdr:colOff>95250</xdr:colOff>
      <xdr:row>0</xdr:row>
      <xdr:rowOff>152400</xdr:rowOff>
    </xdr:from>
    <xdr:to>
      <xdr:col>11</xdr:col>
      <xdr:colOff>476250</xdr:colOff>
      <xdr:row>32</xdr:row>
      <xdr:rowOff>180975</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52400"/>
          <a:ext cx="6477000" cy="612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122766</xdr:colOff>
      <xdr:row>6</xdr:row>
      <xdr:rowOff>88900</xdr:rowOff>
    </xdr:from>
    <xdr:to>
      <xdr:col>11</xdr:col>
      <xdr:colOff>370415</xdr:colOff>
      <xdr:row>7</xdr:row>
      <xdr:rowOff>42333</xdr:rowOff>
    </xdr:to>
    <xdr:sp macro="" textlink="">
      <xdr:nvSpPr>
        <xdr:cNvPr id="4" name="Obdélník 3">
          <a:extLst>
            <a:ext uri="{FF2B5EF4-FFF2-40B4-BE49-F238E27FC236}">
              <a16:creationId xmlns="" xmlns:a16="http://schemas.microsoft.com/office/drawing/2014/main" id="{00000000-0008-0000-0800-000023000000}"/>
            </a:ext>
          </a:extLst>
        </xdr:cNvPr>
        <xdr:cNvSpPr/>
      </xdr:nvSpPr>
      <xdr:spPr>
        <a:xfrm>
          <a:off x="736599" y="1231900"/>
          <a:ext cx="6385983" cy="143933"/>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xdr:col>
      <xdr:colOff>218017</xdr:colOff>
      <xdr:row>8</xdr:row>
      <xdr:rowOff>120650</xdr:rowOff>
    </xdr:from>
    <xdr:to>
      <xdr:col>11</xdr:col>
      <xdr:colOff>402166</xdr:colOff>
      <xdr:row>10</xdr:row>
      <xdr:rowOff>95250</xdr:rowOff>
    </xdr:to>
    <xdr:sp macro="" textlink="">
      <xdr:nvSpPr>
        <xdr:cNvPr id="5" name="Obdélník 4">
          <a:extLst>
            <a:ext uri="{FF2B5EF4-FFF2-40B4-BE49-F238E27FC236}">
              <a16:creationId xmlns="" xmlns:a16="http://schemas.microsoft.com/office/drawing/2014/main" id="{00000000-0008-0000-0800-000023000000}"/>
            </a:ext>
          </a:extLst>
        </xdr:cNvPr>
        <xdr:cNvSpPr/>
      </xdr:nvSpPr>
      <xdr:spPr>
        <a:xfrm>
          <a:off x="831850" y="1644650"/>
          <a:ext cx="6322483" cy="355600"/>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xdr:col>
      <xdr:colOff>133350</xdr:colOff>
      <xdr:row>23</xdr:row>
      <xdr:rowOff>88900</xdr:rowOff>
    </xdr:from>
    <xdr:to>
      <xdr:col>11</xdr:col>
      <xdr:colOff>380999</xdr:colOff>
      <xdr:row>24</xdr:row>
      <xdr:rowOff>42333</xdr:rowOff>
    </xdr:to>
    <xdr:sp macro="" textlink="">
      <xdr:nvSpPr>
        <xdr:cNvPr id="6" name="Obdélník 5">
          <a:extLst>
            <a:ext uri="{FF2B5EF4-FFF2-40B4-BE49-F238E27FC236}">
              <a16:creationId xmlns="" xmlns:a16="http://schemas.microsoft.com/office/drawing/2014/main" id="{00000000-0008-0000-0800-000023000000}"/>
            </a:ext>
          </a:extLst>
        </xdr:cNvPr>
        <xdr:cNvSpPr/>
      </xdr:nvSpPr>
      <xdr:spPr>
        <a:xfrm>
          <a:off x="747183" y="4470400"/>
          <a:ext cx="6385983" cy="143933"/>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xdr:col>
      <xdr:colOff>133351</xdr:colOff>
      <xdr:row>25</xdr:row>
      <xdr:rowOff>110066</xdr:rowOff>
    </xdr:from>
    <xdr:to>
      <xdr:col>11</xdr:col>
      <xdr:colOff>381000</xdr:colOff>
      <xdr:row>27</xdr:row>
      <xdr:rowOff>63500</xdr:rowOff>
    </xdr:to>
    <xdr:sp macro="" textlink="">
      <xdr:nvSpPr>
        <xdr:cNvPr id="7" name="Obdélník 6">
          <a:extLst>
            <a:ext uri="{FF2B5EF4-FFF2-40B4-BE49-F238E27FC236}">
              <a16:creationId xmlns="" xmlns:a16="http://schemas.microsoft.com/office/drawing/2014/main" id="{00000000-0008-0000-0800-000023000000}"/>
            </a:ext>
          </a:extLst>
        </xdr:cNvPr>
        <xdr:cNvSpPr/>
      </xdr:nvSpPr>
      <xdr:spPr>
        <a:xfrm>
          <a:off x="747184" y="4872566"/>
          <a:ext cx="6385983" cy="334434"/>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xdr:col>
      <xdr:colOff>239185</xdr:colOff>
      <xdr:row>29</xdr:row>
      <xdr:rowOff>141817</xdr:rowOff>
    </xdr:from>
    <xdr:to>
      <xdr:col>11</xdr:col>
      <xdr:colOff>338667</xdr:colOff>
      <xdr:row>30</xdr:row>
      <xdr:rowOff>127000</xdr:rowOff>
    </xdr:to>
    <xdr:sp macro="" textlink="">
      <xdr:nvSpPr>
        <xdr:cNvPr id="8" name="Obdélník 7">
          <a:extLst>
            <a:ext uri="{FF2B5EF4-FFF2-40B4-BE49-F238E27FC236}">
              <a16:creationId xmlns="" xmlns:a16="http://schemas.microsoft.com/office/drawing/2014/main" id="{00000000-0008-0000-0800-000023000000}"/>
            </a:ext>
          </a:extLst>
        </xdr:cNvPr>
        <xdr:cNvSpPr/>
      </xdr:nvSpPr>
      <xdr:spPr>
        <a:xfrm>
          <a:off x="853018" y="5666317"/>
          <a:ext cx="6237816" cy="175683"/>
        </a:xfrm>
        <a:prstGeom prst="rect">
          <a:avLst/>
        </a:prstGeom>
        <a:solidFill>
          <a:srgbClr val="FF0000">
            <a:alpha val="23000"/>
          </a:srgb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95250</xdr:colOff>
      <xdr:row>29</xdr:row>
      <xdr:rowOff>90715</xdr:rowOff>
    </xdr:from>
    <xdr:to>
      <xdr:col>21</xdr:col>
      <xdr:colOff>625926</xdr:colOff>
      <xdr:row>31</xdr:row>
      <xdr:rowOff>95250</xdr:rowOff>
    </xdr:to>
    <xdr:sp macro="" textlink="">
      <xdr:nvSpPr>
        <xdr:cNvPr id="2" name="Ovál 1">
          <a:extLst>
            <a:ext uri="{FF2B5EF4-FFF2-40B4-BE49-F238E27FC236}">
              <a16:creationId xmlns="" xmlns:a16="http://schemas.microsoft.com/office/drawing/2014/main" id="{00000000-0008-0000-0000-000006000000}"/>
            </a:ext>
          </a:extLst>
        </xdr:cNvPr>
        <xdr:cNvSpPr/>
      </xdr:nvSpPr>
      <xdr:spPr>
        <a:xfrm flipH="1">
          <a:off x="35585400" y="15806965"/>
          <a:ext cx="787851" cy="38553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25</xdr:col>
      <xdr:colOff>349249</xdr:colOff>
      <xdr:row>20</xdr:row>
      <xdr:rowOff>31750</xdr:rowOff>
    </xdr:from>
    <xdr:to>
      <xdr:col>27</xdr:col>
      <xdr:colOff>158753</xdr:colOff>
      <xdr:row>21</xdr:row>
      <xdr:rowOff>74083</xdr:rowOff>
    </xdr:to>
    <xdr:cxnSp macro="">
      <xdr:nvCxnSpPr>
        <xdr:cNvPr id="4" name="Přímá spojnice se šipkou 3">
          <a:extLst>
            <a:ext uri="{FF2B5EF4-FFF2-40B4-BE49-F238E27FC236}">
              <a16:creationId xmlns="" xmlns:a16="http://schemas.microsoft.com/office/drawing/2014/main" id="{00000000-0008-0000-0000-000009000000}"/>
            </a:ext>
          </a:extLst>
        </xdr:cNvPr>
        <xdr:cNvCxnSpPr/>
      </xdr:nvCxnSpPr>
      <xdr:spPr>
        <a:xfrm flipH="1">
          <a:off x="40325674" y="14852650"/>
          <a:ext cx="1028704" cy="12805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63500</xdr:colOff>
      <xdr:row>15</xdr:row>
      <xdr:rowOff>38100</xdr:rowOff>
    </xdr:from>
    <xdr:to>
      <xdr:col>13</xdr:col>
      <xdr:colOff>1727200</xdr:colOff>
      <xdr:row>15</xdr:row>
      <xdr:rowOff>533400</xdr:rowOff>
    </xdr:to>
    <xdr:sp macro="" textlink="">
      <xdr:nvSpPr>
        <xdr:cNvPr id="5" name="Obdélník 4"/>
        <xdr:cNvSpPr/>
      </xdr:nvSpPr>
      <xdr:spPr>
        <a:xfrm>
          <a:off x="63500" y="3670300"/>
          <a:ext cx="29006800" cy="495300"/>
        </a:xfrm>
        <a:prstGeom prst="rect">
          <a:avLst/>
        </a:prstGeom>
        <a:solidFill>
          <a:srgbClr val="FF0000">
            <a:alpha val="17000"/>
          </a:srgb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476249</xdr:colOff>
      <xdr:row>0</xdr:row>
      <xdr:rowOff>71437</xdr:rowOff>
    </xdr:from>
    <xdr:to>
      <xdr:col>37</xdr:col>
      <xdr:colOff>11906</xdr:colOff>
      <xdr:row>75</xdr:row>
      <xdr:rowOff>23812</xdr:rowOff>
    </xdr:to>
    <xdr:sp macro="" textlink="">
      <xdr:nvSpPr>
        <xdr:cNvPr id="2" name="TextovéPole 1">
          <a:extLst>
            <a:ext uri="{FF2B5EF4-FFF2-40B4-BE49-F238E27FC236}">
              <a16:creationId xmlns="" xmlns:a16="http://schemas.microsoft.com/office/drawing/2014/main" id="{00000000-0008-0000-0100-000002000000}"/>
            </a:ext>
          </a:extLst>
        </xdr:cNvPr>
        <xdr:cNvSpPr txBox="1"/>
      </xdr:nvSpPr>
      <xdr:spPr>
        <a:xfrm>
          <a:off x="5941218" y="71437"/>
          <a:ext cx="16537782" cy="14239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11</xdr:col>
      <xdr:colOff>559593</xdr:colOff>
      <xdr:row>6</xdr:row>
      <xdr:rowOff>23813</xdr:rowOff>
    </xdr:from>
    <xdr:to>
      <xdr:col>17</xdr:col>
      <xdr:colOff>500062</xdr:colOff>
      <xdr:row>8</xdr:row>
      <xdr:rowOff>105833</xdr:rowOff>
    </xdr:to>
    <xdr:sp macro="" textlink="">
      <xdr:nvSpPr>
        <xdr:cNvPr id="3" name="TextovéPole 2">
          <a:extLst>
            <a:ext uri="{FF2B5EF4-FFF2-40B4-BE49-F238E27FC236}">
              <a16:creationId xmlns="" xmlns:a16="http://schemas.microsoft.com/office/drawing/2014/main" id="{00000000-0008-0000-0100-000003000000}"/>
            </a:ext>
          </a:extLst>
        </xdr:cNvPr>
        <xdr:cNvSpPr txBox="1"/>
      </xdr:nvSpPr>
      <xdr:spPr>
        <a:xfrm>
          <a:off x="7238999" y="1166813"/>
          <a:ext cx="3583782" cy="46302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800" b="1" u="sng">
              <a:solidFill>
                <a:schemeClr val="dk1"/>
              </a:solidFill>
              <a:effectLst/>
              <a:latin typeface="+mn-lt"/>
              <a:ea typeface="+mn-ea"/>
              <a:cs typeface="+mn-cs"/>
            </a:rPr>
            <a:t>LP</a:t>
          </a:r>
          <a:r>
            <a:rPr lang="cs-CZ" sz="1800" b="1" u="sng" baseline="0">
              <a:solidFill>
                <a:schemeClr val="dk1"/>
              </a:solidFill>
              <a:effectLst/>
              <a:latin typeface="+mn-lt"/>
              <a:ea typeface="+mn-ea"/>
              <a:cs typeface="+mn-cs"/>
            </a:rPr>
            <a:t> TIBSOVO + AZA</a:t>
          </a:r>
          <a:r>
            <a:rPr lang="cs-CZ" sz="1800" b="1">
              <a:solidFill>
                <a:schemeClr val="dk1"/>
              </a:solidFill>
              <a:effectLst/>
              <a:latin typeface="+mn-lt"/>
              <a:ea typeface="+mn-ea"/>
              <a:cs typeface="+mn-cs"/>
            </a:rPr>
            <a:t> vůči </a:t>
          </a:r>
          <a:r>
            <a:rPr lang="cs-CZ" sz="1800" b="1" u="sng">
              <a:solidFill>
                <a:schemeClr val="dk1"/>
              </a:solidFill>
              <a:effectLst/>
              <a:latin typeface="+mn-lt"/>
              <a:ea typeface="+mn-ea"/>
              <a:cs typeface="+mn-cs"/>
            </a:rPr>
            <a:t>VEN + AZA                                  </a:t>
          </a:r>
          <a:endParaRPr lang="cs-CZ" sz="1400" b="1" u="sng"/>
        </a:p>
      </xdr:txBody>
    </xdr:sp>
    <xdr:clientData/>
  </xdr:twoCellAnchor>
  <xdr:twoCellAnchor>
    <xdr:from>
      <xdr:col>10</xdr:col>
      <xdr:colOff>419100</xdr:colOff>
      <xdr:row>9</xdr:row>
      <xdr:rowOff>84667</xdr:rowOff>
    </xdr:from>
    <xdr:to>
      <xdr:col>19</xdr:col>
      <xdr:colOff>0</xdr:colOff>
      <xdr:row>29</xdr:row>
      <xdr:rowOff>47625</xdr:rowOff>
    </xdr:to>
    <xdr:graphicFrame macro="">
      <xdr:nvGraphicFramePr>
        <xdr:cNvPr id="4" name="Diagram 3">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11</xdr:col>
      <xdr:colOff>277244</xdr:colOff>
      <xdr:row>30</xdr:row>
      <xdr:rowOff>149678</xdr:rowOff>
    </xdr:from>
    <xdr:to>
      <xdr:col>25</xdr:col>
      <xdr:colOff>503464</xdr:colOff>
      <xdr:row>38</xdr:row>
      <xdr:rowOff>130969</xdr:rowOff>
    </xdr:to>
    <xdr:sp macro="" textlink="">
      <xdr:nvSpPr>
        <xdr:cNvPr id="5" name="TextovéPole 4">
          <a:extLst>
            <a:ext uri="{FF2B5EF4-FFF2-40B4-BE49-F238E27FC236}">
              <a16:creationId xmlns="" xmlns:a16="http://schemas.microsoft.com/office/drawing/2014/main" id="{00000000-0008-0000-0100-000006000000}"/>
            </a:ext>
          </a:extLst>
        </xdr:cNvPr>
        <xdr:cNvSpPr txBox="1"/>
      </xdr:nvSpPr>
      <xdr:spPr>
        <a:xfrm>
          <a:off x="6956650" y="5864678"/>
          <a:ext cx="8727283" cy="1505291"/>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400" b="1" u="sng"/>
            <a:t>Při</a:t>
          </a:r>
          <a:r>
            <a:rPr lang="cs-CZ" sz="1400" b="1" u="sng" baseline="0"/>
            <a:t> "naivním" nepřímém srovnání </a:t>
          </a:r>
          <a:r>
            <a:rPr lang="cs-CZ" sz="1400" b="1" baseline="0"/>
            <a:t>viz  vůči samotnému AZA v populaci pac. s </a:t>
          </a:r>
          <a:r>
            <a:rPr lang="cs-CZ" sz="1400" b="1" i="1" baseline="0"/>
            <a:t>IDH1</a:t>
          </a:r>
          <a:r>
            <a:rPr lang="cs-CZ" sz="1400" b="1" baseline="0"/>
            <a:t> mut. AML dosud neléčených </a:t>
          </a:r>
          <a:r>
            <a:rPr lang="cs-CZ" sz="1400" b="1"/>
            <a:t> byla</a:t>
          </a:r>
          <a:r>
            <a:rPr lang="cs-CZ" sz="1400" b="1" baseline="0"/>
            <a:t> </a:t>
          </a:r>
          <a:r>
            <a:rPr lang="cs-CZ" sz="1400" b="1" u="sng" baseline="0"/>
            <a:t>bodová hodnota mediánu v celkovém přežití ("OS") u IVO+AZA prodloužena o 21,4 měsíců a bodová hodnota HR pro OS činilo  0,42</a:t>
          </a:r>
          <a:r>
            <a:rPr lang="cs-CZ" sz="1400" b="1" baseline="0"/>
            <a:t> (viz Přílohu č. 38), </a:t>
          </a:r>
          <a:r>
            <a:rPr lang="cs-CZ" sz="1400" b="1" u="sng" baseline="0"/>
            <a:t>u VEN+AZA bylo prodloužení jen o 8 měsíců, ale HR pro OS bylo zase příznivější ve výši 0,28</a:t>
          </a:r>
          <a:r>
            <a:rPr lang="cs-CZ" sz="1400" b="1" baseline="0"/>
            <a:t> (viz Přílohu č. 44 a pozn. 114 pro vysvětlení limitací tohoto nepřímého srovnání), samotný AZA měl absolutní bodovou hodnotu mediánu OS 7,9 měs., resp. 2,2 měs., obě HR byly vůči AZA statisticky významné!</a:t>
          </a:r>
        </a:p>
        <a:p>
          <a:endParaRPr lang="cs-CZ" sz="300" b="1" u="sng" baseline="0"/>
        </a:p>
        <a:p>
          <a:r>
            <a:rPr lang="cs-CZ" sz="1200" b="1" u="sng" baseline="0"/>
            <a:t>(Zkratky</a:t>
          </a:r>
          <a:r>
            <a:rPr lang="cs-CZ" sz="1200" b="1" u="none" baseline="0"/>
            <a:t>:  AZA - azacitidin, IVO - ivosidenib (tj. LP TIIBSOVO),  QALY - rok života v plné kvalitě, VEN - venetoklax)</a:t>
          </a:r>
          <a:endParaRPr lang="cs-CZ" sz="1200" b="1" u="none"/>
        </a:p>
      </xdr:txBody>
    </xdr:sp>
    <xdr:clientData/>
  </xdr:twoCellAnchor>
  <xdr:twoCellAnchor>
    <xdr:from>
      <xdr:col>11</xdr:col>
      <xdr:colOff>285750</xdr:colOff>
      <xdr:row>40</xdr:row>
      <xdr:rowOff>35718</xdr:rowOff>
    </xdr:from>
    <xdr:to>
      <xdr:col>26</xdr:col>
      <xdr:colOff>261937</xdr:colOff>
      <xdr:row>51</xdr:row>
      <xdr:rowOff>23813</xdr:rowOff>
    </xdr:to>
    <xdr:sp macro="" textlink="">
      <xdr:nvSpPr>
        <xdr:cNvPr id="10" name="TextovéPole 9">
          <a:extLst>
            <a:ext uri="{FF2B5EF4-FFF2-40B4-BE49-F238E27FC236}">
              <a16:creationId xmlns="" xmlns:a16="http://schemas.microsoft.com/office/drawing/2014/main" id="{00000000-0008-0000-0100-000006000000}"/>
            </a:ext>
          </a:extLst>
        </xdr:cNvPr>
        <xdr:cNvSpPr txBox="1"/>
      </xdr:nvSpPr>
      <xdr:spPr>
        <a:xfrm>
          <a:off x="6965156" y="7655718"/>
          <a:ext cx="9084469" cy="208359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cs-CZ" sz="1400" b="1" u="sng"/>
            <a:t>CAVE! náklady za samotný LP TIBSOVO činí v režimu</a:t>
          </a:r>
          <a:r>
            <a:rPr lang="cs-CZ" sz="1400" b="1" u="sng" baseline="0"/>
            <a:t> IVO+AZA </a:t>
          </a:r>
          <a:r>
            <a:rPr lang="cs-CZ" sz="1400" b="1" u="none" baseline="0"/>
            <a:t>(s kalkulací </a:t>
          </a:r>
          <a:r>
            <a:rPr lang="cs-CZ" sz="1400" b="1" i="1" u="none" baseline="0"/>
            <a:t>mediánových hodnot </a:t>
          </a:r>
          <a:r>
            <a:rPr lang="cs-CZ" sz="1400" b="1" u="none" baseline="0"/>
            <a:t>délek léčby - viz pozn. 121, při započítání dalších zdravotnických nákladů - viz pozn. 124) </a:t>
          </a:r>
          <a:r>
            <a:rPr lang="cs-CZ" sz="1400" b="1" u="sng" baseline="0"/>
            <a:t>cca 90 %  z celkových nákladů léčby tímto režimem   do jeho ukončení a cca 65 % z celkových nákladů vynaložených do konce života pacienta</a:t>
          </a:r>
          <a:r>
            <a:rPr lang="cs-CZ" sz="1400" b="1" u="none" baseline="0"/>
            <a:t>! U venetoklaxu (v rámci režimu VEN+AZA) to činí cca 70 %, resp.  21-27 % - viz Přílohu č. 50. </a:t>
          </a:r>
          <a:r>
            <a:rPr lang="cs-CZ" sz="1400" b="0" u="none" baseline="0"/>
            <a:t>(</a:t>
          </a:r>
          <a:r>
            <a:rPr lang="cs-CZ" sz="1400" b="0" u="sng" baseline="0"/>
            <a:t>C</a:t>
          </a:r>
          <a:r>
            <a:rPr lang="cs-CZ" sz="1400" u="sng">
              <a:solidFill>
                <a:schemeClr val="dk1"/>
              </a:solidFill>
              <a:effectLst/>
              <a:latin typeface="+mn-lt"/>
              <a:ea typeface="+mn-ea"/>
              <a:cs typeface="+mn-cs"/>
            </a:rPr>
            <a:t>AVE! data ze studie VIALE-A  pro VEN+AZA jsou jen pro celou populaci pacientů s jen 8 % zastoupením pacientů s mutací </a:t>
          </a:r>
          <a:r>
            <a:rPr lang="cs-CZ" sz="1400" i="1" u="sng">
              <a:solidFill>
                <a:schemeClr val="dk1"/>
              </a:solidFill>
              <a:effectLst/>
              <a:latin typeface="+mn-lt"/>
              <a:ea typeface="+mn-ea"/>
              <a:cs typeface="+mn-cs"/>
            </a:rPr>
            <a:t>IDH1</a:t>
          </a:r>
          <a:r>
            <a:rPr lang="cs-CZ" sz="1400" u="sng">
              <a:solidFill>
                <a:schemeClr val="dk1"/>
              </a:solidFill>
              <a:effectLst/>
              <a:latin typeface="+mn-lt"/>
              <a:ea typeface="+mn-ea"/>
              <a:cs typeface="+mn-cs"/>
            </a:rPr>
            <a:t>!, pro subpopulaci pacientů jen s </a:t>
          </a:r>
          <a:r>
            <a:rPr lang="cs-CZ" sz="1400" i="1" u="sng">
              <a:solidFill>
                <a:schemeClr val="dk1"/>
              </a:solidFill>
              <a:effectLst/>
              <a:latin typeface="+mn-lt"/>
              <a:ea typeface="+mn-ea"/>
              <a:cs typeface="+mn-cs"/>
            </a:rPr>
            <a:t>IDH1</a:t>
          </a:r>
          <a:r>
            <a:rPr lang="cs-CZ" sz="1400" u="sng">
              <a:solidFill>
                <a:schemeClr val="dk1"/>
              </a:solidFill>
              <a:effectLst/>
              <a:latin typeface="+mn-lt"/>
              <a:ea typeface="+mn-ea"/>
              <a:cs typeface="+mn-cs"/>
            </a:rPr>
            <a:t> mutací lze předpokládat delší délku užívaní, než tu ze studie VIALE-A, a to na základě srovnání uvedených výše pod pozn. 114 a 121 - proto byly v</a:t>
          </a:r>
          <a:r>
            <a:rPr lang="cs-CZ" sz="1400" u="sng" baseline="0">
              <a:solidFill>
                <a:schemeClr val="dk1"/>
              </a:solidFill>
              <a:effectLst/>
              <a:latin typeface="+mn-lt"/>
              <a:ea typeface="+mn-ea"/>
              <a:cs typeface="+mn-cs"/>
            </a:rPr>
            <a:t> druhém scénáři pro VEN+AZA použity stejné hodnoty jako u IVO+AZA</a:t>
          </a:r>
          <a:r>
            <a:rPr lang="cs-CZ" sz="1400" u="sng">
              <a:solidFill>
                <a:schemeClr val="dk1"/>
              </a:solidFill>
              <a:effectLst/>
              <a:latin typeface="+mn-lt"/>
              <a:ea typeface="+mn-ea"/>
              <a:cs typeface="+mn-cs"/>
            </a:rPr>
            <a:t>!</a:t>
          </a:r>
          <a:r>
            <a:rPr lang="cs-CZ" sz="1400" u="none">
              <a:solidFill>
                <a:schemeClr val="dk1"/>
              </a:solidFill>
              <a:effectLst/>
              <a:latin typeface="+mn-lt"/>
              <a:ea typeface="+mn-ea"/>
              <a:cs typeface="+mn-cs"/>
            </a:rPr>
            <a:t>).</a:t>
          </a:r>
          <a:endParaRPr lang="cs-CZ" sz="1400" u="none">
            <a:effectLst/>
          </a:endParaRPr>
        </a:p>
        <a:p>
          <a:endParaRPr lang="cs-CZ" sz="1200" b="1" u="none"/>
        </a:p>
      </xdr:txBody>
    </xdr:sp>
    <xdr:clientData/>
  </xdr:twoCellAnchor>
  <xdr:twoCellAnchor>
    <xdr:from>
      <xdr:col>11</xdr:col>
      <xdr:colOff>226220</xdr:colOff>
      <xdr:row>51</xdr:row>
      <xdr:rowOff>166686</xdr:rowOff>
    </xdr:from>
    <xdr:to>
      <xdr:col>27</xdr:col>
      <xdr:colOff>250032</xdr:colOff>
      <xdr:row>72</xdr:row>
      <xdr:rowOff>190499</xdr:rowOff>
    </xdr:to>
    <xdr:sp macro="" textlink="">
      <xdr:nvSpPr>
        <xdr:cNvPr id="12" name="TextovéPole 11">
          <a:extLst>
            <a:ext uri="{FF2B5EF4-FFF2-40B4-BE49-F238E27FC236}">
              <a16:creationId xmlns="" xmlns:a16="http://schemas.microsoft.com/office/drawing/2014/main" id="{00000000-0008-0000-0100-000006000000}"/>
            </a:ext>
          </a:extLst>
        </xdr:cNvPr>
        <xdr:cNvSpPr txBox="1"/>
      </xdr:nvSpPr>
      <xdr:spPr>
        <a:xfrm>
          <a:off x="6905626" y="9882186"/>
          <a:ext cx="9739312" cy="4024313"/>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cs-CZ" sz="1600" b="1" u="none"/>
            <a:t>VZHLEDEM K AKTUÁLNĚ VELMI RESTRIKTIVNĚ NAVRŽENÝM</a:t>
          </a:r>
          <a:r>
            <a:rPr lang="cs-CZ" sz="1600" b="1" u="none" baseline="0"/>
            <a:t> PODMÍNKÁM ÚHRADY (mj. NEDOSAŽENÍ KOMPLETNÍ ODPOVĚDI DO 24 TÝDNŮ LÉČBY - VIZ VÝŠE ODSTAVEC "STAV LP K ...") A SKUTEČNOSTI, ŽE  JEN CCA 38 % PACIENTŮ S IVO+AZA DOSÁHLO VE 24 TÝDNU KOMPLETNÍ ODPOVĚDI (VIZ PŘÍLOHU Č. 51), JE TEDY </a:t>
          </a:r>
          <a:r>
            <a:rPr lang="cs-CZ" sz="1600" b="1" u="sng" baseline="0"/>
            <a:t>VÍCE 60 % PRAVDĚPODOBNOST, ŽE LÉČBA PŘESTANE BÝT  (PODLE NÁVRHU SUKLu</a:t>
          </a:r>
          <a:r>
            <a:rPr lang="cs-CZ" sz="1600" b="1" u="sng" baseline="30000"/>
            <a:t>125</a:t>
          </a:r>
          <a:r>
            <a:rPr lang="cs-CZ" sz="1600" b="1" u="sng" baseline="0"/>
            <a:t>) U PACIENTA PO 24 TÝDNECH  HRAZENA -  NÁKLADY VYNALOŽENÉ JEN ZA SAMOTNÝ LP TIBSOVO DO 24 TÝDNE BY ČINILY 1,8 - 2,1 MILIONY Kč NA 1 PACIENTA! </a:t>
          </a:r>
          <a:r>
            <a:rPr lang="cs-CZ" sz="1600" b="1" u="none" baseline="0"/>
            <a:t>DLE CENY LP A DÁVKOVÉ INTENZITY (VIZ PŘÍLOHU Č. 49 A POZN. 120)</a:t>
          </a:r>
        </a:p>
        <a:p>
          <a:pPr marL="0" marR="0" indent="0" defTabSz="914400" eaLnBrk="1" fontAlgn="auto" latinLnBrk="0" hangingPunct="1">
            <a:lnSpc>
              <a:spcPct val="100000"/>
            </a:lnSpc>
            <a:spcBef>
              <a:spcPts val="0"/>
            </a:spcBef>
            <a:spcAft>
              <a:spcPts val="0"/>
            </a:spcAft>
            <a:buClrTx/>
            <a:buSzTx/>
            <a:buFontTx/>
            <a:buNone/>
            <a:tabLst/>
            <a:defRPr/>
          </a:pPr>
          <a:endParaRPr lang="cs-CZ" sz="500" b="1" u="sng"/>
        </a:p>
        <a:p>
          <a:pPr marL="0" marR="0" indent="0" defTabSz="914400" eaLnBrk="1" fontAlgn="auto" latinLnBrk="0" hangingPunct="1">
            <a:lnSpc>
              <a:spcPct val="100000"/>
            </a:lnSpc>
            <a:spcBef>
              <a:spcPts val="0"/>
            </a:spcBef>
            <a:spcAft>
              <a:spcPts val="0"/>
            </a:spcAft>
            <a:buClrTx/>
            <a:buSzTx/>
            <a:buFontTx/>
            <a:buNone/>
            <a:tabLst/>
            <a:defRPr/>
          </a:pPr>
          <a:r>
            <a:rPr lang="cs-CZ" sz="1600" b="1" u="sng"/>
            <a:t>PRŮMĚRNÁ DOBA NA LÉČBĚ REŽIMEM IVO+AZA</a:t>
          </a:r>
          <a:r>
            <a:rPr lang="cs-CZ" sz="1600" b="1" u="sng" baseline="0"/>
            <a:t> a VEN+AZA BUDE VELMI PRAVDĚPODOBNĚ PŘES 12 MĚSÍCŮ</a:t>
          </a:r>
        </a:p>
        <a:p>
          <a:pPr marL="0" marR="0" indent="0" defTabSz="914400" eaLnBrk="1" fontAlgn="auto" latinLnBrk="0" hangingPunct="1">
            <a:lnSpc>
              <a:spcPct val="100000"/>
            </a:lnSpc>
            <a:spcBef>
              <a:spcPts val="0"/>
            </a:spcBef>
            <a:spcAft>
              <a:spcPts val="0"/>
            </a:spcAft>
            <a:buClrTx/>
            <a:buSzTx/>
            <a:buFontTx/>
            <a:buNone/>
            <a:tabLst/>
            <a:defRPr/>
          </a:pPr>
          <a:endParaRPr lang="cs-CZ" sz="400" b="1" u="sng"/>
        </a:p>
        <a:p>
          <a:r>
            <a:rPr lang="cs-CZ" sz="1400" b="1" u="sng"/>
            <a:t>CAVE! u režimu IVO+AZA je</a:t>
          </a:r>
          <a:r>
            <a:rPr lang="cs-CZ" sz="1400" b="1" u="sng" baseline="0"/>
            <a:t> výrazný rozdíl v průměrné době na léčbě - žadatel o úhradu (tj. Servier) uvádí z nejaktuálnějších dat studie AGILE průměr 14 měsíců, ale ve své CUA modelaci počítá s hodnotou 27,6 měsíce (tato hodnota nebyla ale ve scénářích této FE analýzy použita</a:t>
          </a:r>
          <a:r>
            <a:rPr lang="cs-CZ" sz="1400" b="1" u="none" baseline="0"/>
            <a:t>), d</a:t>
          </a:r>
          <a:r>
            <a:rPr lang="cs-CZ" sz="1400" b="1" i="0" u="none" strike="noStrike" baseline="0" smtClean="0">
              <a:solidFill>
                <a:schemeClr val="dk1"/>
              </a:solidFill>
              <a:latin typeface="+mn-lt"/>
              <a:ea typeface="+mn-ea"/>
              <a:cs typeface="+mn-cs"/>
            </a:rPr>
            <a:t>iskrepance mezi průměrnou délkou léčby v  CUA modelu vs. data ze studie je dána nekompletností dat ze studie (z dalšího průběhu sledování, přičemž tyto výsledky nebyly publikovány, dle Servier vyplývá, že přibližně 25 % pacientů s dobrou odpovědí je na terapii extrémně dlouho, až 5 let)</a:t>
          </a:r>
          <a:r>
            <a:rPr lang="cs-CZ" sz="1400" b="1" u="none" baseline="0"/>
            <a:t> - viz zdroj pod pozn. 100!  </a:t>
          </a:r>
          <a:r>
            <a:rPr lang="cs-CZ" sz="1400" b="0" u="sng" baseline="0"/>
            <a:t>C</a:t>
          </a:r>
          <a:r>
            <a:rPr lang="cs-CZ" sz="1400" b="0" u="sng">
              <a:solidFill>
                <a:schemeClr val="dk1"/>
              </a:solidFill>
              <a:effectLst/>
              <a:latin typeface="+mn-lt"/>
              <a:ea typeface="+mn-ea"/>
              <a:cs typeface="+mn-cs"/>
            </a:rPr>
            <a:t>AVE! data ze studie VIALE-A  pro VEN+AZA jsou jen pro celou populaci pac. s jen 8 % zastoupením </a:t>
          </a:r>
          <a:r>
            <a:rPr lang="cs-CZ" sz="1400" u="sng">
              <a:solidFill>
                <a:schemeClr val="dk1"/>
              </a:solidFill>
              <a:effectLst/>
              <a:latin typeface="+mn-lt"/>
              <a:ea typeface="+mn-ea"/>
              <a:cs typeface="+mn-cs"/>
            </a:rPr>
            <a:t>pacientů s mutací </a:t>
          </a:r>
          <a:r>
            <a:rPr lang="cs-CZ" sz="1400" i="1" u="sng">
              <a:solidFill>
                <a:schemeClr val="dk1"/>
              </a:solidFill>
              <a:effectLst/>
              <a:latin typeface="+mn-lt"/>
              <a:ea typeface="+mn-ea"/>
              <a:cs typeface="+mn-cs"/>
            </a:rPr>
            <a:t>IDH1</a:t>
          </a:r>
          <a:r>
            <a:rPr lang="cs-CZ" sz="1400" u="sng">
              <a:solidFill>
                <a:schemeClr val="dk1"/>
              </a:solidFill>
              <a:effectLst/>
              <a:latin typeface="+mn-lt"/>
              <a:ea typeface="+mn-ea"/>
              <a:cs typeface="+mn-cs"/>
            </a:rPr>
            <a:t>!, pro subpopulaci pacientů jen s </a:t>
          </a:r>
          <a:r>
            <a:rPr lang="cs-CZ" sz="1400" i="1" u="sng">
              <a:solidFill>
                <a:schemeClr val="dk1"/>
              </a:solidFill>
              <a:effectLst/>
              <a:latin typeface="+mn-lt"/>
              <a:ea typeface="+mn-ea"/>
              <a:cs typeface="+mn-cs"/>
            </a:rPr>
            <a:t>IDH1</a:t>
          </a:r>
          <a:r>
            <a:rPr lang="cs-CZ" sz="1400" u="sng">
              <a:solidFill>
                <a:schemeClr val="dk1"/>
              </a:solidFill>
              <a:effectLst/>
              <a:latin typeface="+mn-lt"/>
              <a:ea typeface="+mn-ea"/>
              <a:cs typeface="+mn-cs"/>
            </a:rPr>
            <a:t> mutací lze předpokládat delší délku užívaní, než tu ze studie VIALE-A, a to na základě srovnání uvedených výše pod pozn. 114 a 121 - proto byly v</a:t>
          </a:r>
          <a:r>
            <a:rPr lang="cs-CZ" sz="1400" u="sng" baseline="0">
              <a:solidFill>
                <a:schemeClr val="dk1"/>
              </a:solidFill>
              <a:effectLst/>
              <a:latin typeface="+mn-lt"/>
              <a:ea typeface="+mn-ea"/>
              <a:cs typeface="+mn-cs"/>
            </a:rPr>
            <a:t> druhém scénáři pro VEN+AZA použity stejné hodnoty jako u IVO+AZA</a:t>
          </a:r>
          <a:r>
            <a:rPr lang="cs-CZ" sz="1400" u="sng">
              <a:solidFill>
                <a:schemeClr val="dk1"/>
              </a:solidFill>
              <a:effectLst/>
              <a:latin typeface="+mn-lt"/>
              <a:ea typeface="+mn-ea"/>
              <a:cs typeface="+mn-cs"/>
            </a:rPr>
            <a:t>!, tj. 14 měsíců</a:t>
          </a:r>
          <a:r>
            <a:rPr lang="cs-CZ" sz="1400" u="none">
              <a:solidFill>
                <a:schemeClr val="dk1"/>
              </a:solidFill>
              <a:effectLst/>
              <a:latin typeface="+mn-lt"/>
              <a:ea typeface="+mn-ea"/>
              <a:cs typeface="+mn-cs"/>
            </a:rPr>
            <a:t>.</a:t>
          </a:r>
          <a:endParaRPr lang="cs-CZ" sz="1400" u="none">
            <a:effectLst/>
          </a:endParaRPr>
        </a:p>
        <a:p>
          <a:endParaRPr lang="cs-CZ" sz="1200" b="1" u="none"/>
        </a:p>
      </xdr:txBody>
    </xdr:sp>
    <xdr:clientData/>
  </xdr:twoCellAnchor>
  <xdr:twoCellAnchor>
    <xdr:from>
      <xdr:col>12</xdr:col>
      <xdr:colOff>285751</xdr:colOff>
      <xdr:row>73</xdr:row>
      <xdr:rowOff>47625</xdr:rowOff>
    </xdr:from>
    <xdr:to>
      <xdr:col>28</xdr:col>
      <xdr:colOff>142876</xdr:colOff>
      <xdr:row>81</xdr:row>
      <xdr:rowOff>0</xdr:rowOff>
    </xdr:to>
    <xdr:sp macro="" textlink="">
      <xdr:nvSpPr>
        <xdr:cNvPr id="6" name="Obdélník 5"/>
        <xdr:cNvSpPr/>
      </xdr:nvSpPr>
      <xdr:spPr>
        <a:xfrm>
          <a:off x="7572376" y="13954125"/>
          <a:ext cx="9572625" cy="1476375"/>
        </a:xfrm>
        <a:prstGeom prst="rect">
          <a:avLst/>
        </a:prstGeom>
        <a:solidFill>
          <a:srgbClr val="FF0000">
            <a:alpha val="3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18</xdr:col>
      <xdr:colOff>449036</xdr:colOff>
      <xdr:row>6</xdr:row>
      <xdr:rowOff>27213</xdr:rowOff>
    </xdr:from>
    <xdr:to>
      <xdr:col>25</xdr:col>
      <xdr:colOff>441237</xdr:colOff>
      <xdr:row>29</xdr:row>
      <xdr:rowOff>122464</xdr:rowOff>
    </xdr:to>
    <xdr:pic>
      <xdr:nvPicPr>
        <xdr:cNvPr id="11" name="Obrázek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70822" y="1170213"/>
          <a:ext cx="4278451" cy="447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476249</xdr:colOff>
      <xdr:row>0</xdr:row>
      <xdr:rowOff>71438</xdr:rowOff>
    </xdr:from>
    <xdr:to>
      <xdr:col>37</xdr:col>
      <xdr:colOff>11906</xdr:colOff>
      <xdr:row>42</xdr:row>
      <xdr:rowOff>178594</xdr:rowOff>
    </xdr:to>
    <xdr:sp macro="" textlink="">
      <xdr:nvSpPr>
        <xdr:cNvPr id="2" name="TextovéPole 1">
          <a:extLst>
            <a:ext uri="{FF2B5EF4-FFF2-40B4-BE49-F238E27FC236}">
              <a16:creationId xmlns="" xmlns:a16="http://schemas.microsoft.com/office/drawing/2014/main" id="{00000000-0008-0000-0100-000002000000}"/>
            </a:ext>
          </a:extLst>
        </xdr:cNvPr>
        <xdr:cNvSpPr txBox="1"/>
      </xdr:nvSpPr>
      <xdr:spPr>
        <a:xfrm>
          <a:off x="5962649" y="71438"/>
          <a:ext cx="16604457" cy="810815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11</xdr:col>
      <xdr:colOff>452438</xdr:colOff>
      <xdr:row>7</xdr:row>
      <xdr:rowOff>71438</xdr:rowOff>
    </xdr:from>
    <xdr:to>
      <xdr:col>17</xdr:col>
      <xdr:colOff>321469</xdr:colOff>
      <xdr:row>9</xdr:row>
      <xdr:rowOff>129646</xdr:rowOff>
    </xdr:to>
    <xdr:sp macro="" textlink="">
      <xdr:nvSpPr>
        <xdr:cNvPr id="3" name="TextovéPole 2">
          <a:extLst>
            <a:ext uri="{FF2B5EF4-FFF2-40B4-BE49-F238E27FC236}">
              <a16:creationId xmlns="" xmlns:a16="http://schemas.microsoft.com/office/drawing/2014/main" id="{00000000-0008-0000-0100-000003000000}"/>
            </a:ext>
          </a:extLst>
        </xdr:cNvPr>
        <xdr:cNvSpPr txBox="1"/>
      </xdr:nvSpPr>
      <xdr:spPr>
        <a:xfrm>
          <a:off x="7131844" y="1404938"/>
          <a:ext cx="3512344" cy="43920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800" b="1" u="sng">
              <a:solidFill>
                <a:schemeClr val="dk1"/>
              </a:solidFill>
              <a:effectLst/>
              <a:latin typeface="+mn-lt"/>
              <a:ea typeface="+mn-ea"/>
              <a:cs typeface="+mn-cs"/>
            </a:rPr>
            <a:t>LP</a:t>
          </a:r>
          <a:r>
            <a:rPr lang="cs-CZ" sz="1800" b="1" u="sng" baseline="0">
              <a:solidFill>
                <a:schemeClr val="dk1"/>
              </a:solidFill>
              <a:effectLst/>
              <a:latin typeface="+mn-lt"/>
              <a:ea typeface="+mn-ea"/>
              <a:cs typeface="+mn-cs"/>
            </a:rPr>
            <a:t> TIBSOVO + AZA</a:t>
          </a:r>
          <a:r>
            <a:rPr lang="cs-CZ" sz="1800" b="1">
              <a:solidFill>
                <a:schemeClr val="dk1"/>
              </a:solidFill>
              <a:effectLst/>
              <a:latin typeface="+mn-lt"/>
              <a:ea typeface="+mn-ea"/>
              <a:cs typeface="+mn-cs"/>
            </a:rPr>
            <a:t> vůči </a:t>
          </a:r>
          <a:r>
            <a:rPr lang="cs-CZ" sz="1800" b="1" u="sng">
              <a:solidFill>
                <a:schemeClr val="dk1"/>
              </a:solidFill>
              <a:effectLst/>
              <a:latin typeface="+mn-lt"/>
              <a:ea typeface="+mn-ea"/>
              <a:cs typeface="+mn-cs"/>
            </a:rPr>
            <a:t>AZA                                  </a:t>
          </a:r>
          <a:endParaRPr lang="cs-CZ" sz="1400" b="1" u="sng"/>
        </a:p>
      </xdr:txBody>
    </xdr:sp>
    <xdr:clientData/>
  </xdr:twoCellAnchor>
  <xdr:twoCellAnchor>
    <xdr:from>
      <xdr:col>10</xdr:col>
      <xdr:colOff>442912</xdr:colOff>
      <xdr:row>9</xdr:row>
      <xdr:rowOff>156105</xdr:rowOff>
    </xdr:from>
    <xdr:to>
      <xdr:col>18</xdr:col>
      <xdr:colOff>320145</xdr:colOff>
      <xdr:row>29</xdr:row>
      <xdr:rowOff>166688</xdr:rowOff>
    </xdr:to>
    <xdr:graphicFrame macro="">
      <xdr:nvGraphicFramePr>
        <xdr:cNvPr id="4" name="Diagram 3">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11</xdr:col>
      <xdr:colOff>345279</xdr:colOff>
      <xdr:row>33</xdr:row>
      <xdr:rowOff>83344</xdr:rowOff>
    </xdr:from>
    <xdr:to>
      <xdr:col>27</xdr:col>
      <xdr:colOff>345281</xdr:colOff>
      <xdr:row>39</xdr:row>
      <xdr:rowOff>35719</xdr:rowOff>
    </xdr:to>
    <xdr:sp macro="" textlink="">
      <xdr:nvSpPr>
        <xdr:cNvPr id="5" name="TextovéPole 4">
          <a:extLst>
            <a:ext uri="{FF2B5EF4-FFF2-40B4-BE49-F238E27FC236}">
              <a16:creationId xmlns="" xmlns:a16="http://schemas.microsoft.com/office/drawing/2014/main" id="{00000000-0008-0000-0100-000006000000}"/>
            </a:ext>
          </a:extLst>
        </xdr:cNvPr>
        <xdr:cNvSpPr txBox="1"/>
      </xdr:nvSpPr>
      <xdr:spPr>
        <a:xfrm>
          <a:off x="7050879" y="6369844"/>
          <a:ext cx="9753602" cy="10953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600" b="1"/>
            <a:t>Jako </a:t>
          </a:r>
          <a:endParaRPr lang="cs-CZ" sz="1600" b="1" u="sng"/>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47624</xdr:rowOff>
    </xdr:from>
    <xdr:ext cx="12372975" cy="6600825"/>
    <xdr:sp macro="" textlink="">
      <xdr:nvSpPr>
        <xdr:cNvPr id="2" name="TextovéPole 1">
          <a:extLst>
            <a:ext uri="{FF2B5EF4-FFF2-40B4-BE49-F238E27FC236}">
              <a16:creationId xmlns="" xmlns:a16="http://schemas.microsoft.com/office/drawing/2014/main" id="{00000000-0008-0000-0100-000002000000}"/>
            </a:ext>
          </a:extLst>
        </xdr:cNvPr>
        <xdr:cNvSpPr txBox="1"/>
      </xdr:nvSpPr>
      <xdr:spPr>
        <a:xfrm>
          <a:off x="142875" y="47624"/>
          <a:ext cx="12372975" cy="6600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cs-CZ" sz="1100"/>
        </a:p>
      </xdr:txBody>
    </xdr:sp>
    <xdr:clientData/>
  </xdr:oneCellAnchor>
  <xdr:twoCellAnchor>
    <xdr:from>
      <xdr:col>0</xdr:col>
      <xdr:colOff>171450</xdr:colOff>
      <xdr:row>0</xdr:row>
      <xdr:rowOff>104774</xdr:rowOff>
    </xdr:from>
    <xdr:to>
      <xdr:col>19</xdr:col>
      <xdr:colOff>180975</xdr:colOff>
      <xdr:row>50</xdr:row>
      <xdr:rowOff>95250</xdr:rowOff>
    </xdr:to>
    <xdr:sp macro="" textlink="">
      <xdr:nvSpPr>
        <xdr:cNvPr id="3" name="TextovéPole 2">
          <a:extLst>
            <a:ext uri="{FF2B5EF4-FFF2-40B4-BE49-F238E27FC236}">
              <a16:creationId xmlns="" xmlns:a16="http://schemas.microsoft.com/office/drawing/2014/main" id="{00000000-0008-0000-0100-000003000000}"/>
            </a:ext>
          </a:extLst>
        </xdr:cNvPr>
        <xdr:cNvSpPr txBox="1"/>
      </xdr:nvSpPr>
      <xdr:spPr>
        <a:xfrm>
          <a:off x="171450" y="104774"/>
          <a:ext cx="11991975" cy="951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xdr:col>
      <xdr:colOff>266700</xdr:colOff>
      <xdr:row>3</xdr:row>
      <xdr:rowOff>9524</xdr:rowOff>
    </xdr:from>
    <xdr:to>
      <xdr:col>12</xdr:col>
      <xdr:colOff>447675</xdr:colOff>
      <xdr:row>30</xdr:row>
      <xdr:rowOff>171450</xdr:rowOff>
    </xdr:to>
    <xdr:sp macro="" textlink="">
      <xdr:nvSpPr>
        <xdr:cNvPr id="4" name="TextovéPole 3">
          <a:extLst>
            <a:ext uri="{FF2B5EF4-FFF2-40B4-BE49-F238E27FC236}">
              <a16:creationId xmlns="" xmlns:a16="http://schemas.microsoft.com/office/drawing/2014/main" id="{00000000-0008-0000-0100-000004000000}"/>
            </a:ext>
          </a:extLst>
        </xdr:cNvPr>
        <xdr:cNvSpPr txBox="1"/>
      </xdr:nvSpPr>
      <xdr:spPr>
        <a:xfrm>
          <a:off x="504825" y="581024"/>
          <a:ext cx="7658100" cy="53054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u="sng"/>
            <a:t>Venetoklax s HMA </a:t>
          </a:r>
          <a:r>
            <a:rPr lang="cs-CZ" sz="1200" b="1" u="none"/>
            <a:t>(viz výše pozn. 55):</a:t>
          </a:r>
        </a:p>
        <a:p>
          <a:r>
            <a:rPr lang="cs-CZ" sz="1100" b="1"/>
            <a:t>Protože výskyt febrilní neutropenie může být během léčby  venoklaxem s HMA až 50 %, doporučuje se antibakteriální a antivirová profylaxe</a:t>
          </a:r>
          <a:r>
            <a:rPr lang="cs-CZ" sz="1100"/>
            <a:t>. Azolová</a:t>
          </a:r>
          <a:r>
            <a:rPr lang="cs-CZ" sz="1100" baseline="0"/>
            <a:t> antimykotika se mají také</a:t>
          </a:r>
          <a:r>
            <a:rPr lang="cs-CZ" sz="1100"/>
            <a:t> zvážit na základě trvání předchozí neutropenie a regionální situace</a:t>
          </a:r>
          <a:r>
            <a:rPr lang="cs-CZ" sz="1100" baseline="0"/>
            <a:t> ohledně</a:t>
          </a:r>
          <a:r>
            <a:rPr lang="cs-CZ" sz="1100"/>
            <a:t> plísňových infekcí, s vhodnou úpravou dávky venetoklaxu, pokud se používají azoly (nebo jiné silné inhibitory CYP3A4 - viz výše). </a:t>
          </a:r>
          <a:r>
            <a:rPr lang="cs-CZ" sz="1100" b="1"/>
            <a:t>Hospitalizace pacienta </a:t>
          </a:r>
          <a:r>
            <a:rPr lang="cs-CZ" sz="1100"/>
            <a:t>obvykle není nutná pro zahájení léčby, ale </a:t>
          </a:r>
          <a:r>
            <a:rPr lang="cs-CZ" sz="1100" b="1"/>
            <a:t>měla by být zvážena, pokud je časté ambulantní sledování pacienta náročné, pokud je nutná urychlená léčba nebo pokud může být u pacienta zvýšené riziko komplikací na podkladě leukocytózy (tj. WBC  </a:t>
          </a:r>
          <a:r>
            <a:rPr lang="cs-CZ" sz="1100" b="1">
              <a:solidFill>
                <a:schemeClr val="dk1"/>
              </a:solidFill>
              <a:effectLst/>
              <a:latin typeface="+mn-lt"/>
              <a:ea typeface="+mn-ea"/>
              <a:cs typeface="+mn-cs"/>
            </a:rPr>
            <a:t>&gt;</a:t>
          </a:r>
          <a:r>
            <a:rPr lang="cs-CZ" sz="1100" b="1"/>
            <a:t> 0,25 K/</a:t>
          </a:r>
          <a:r>
            <a:rPr lang="el-GR" sz="1100" b="1"/>
            <a:t>μ</a:t>
          </a:r>
          <a:r>
            <a:rPr lang="cs-CZ" sz="1100" b="1"/>
            <a:t>l) , zhoršená funkce ledvin nebo jiné komorbidní stavy</a:t>
          </a:r>
          <a:r>
            <a:rPr lang="cs-CZ" sz="1100" baseline="0"/>
            <a:t> (p</a:t>
          </a:r>
          <a:r>
            <a:rPr lang="cs-CZ" sz="1100"/>
            <a:t>řed zahájením léčby je nutné snížit počet bílých krvinek  pod 25 K/</a:t>
          </a:r>
          <a:r>
            <a:rPr lang="el-GR" sz="1100"/>
            <a:t>μ</a:t>
          </a:r>
          <a:r>
            <a:rPr lang="cs-CZ" sz="1100"/>
            <a:t>l hydroxyureou nebo cytarabinem, aby se minimalizovalo riziko syndromu nádorového rozpadu). </a:t>
          </a:r>
          <a:r>
            <a:rPr lang="cs-CZ" sz="1100" b="1" u="sng"/>
            <a:t>Na rozdíl od monoterapie látkami</a:t>
          </a:r>
          <a:r>
            <a:rPr lang="cs-CZ" sz="1100" b="1" u="sng" baseline="0"/>
            <a:t> </a:t>
          </a:r>
          <a:r>
            <a:rPr lang="cs-CZ" sz="1100" b="1" u="sng"/>
            <a:t>HMA </a:t>
          </a:r>
          <a:r>
            <a:rPr lang="cs-CZ" sz="1100" b="1"/>
            <a:t>(viz výše pozn. 55) </a:t>
          </a:r>
          <a:r>
            <a:rPr lang="cs-CZ" sz="1100" b="1" u="sng"/>
            <a:t>se odpověď na léčbu </a:t>
          </a:r>
          <a:r>
            <a:rPr lang="cs-CZ" sz="1100" b="1"/>
            <a:t>(viz Přílohu č. 3) </a:t>
          </a:r>
          <a:r>
            <a:rPr lang="cs-CZ" sz="1100" b="1" u="sng"/>
            <a:t>při kombinaci HMA s venetoklaxem obvykle dosahuje rychle (s mediánem doby do odpovědi přibližně 1 měsíc)</a:t>
          </a:r>
          <a:r>
            <a:rPr lang="cs-CZ" sz="1100" b="1"/>
            <a:t>.</a:t>
          </a:r>
          <a:r>
            <a:rPr lang="cs-CZ" sz="1100"/>
            <a:t> Vzhledem k tomu, že většina pacientů zahájí léčbu s přítomnou cytopenií (kvůli samotnému onemocnění AML) a téměř všichni pacienti  budou mít cytopenie na konci 1. cyklu režimu venetoklaxu s HMA (a to při absenci jasných známek přetrvávajícího onemocnění !) </a:t>
          </a:r>
          <a:r>
            <a:rPr lang="cs-CZ" sz="1100" u="sng"/>
            <a:t>je nezbytné provést před  2. cyklem  vyšetření kostní dřeně (tzv. restaging)</a:t>
          </a:r>
          <a:r>
            <a:rPr lang="cs-CZ" sz="1100" u="sng" baseline="0"/>
            <a:t> </a:t>
          </a:r>
          <a:r>
            <a:rPr lang="cs-CZ" sz="1100" u="sng"/>
            <a:t>za účelem stanovení, zda přítomná cytopenie souvisí s terapií nebo je způsobena přetrvávajícím onemocněním AML </a:t>
          </a:r>
          <a:r>
            <a:rPr lang="cs-CZ" sz="1100"/>
            <a:t>- neexistuje žádný standard pro případy, kdy se biopsie kostní dřeně provádějí po cyklu 1 a liší se podle zařízení, to se pohybuje od 14. do 28. dne. Tyto časné biopsie kostní dřeně pomáhají identifikovat významný podíl pacientů, u kterých je vymizení blastů kostní dřeně rychlé - časná identifikace těchto pacientů je klíčová, protože pokračování venetoklaxu bez dočasného přerušení podávání nebo zpoždění podávání v následném cyklu může vést k prodloužené aplazii a vyššímu riziku závažných infekčních komplikací. Pokud jsou pacienti v CR (definováno jako ˂  5 % blastů  - </a:t>
          </a:r>
          <a:r>
            <a:rPr lang="cs-CZ" sz="1100">
              <a:solidFill>
                <a:schemeClr val="dk1"/>
              </a:solidFill>
              <a:effectLst/>
              <a:latin typeface="+mn-lt"/>
              <a:ea typeface="+mn-ea"/>
              <a:cs typeface="+mn-cs"/>
            </a:rPr>
            <a:t>viz Přílohu č. 3)</a:t>
          </a:r>
          <a:r>
            <a:rPr lang="cs-CZ" sz="1100"/>
            <a:t> bez ohledu na hladinu hemoglobinu nebo počtu krevních destiček po 1. cyklu, doporučuje se přerušit venetoklax a odložit zahájení 2. cyklu až o 14 dní nebo až do obnovení  závažnosti neutropenie na méně než stupeň 3  (tj.  absolutní počet neutrofilů </a:t>
          </a:r>
          <a:r>
            <a:rPr lang="cs-CZ" sz="1100">
              <a:solidFill>
                <a:schemeClr val="dk1"/>
              </a:solidFill>
              <a:effectLst/>
              <a:latin typeface="+mn-lt"/>
              <a:ea typeface="+mn-ea"/>
              <a:cs typeface="+mn-cs"/>
            </a:rPr>
            <a:t>&gt; </a:t>
          </a:r>
          <a:r>
            <a:rPr lang="cs-CZ" sz="1100"/>
            <a:t>1 K/</a:t>
          </a:r>
          <a:r>
            <a:rPr lang="el-GR" sz="1100"/>
            <a:t>μ</a:t>
          </a:r>
          <a:r>
            <a:rPr lang="cs-CZ" sz="1100"/>
            <a:t>L).  </a:t>
          </a:r>
          <a:r>
            <a:rPr lang="cs-CZ" sz="1100" u="sng"/>
            <a:t>Účinek venetoklaxu je nejvýraznější na neutrofily, takže normalizace krevních destiček s přetrvávající neutropenií je často indikátorem, že neutropenie souvisí s léčbou.</a:t>
          </a:r>
          <a:r>
            <a:rPr lang="cs-CZ" sz="1100"/>
            <a:t> Pokud je naopak při restagingové biopsii zjištěno přetrvávající onemocnění (tj.  </a:t>
          </a:r>
          <a:r>
            <a:rPr lang="cs-CZ" sz="1100">
              <a:solidFill>
                <a:schemeClr val="dk1"/>
              </a:solidFill>
              <a:effectLst/>
              <a:latin typeface="+mn-lt"/>
              <a:ea typeface="+mn-ea"/>
              <a:cs typeface="+mn-cs"/>
            </a:rPr>
            <a:t>&gt; </a:t>
          </a:r>
          <a:r>
            <a:rPr lang="cs-CZ" sz="1100"/>
            <a:t>5 % blastů v kostní dřeni), léčba by měla pokračovat bez prodlení a bez změny dávkování venetoklaxu, s plánem opakování biopsie před  3.  cyklem.</a:t>
          </a:r>
        </a:p>
        <a:p>
          <a:r>
            <a:rPr lang="cs-CZ" sz="1100" b="1"/>
            <a:t>Jakmile je dosaženo remise </a:t>
          </a:r>
          <a:r>
            <a:rPr lang="cs-CZ" sz="1100" b="1">
              <a:solidFill>
                <a:schemeClr val="dk1"/>
              </a:solidFill>
              <a:effectLst/>
              <a:latin typeface="+mn-lt"/>
              <a:ea typeface="+mn-ea"/>
              <a:cs typeface="+mn-cs"/>
            </a:rPr>
            <a:t>(viz Přílohu č. 3)</a:t>
          </a:r>
          <a:r>
            <a:rPr lang="cs-CZ" sz="1100" b="1"/>
            <a:t>, hlavním  úkolem pro úspěšné pokračování</a:t>
          </a:r>
          <a:r>
            <a:rPr lang="cs-CZ" sz="1100" b="1" baseline="0"/>
            <a:t> </a:t>
          </a:r>
          <a:r>
            <a:rPr lang="cs-CZ" sz="1100" b="1"/>
            <a:t> pacientů v  léčbě je event. rekurence hematologické  toxicity stupně  3/4 závažnosti, zejména neutropenie. Aby se tomuto problému předešlo, velká většina pacientů by měla dostávat venetoklax (</a:t>
          </a:r>
          <a:r>
            <a:rPr lang="cs-CZ" sz="1100" b="1">
              <a:solidFill>
                <a:schemeClr val="dk1"/>
              </a:solidFill>
              <a:effectLst/>
              <a:latin typeface="+mn-lt"/>
              <a:ea typeface="+mn-ea"/>
              <a:cs typeface="+mn-cs"/>
            </a:rPr>
            <a:t>po dosažení remise)</a:t>
          </a:r>
          <a:r>
            <a:rPr lang="cs-CZ" sz="1100" b="1"/>
            <a:t> pouze mezi  14 a 21</a:t>
          </a:r>
          <a:r>
            <a:rPr lang="cs-CZ" sz="1100" b="1" baseline="0"/>
            <a:t> dny </a:t>
          </a:r>
          <a:r>
            <a:rPr lang="cs-CZ" sz="1100"/>
            <a:t>. Pokud se prolongované nebo těžké cytopenie po dosažení remise opakují, doporučuje se spíše snížit počet dní užívání venetoklaxu  během cyklu než měnit dávku  - ačkoli jsou údaje omezené, nezdá se, že by kratší postremisní doba užívání venetoklaxu ohrozila délku trvání léčebné odpovědi. Mezi další strategie pro omezení závažnosti a trvání postremisních cytopenií patří snížení dávky nebo počtu dnů terapie HMA (viz výše pozn. 55) a použití podpůrného G-CSF u neutropenie  3/4 stupně závažnosti.</a:t>
          </a:r>
        </a:p>
      </xdr:txBody>
    </xdr:sp>
    <xdr:clientData/>
  </xdr:twoCellAnchor>
  <xdr:twoCellAnchor>
    <xdr:from>
      <xdr:col>1</xdr:col>
      <xdr:colOff>276224</xdr:colOff>
      <xdr:row>31</xdr:row>
      <xdr:rowOff>123825</xdr:rowOff>
    </xdr:from>
    <xdr:to>
      <xdr:col>13</xdr:col>
      <xdr:colOff>104774</xdr:colOff>
      <xdr:row>45</xdr:row>
      <xdr:rowOff>133350</xdr:rowOff>
    </xdr:to>
    <xdr:sp macro="" textlink="">
      <xdr:nvSpPr>
        <xdr:cNvPr id="5" name="TextovéPole 4">
          <a:extLst>
            <a:ext uri="{FF2B5EF4-FFF2-40B4-BE49-F238E27FC236}">
              <a16:creationId xmlns="" xmlns:a16="http://schemas.microsoft.com/office/drawing/2014/main" id="{00000000-0008-0000-0100-000005000000}"/>
            </a:ext>
          </a:extLst>
        </xdr:cNvPr>
        <xdr:cNvSpPr txBox="1"/>
      </xdr:nvSpPr>
      <xdr:spPr>
        <a:xfrm>
          <a:off x="514349" y="6029325"/>
          <a:ext cx="7915275" cy="26765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u="sng"/>
            <a:t>Ivosidenib s azacitidinem </a:t>
          </a:r>
          <a:r>
            <a:rPr lang="cs-CZ" sz="1200" b="1"/>
            <a:t>(viz  výše pozn. 8):</a:t>
          </a:r>
        </a:p>
        <a:p>
          <a:r>
            <a:rPr lang="cs-CZ" sz="1100" b="1"/>
            <a:t>Při zahájení léčby ivosidenibem s azacitidinem u nově diagnostikované AML jsou principy léčby podobné těm, které platí pro zahájení režimem HMA s  venetoklaxem (viz informace níže) , včetně antimikrobiální profylaxe a pečlivého sledování hematologických, metabolických a infekčních komplikací</a:t>
          </a:r>
          <a:r>
            <a:rPr lang="cs-CZ" sz="1100" b="1" baseline="0"/>
            <a:t> </a:t>
          </a:r>
          <a:r>
            <a:rPr lang="cs-CZ" sz="1100" u="sng" baseline="0"/>
            <a:t>- </a:t>
          </a:r>
          <a:r>
            <a:rPr lang="cs-CZ" sz="1100" b="1" u="sng" baseline="0"/>
            <a:t>s</a:t>
          </a:r>
          <a:r>
            <a:rPr lang="cs-CZ" sz="1100" b="1" u="sng"/>
            <a:t> léčbou režimy založenými na ivosidenibu je však obecně spojena menší míra myelosuprese</a:t>
          </a:r>
          <a:r>
            <a:rPr lang="cs-CZ" sz="1100"/>
            <a:t>. Podobně jako u terapie na bázi venetoklaxu, doporučuje se snížení dávky ivosidenibu u pacientů užívajících silné inhibitory CYP34A  (viz Přílohu č. 24</a:t>
          </a:r>
          <a:r>
            <a:rPr lang="cs-CZ" sz="1100" b="1" u="sng"/>
            <a:t>). Klíčové rozdíly mezi terapiemi na bázi venetoklaxu a ivosidenibem zahrnují : </a:t>
          </a:r>
          <a:r>
            <a:rPr lang="cs-CZ" sz="1100" b="1"/>
            <a:t>(1) hodnocení doby do  dosažení  léčebné odpovědi </a:t>
          </a:r>
          <a:r>
            <a:rPr lang="cs-CZ" sz="1100"/>
            <a:t>(viz Přílohu č. 3), </a:t>
          </a:r>
          <a:r>
            <a:rPr lang="cs-CZ" sz="1100" b="1"/>
            <a:t>(2) riziko prodloužení QT intervalu a (3) diferenciační</a:t>
          </a:r>
          <a:r>
            <a:rPr lang="cs-CZ" sz="1100" b="1" baseline="0"/>
            <a:t> </a:t>
          </a:r>
          <a:r>
            <a:rPr lang="cs-CZ" sz="1100" b="1"/>
            <a:t>syndrom </a:t>
          </a:r>
          <a:r>
            <a:rPr lang="cs-CZ" sz="1100"/>
            <a:t>(dále jen "DS" - viz podrobněji  výše pozn. 19). Při podezření na DS je nutná</a:t>
          </a:r>
          <a:r>
            <a:rPr lang="cs-CZ" sz="1100" baseline="0"/>
            <a:t> v</a:t>
          </a:r>
          <a:r>
            <a:rPr lang="cs-CZ" sz="1100"/>
            <a:t>elká obezřetnost , protože je běžně chybně diagnostikován buď jako progrese onemocnění, nebo jako infekční</a:t>
          </a:r>
          <a:r>
            <a:rPr lang="cs-CZ" sz="1100" baseline="0"/>
            <a:t> komplikace. </a:t>
          </a:r>
          <a:r>
            <a:rPr lang="cs-CZ" sz="1100"/>
            <a:t> V kombinaci s azacitidinem u nově diagnostikovaných pacientů nezpůsobilých k intenzivní</a:t>
          </a:r>
          <a:r>
            <a:rPr lang="cs-CZ" sz="1100" baseline="0"/>
            <a:t> chemoterapii </a:t>
          </a:r>
          <a:r>
            <a:rPr lang="cs-CZ" sz="1100"/>
            <a:t>vedl ivosidenib k DS u 14 % pac., přičemž u 4 % pacientů došlo k DS stupně  závažnosti ≥ 3 (pro další informace viz výše pozn. 19). </a:t>
          </a:r>
          <a:r>
            <a:rPr lang="cs-CZ" sz="1100" b="1" u="sng"/>
            <a:t>Na rozdíl od terapie založené na venetoklaxu je medián doby do dosažení nejlepší  léčebné odpovědi  </a:t>
          </a:r>
          <a:r>
            <a:rPr lang="cs-CZ" sz="1100" b="1" u="sng">
              <a:solidFill>
                <a:schemeClr val="dk1"/>
              </a:solidFill>
              <a:effectLst/>
              <a:latin typeface="+mn-lt"/>
              <a:ea typeface="+mn-ea"/>
              <a:cs typeface="+mn-cs"/>
            </a:rPr>
            <a:t>(viz Přílohu č. 3) </a:t>
          </a:r>
          <a:r>
            <a:rPr lang="cs-CZ" sz="1100" b="1" u="sng"/>
            <a:t>u kombinace ivosidenibu s azacitidinem přibližně 4 měsíce;</a:t>
          </a:r>
          <a:r>
            <a:rPr lang="cs-CZ" sz="1100"/>
            <a:t> v souladu s tím </a:t>
          </a:r>
          <a:r>
            <a:rPr lang="cs-CZ" sz="1100" u="sng"/>
            <a:t>by hodnocení kostní dřeně v restagingu mělo obecně probíhat až po 3-4 cyklech azacitidinu nebo v době  tzv. hematologického zotavení. Při absenci jasných známek progrese onemocnění se doporučuje pokračovat v podávání ivosidenibu s azacitidinem po dobu alespoň 6 cyklů vzhledem k možnosti pozdních léčebných odpovědí</a:t>
          </a:r>
          <a:r>
            <a:rPr lang="cs-CZ"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203200</xdr:colOff>
      <xdr:row>0</xdr:row>
      <xdr:rowOff>31749</xdr:rowOff>
    </xdr:from>
    <xdr:to>
      <xdr:col>18</xdr:col>
      <xdr:colOff>565150</xdr:colOff>
      <xdr:row>46</xdr:row>
      <xdr:rowOff>21167</xdr:rowOff>
    </xdr:to>
    <xdr:sp macro="" textlink="">
      <xdr:nvSpPr>
        <xdr:cNvPr id="2" name="TextovéPole 1">
          <a:extLst>
            <a:ext uri="{FF2B5EF4-FFF2-40B4-BE49-F238E27FC236}">
              <a16:creationId xmlns="" xmlns:a16="http://schemas.microsoft.com/office/drawing/2014/main" id="{00000000-0008-0000-0200-000002000000}"/>
            </a:ext>
          </a:extLst>
        </xdr:cNvPr>
        <xdr:cNvSpPr txBox="1"/>
      </xdr:nvSpPr>
      <xdr:spPr>
        <a:xfrm>
          <a:off x="203200" y="31749"/>
          <a:ext cx="11283950" cy="84278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423334</xdr:colOff>
      <xdr:row>0</xdr:row>
      <xdr:rowOff>84667</xdr:rowOff>
    </xdr:from>
    <xdr:to>
      <xdr:col>6</xdr:col>
      <xdr:colOff>338667</xdr:colOff>
      <xdr:row>22</xdr:row>
      <xdr:rowOff>70556</xdr:rowOff>
    </xdr:to>
    <xdr:pic>
      <xdr:nvPicPr>
        <xdr:cNvPr id="3" name="Obrázek 2">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334" y="84667"/>
          <a:ext cx="3556000" cy="402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458611</xdr:colOff>
      <xdr:row>0</xdr:row>
      <xdr:rowOff>119945</xdr:rowOff>
    </xdr:from>
    <xdr:to>
      <xdr:col>13</xdr:col>
      <xdr:colOff>61384</xdr:colOff>
      <xdr:row>22</xdr:row>
      <xdr:rowOff>42333</xdr:rowOff>
    </xdr:to>
    <xdr:pic>
      <xdr:nvPicPr>
        <xdr:cNvPr id="5" name="Obrázek 4">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9278" y="119945"/>
          <a:ext cx="3850217" cy="395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183444</xdr:colOff>
      <xdr:row>24</xdr:row>
      <xdr:rowOff>105833</xdr:rowOff>
    </xdr:from>
    <xdr:to>
      <xdr:col>14</xdr:col>
      <xdr:colOff>451555</xdr:colOff>
      <xdr:row>33</xdr:row>
      <xdr:rowOff>134055</xdr:rowOff>
    </xdr:to>
    <xdr:sp macro="" textlink="">
      <xdr:nvSpPr>
        <xdr:cNvPr id="6" name="TextovéPole 5">
          <a:extLst>
            <a:ext uri="{FF2B5EF4-FFF2-40B4-BE49-F238E27FC236}">
              <a16:creationId xmlns="" xmlns:a16="http://schemas.microsoft.com/office/drawing/2014/main" id="{00000000-0008-0000-0200-000006000000}"/>
            </a:ext>
          </a:extLst>
        </xdr:cNvPr>
        <xdr:cNvSpPr txBox="1"/>
      </xdr:nvSpPr>
      <xdr:spPr>
        <a:xfrm>
          <a:off x="2003777" y="4508500"/>
          <a:ext cx="6942667" cy="167922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i="0">
              <a:solidFill>
                <a:schemeClr val="dk1"/>
              </a:solidFill>
              <a:effectLst/>
              <a:latin typeface="+mn-lt"/>
              <a:ea typeface="+mn-ea"/>
              <a:cs typeface="+mn-cs"/>
            </a:rPr>
            <a:t>Prognóza starších pacientů s AML je obecně horší než u mladších pacientů</a:t>
          </a:r>
          <a:r>
            <a:rPr lang="cs-CZ" sz="1100" b="0" i="0">
              <a:solidFill>
                <a:schemeClr val="dk1"/>
              </a:solidFill>
              <a:effectLst/>
              <a:latin typeface="+mn-lt"/>
              <a:ea typeface="+mn-ea"/>
              <a:cs typeface="+mn-cs"/>
            </a:rPr>
            <a:t>. Neexistuje však žádná konsensuální definice "staršího dospělého", pokud jde o léčbu AML. Kurativní léčba AML obecně vyžaduje intenzivní chemoterapii a je spojena s potenciálně závažnými komplikacemi. Zatímco klinické studie používaly různé věkové hranice pro způsobilost, chronologický věk je pouze jedním z faktorů, které je třeba vzít v úvahu při výběru léčby u starších dospělých s AML. Léčba AML u starších pacientů je náročná, protože je u nich pravděpodobnější, že budou mít zhoršený funkční stav a/nebo komorbidity, které mohou omezovat možnosti léčby. </a:t>
          </a:r>
          <a:r>
            <a:rPr lang="cs-CZ" sz="1100" b="1" i="0">
              <a:solidFill>
                <a:schemeClr val="dk1"/>
              </a:solidFill>
              <a:effectLst/>
              <a:latin typeface="+mn-lt"/>
              <a:ea typeface="+mn-ea"/>
              <a:cs typeface="+mn-cs"/>
            </a:rPr>
            <a:t>Ve srovnání s mladšími pacienty je u starších pacientů také pravděpodobnější, že AML nese nežádoucí cytogenetické rysy a bude refrakterní na léčbu.</a:t>
          </a:r>
        </a:p>
        <a:p>
          <a:r>
            <a:rPr lang="cs-CZ" sz="1100" b="1" i="0">
              <a:solidFill>
                <a:schemeClr val="dk1"/>
              </a:solidFill>
              <a:effectLst/>
              <a:latin typeface="+mn-lt"/>
              <a:ea typeface="+mn-ea"/>
              <a:cs typeface="+mn-cs"/>
            </a:rPr>
            <a:t>Cytogenetické a genetické abnormality – tzv. nežádoucí rysy (např. abnormality chromozomů 5 nebo 7 nebo komplexní karyotypy) a mutace (např. mutovaný </a:t>
          </a:r>
          <a:r>
            <a:rPr lang="cs-CZ" sz="1100" b="1" i="1">
              <a:solidFill>
                <a:schemeClr val="dk1"/>
              </a:solidFill>
              <a:effectLst/>
              <a:latin typeface="+mn-lt"/>
              <a:ea typeface="+mn-ea"/>
              <a:cs typeface="+mn-cs"/>
            </a:rPr>
            <a:t>TP53</a:t>
          </a:r>
          <a:r>
            <a:rPr lang="cs-CZ" sz="1100" b="1" i="0">
              <a:solidFill>
                <a:schemeClr val="dk1"/>
              </a:solidFill>
              <a:effectLst/>
              <a:latin typeface="+mn-lt"/>
              <a:ea typeface="+mn-ea"/>
              <a:cs typeface="+mn-cs"/>
            </a:rPr>
            <a:t>) jsou častější u starších pacientů</a:t>
          </a:r>
          <a:r>
            <a:rPr lang="cs-CZ" sz="1100" b="0" i="0">
              <a:solidFill>
                <a:schemeClr val="dk1"/>
              </a:solidFill>
              <a:effectLst/>
              <a:latin typeface="+mn-lt"/>
              <a:ea typeface="+mn-ea"/>
              <a:cs typeface="+mn-cs"/>
            </a:rPr>
            <a:t>.</a:t>
          </a:r>
          <a:endParaRPr lang="cs-CZ" sz="1100" b="1" i="0">
            <a:solidFill>
              <a:schemeClr val="dk1"/>
            </a:solidFill>
            <a:effectLst/>
            <a:latin typeface="+mn-lt"/>
            <a:ea typeface="+mn-ea"/>
            <a:cs typeface="+mn-cs"/>
          </a:endParaRPr>
        </a:p>
        <a:p>
          <a:endParaRPr lang="cs-CZ" sz="1100"/>
        </a:p>
      </xdr:txBody>
    </xdr:sp>
    <xdr:clientData/>
  </xdr:twoCellAnchor>
  <xdr:twoCellAnchor editAs="oneCell">
    <xdr:from>
      <xdr:col>3</xdr:col>
      <xdr:colOff>134057</xdr:colOff>
      <xdr:row>34</xdr:row>
      <xdr:rowOff>21167</xdr:rowOff>
    </xdr:from>
    <xdr:to>
      <xdr:col>14</xdr:col>
      <xdr:colOff>472723</xdr:colOff>
      <xdr:row>35</xdr:row>
      <xdr:rowOff>179916</xdr:rowOff>
    </xdr:to>
    <xdr:pic>
      <xdr:nvPicPr>
        <xdr:cNvPr id="7" name="Obrázek 6">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4390" y="6258278"/>
          <a:ext cx="7013222" cy="342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134057</xdr:colOff>
      <xdr:row>35</xdr:row>
      <xdr:rowOff>176388</xdr:rowOff>
    </xdr:from>
    <xdr:to>
      <xdr:col>14</xdr:col>
      <xdr:colOff>472723</xdr:colOff>
      <xdr:row>40</xdr:row>
      <xdr:rowOff>63500</xdr:rowOff>
    </xdr:to>
    <xdr:pic>
      <xdr:nvPicPr>
        <xdr:cNvPr id="8" name="Obrázek 7">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54390" y="6596944"/>
          <a:ext cx="7013222" cy="80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373945</xdr:colOff>
      <xdr:row>39</xdr:row>
      <xdr:rowOff>28223</xdr:rowOff>
    </xdr:from>
    <xdr:to>
      <xdr:col>10</xdr:col>
      <xdr:colOff>275166</xdr:colOff>
      <xdr:row>40</xdr:row>
      <xdr:rowOff>0</xdr:rowOff>
    </xdr:to>
    <xdr:sp macro="" textlink="">
      <xdr:nvSpPr>
        <xdr:cNvPr id="9" name="Obdélník 8">
          <a:extLst>
            <a:ext uri="{FF2B5EF4-FFF2-40B4-BE49-F238E27FC236}">
              <a16:creationId xmlns="" xmlns:a16="http://schemas.microsoft.com/office/drawing/2014/main" id="{00000000-0008-0000-0200-000009000000}"/>
            </a:ext>
          </a:extLst>
        </xdr:cNvPr>
        <xdr:cNvSpPr/>
      </xdr:nvSpPr>
      <xdr:spPr>
        <a:xfrm>
          <a:off x="4621389" y="7182556"/>
          <a:ext cx="1721555" cy="15522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171449</xdr:colOff>
      <xdr:row>0</xdr:row>
      <xdr:rowOff>85725</xdr:rowOff>
    </xdr:from>
    <xdr:to>
      <xdr:col>24</xdr:col>
      <xdr:colOff>333375</xdr:colOff>
      <xdr:row>33</xdr:row>
      <xdr:rowOff>180975</xdr:rowOff>
    </xdr:to>
    <xdr:sp macro="" textlink="">
      <xdr:nvSpPr>
        <xdr:cNvPr id="2" name="TextovéPole 1">
          <a:extLst>
            <a:ext uri="{FF2B5EF4-FFF2-40B4-BE49-F238E27FC236}">
              <a16:creationId xmlns="" xmlns:a16="http://schemas.microsoft.com/office/drawing/2014/main" id="{00000000-0008-0000-0300-000002000000}"/>
            </a:ext>
          </a:extLst>
        </xdr:cNvPr>
        <xdr:cNvSpPr txBox="1"/>
      </xdr:nvSpPr>
      <xdr:spPr>
        <a:xfrm>
          <a:off x="171449" y="85725"/>
          <a:ext cx="14792326" cy="638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476250</xdr:colOff>
      <xdr:row>0</xdr:row>
      <xdr:rowOff>142875</xdr:rowOff>
    </xdr:from>
    <xdr:to>
      <xdr:col>11</xdr:col>
      <xdr:colOff>447675</xdr:colOff>
      <xdr:row>31</xdr:row>
      <xdr:rowOff>76200</xdr:rowOff>
    </xdr:to>
    <xdr:pic>
      <xdr:nvPicPr>
        <xdr:cNvPr id="3" name="Obrázek 2">
          <a:extLst>
            <a:ext uri="{FF2B5EF4-FFF2-40B4-BE49-F238E27FC236}">
              <a16:creationId xmlns=""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142875"/>
          <a:ext cx="6677025" cy="5838825"/>
        </a:xfrm>
        <a:prstGeom prst="rect">
          <a:avLst/>
        </a:prstGeom>
        <a:noFill/>
        <a:ln>
          <a:noFill/>
        </a:ln>
      </xdr:spPr>
    </xdr:pic>
    <xdr:clientData/>
  </xdr:twoCellAnchor>
  <xdr:twoCellAnchor>
    <xdr:from>
      <xdr:col>7</xdr:col>
      <xdr:colOff>257176</xdr:colOff>
      <xdr:row>27</xdr:row>
      <xdr:rowOff>161925</xdr:rowOff>
    </xdr:from>
    <xdr:to>
      <xdr:col>8</xdr:col>
      <xdr:colOff>85724</xdr:colOff>
      <xdr:row>29</xdr:row>
      <xdr:rowOff>38100</xdr:rowOff>
    </xdr:to>
    <xdr:sp macro="" textlink="">
      <xdr:nvSpPr>
        <xdr:cNvPr id="4" name="TextovéPole 3">
          <a:extLst>
            <a:ext uri="{FF2B5EF4-FFF2-40B4-BE49-F238E27FC236}">
              <a16:creationId xmlns="" xmlns:a16="http://schemas.microsoft.com/office/drawing/2014/main" id="{00000000-0008-0000-0300-000004000000}"/>
            </a:ext>
          </a:extLst>
        </xdr:cNvPr>
        <xdr:cNvSpPr txBox="1"/>
      </xdr:nvSpPr>
      <xdr:spPr>
        <a:xfrm>
          <a:off x="4524376" y="5305425"/>
          <a:ext cx="438148" cy="257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000">
              <a:solidFill>
                <a:schemeClr val="tx1">
                  <a:lumMod val="75000"/>
                  <a:lumOff val="25000"/>
                </a:schemeClr>
              </a:solidFill>
            </a:rPr>
            <a:t>MFC</a:t>
          </a:r>
        </a:p>
      </xdr:txBody>
    </xdr:sp>
    <xdr:clientData/>
  </xdr:twoCellAnchor>
  <xdr:twoCellAnchor editAs="oneCell">
    <xdr:from>
      <xdr:col>12</xdr:col>
      <xdr:colOff>1</xdr:colOff>
      <xdr:row>6</xdr:row>
      <xdr:rowOff>9526</xdr:rowOff>
    </xdr:from>
    <xdr:to>
      <xdr:col>17</xdr:col>
      <xdr:colOff>95250</xdr:colOff>
      <xdr:row>22</xdr:row>
      <xdr:rowOff>0</xdr:rowOff>
    </xdr:to>
    <xdr:pic>
      <xdr:nvPicPr>
        <xdr:cNvPr id="5" name="Obrázek 4">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1" y="1152526"/>
          <a:ext cx="3143249" cy="3038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3</xdr:row>
      <xdr:rowOff>85725</xdr:rowOff>
    </xdr:from>
    <xdr:to>
      <xdr:col>17</xdr:col>
      <xdr:colOff>314325</xdr:colOff>
      <xdr:row>6</xdr:row>
      <xdr:rowOff>38100</xdr:rowOff>
    </xdr:to>
    <xdr:sp macro="" textlink="">
      <xdr:nvSpPr>
        <xdr:cNvPr id="6" name="TextovéPole 5">
          <a:extLst>
            <a:ext uri="{FF2B5EF4-FFF2-40B4-BE49-F238E27FC236}">
              <a16:creationId xmlns="" xmlns:a16="http://schemas.microsoft.com/office/drawing/2014/main" id="{00000000-0008-0000-0300-000006000000}"/>
            </a:ext>
          </a:extLst>
        </xdr:cNvPr>
        <xdr:cNvSpPr txBox="1"/>
      </xdr:nvSpPr>
      <xdr:spPr>
        <a:xfrm>
          <a:off x="7134225" y="657225"/>
          <a:ext cx="35433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u="sng"/>
            <a:t>Ferrara kritéria </a:t>
          </a:r>
          <a:r>
            <a:rPr lang="cs-CZ" sz="1100" b="0" u="sng"/>
            <a:t>používaná k definování nezpůsobilosti ("unfitness") pro intenzivní chemoterapii u AM</a:t>
          </a:r>
          <a:r>
            <a:rPr lang="cs-CZ" sz="1100" b="0"/>
            <a:t>L</a:t>
          </a:r>
        </a:p>
      </xdr:txBody>
    </xdr:sp>
    <xdr:clientData/>
  </xdr:twoCellAnchor>
  <xdr:twoCellAnchor>
    <xdr:from>
      <xdr:col>17</xdr:col>
      <xdr:colOff>219075</xdr:colOff>
      <xdr:row>3</xdr:row>
      <xdr:rowOff>0</xdr:rowOff>
    </xdr:from>
    <xdr:to>
      <xdr:col>24</xdr:col>
      <xdr:colOff>123824</xdr:colOff>
      <xdr:row>24</xdr:row>
      <xdr:rowOff>161925</xdr:rowOff>
    </xdr:to>
    <xdr:sp macro="" textlink="">
      <xdr:nvSpPr>
        <xdr:cNvPr id="7" name="TextovéPole 6">
          <a:extLst>
            <a:ext uri="{FF2B5EF4-FFF2-40B4-BE49-F238E27FC236}">
              <a16:creationId xmlns="" xmlns:a16="http://schemas.microsoft.com/office/drawing/2014/main" id="{00000000-0008-0000-0300-000007000000}"/>
            </a:ext>
          </a:extLst>
        </xdr:cNvPr>
        <xdr:cNvSpPr txBox="1"/>
      </xdr:nvSpPr>
      <xdr:spPr>
        <a:xfrm>
          <a:off x="10582275" y="571500"/>
          <a:ext cx="4171949" cy="41624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50" b="1"/>
            <a:t>Ačkoli není uznáván jeden nástroj hodnocení  jako "zlatý" standard, který by definoval způsobilost pro intenzivní léčbu u AML, byla v klinických studiích použita např. kritéria Ferrara (viz box vlevo) k rozlišení, zda jsou pacienti ne/způsobilí  pro standardní intenzivní chemoterapii</a:t>
          </a:r>
          <a:r>
            <a:rPr lang="cs-CZ" sz="1050" baseline="30000"/>
            <a:t>29</a:t>
          </a:r>
          <a:r>
            <a:rPr lang="cs-CZ" sz="1050"/>
            <a:t>. </a:t>
          </a:r>
          <a:r>
            <a:rPr lang="cs-CZ" sz="1050" u="sng"/>
            <a:t>Rozhodnutí pro indikaci transplantace</a:t>
          </a:r>
          <a:r>
            <a:rPr lang="cs-CZ" sz="1050" u="sng" baseline="0"/>
            <a:t> </a:t>
          </a:r>
          <a:r>
            <a:rPr lang="cs-CZ" sz="1050" u="sng"/>
            <a:t>hematopoetických kmenových buněk (dále jen "HSCT")  je založeno převážně na posouzení rizika a přínosu s ohledem na odhadované riziko relapsu AML a riziko morbidity/ mortality spojené s transplantací a obecně se doporučuje</a:t>
          </a:r>
          <a:r>
            <a:rPr lang="cs-CZ" sz="1050" u="none"/>
            <a:t>: (1) </a:t>
          </a:r>
          <a:r>
            <a:rPr lang="cs-CZ" sz="1050"/>
            <a:t>pro pacienty s onemocněním s nepříznivým rizikem, kteří dosáhli remise, a (2) pro pacienty se středně rizikovým onem. pak individuálně</a:t>
          </a:r>
          <a:r>
            <a:rPr lang="cs-CZ" sz="1050" baseline="30000"/>
            <a:t>29 </a:t>
          </a:r>
          <a:r>
            <a:rPr lang="cs-CZ" sz="1050"/>
            <a:t>(pac.</a:t>
          </a:r>
          <a:r>
            <a:rPr lang="cs-CZ" sz="1050" b="0" i="0" u="none" strike="noStrike" baseline="0">
              <a:solidFill>
                <a:schemeClr val="dk1"/>
              </a:solidFill>
              <a:latin typeface="+mn-lt"/>
              <a:ea typeface="+mn-ea"/>
              <a:cs typeface="+mn-cs"/>
            </a:rPr>
            <a:t> ve středním riziku jsou většinou vzhledem k riziku relapsu transplantováni, lze to ale individuálně posoudit s ohledem na přidružené mutace, celkový stav po dosavadní léčbě, vývoj MRD (viz pozn. 18), komplikace léčby, dostupnost dárce, riziko peritransplantační mortality, atd.</a:t>
          </a:r>
          <a:r>
            <a:rPr lang="cs-CZ" sz="1050" b="0" i="0" u="none" strike="noStrike" baseline="30000">
              <a:solidFill>
                <a:schemeClr val="dk1"/>
              </a:solidFill>
              <a:latin typeface="+mn-lt"/>
              <a:ea typeface="+mn-ea"/>
              <a:cs typeface="+mn-cs"/>
            </a:rPr>
            <a:t>11</a:t>
          </a:r>
          <a:r>
            <a:rPr lang="cs-CZ" sz="1050" b="0" i="0" u="none" strike="noStrike" baseline="0">
              <a:solidFill>
                <a:schemeClr val="dk1"/>
              </a:solidFill>
              <a:latin typeface="+mn-lt"/>
              <a:ea typeface="+mn-ea"/>
              <a:cs typeface="+mn-cs"/>
            </a:rPr>
            <a:t>) - </a:t>
          </a:r>
          <a:r>
            <a:rPr lang="cs-CZ" sz="1050" b="0" i="0" u="sng" strike="noStrike" baseline="0">
              <a:solidFill>
                <a:schemeClr val="dk1"/>
              </a:solidFill>
              <a:latin typeface="+mn-lt"/>
              <a:ea typeface="+mn-ea"/>
              <a:cs typeface="+mn-cs"/>
            </a:rPr>
            <a:t>viz např. model uvedený níže</a:t>
          </a:r>
          <a:r>
            <a:rPr lang="cs-CZ" sz="1050"/>
            <a:t>. </a:t>
          </a:r>
        </a:p>
        <a:p>
          <a:r>
            <a:rPr lang="cs-CZ" sz="1050" b="1" u="sng"/>
            <a:t>Obecně je alogenní HSCT doporučována u pac. s odhadovaným rizikem relapsu AML přesahujícím 35 %, což zahrnuje pac. ve vysokém vstupním riziku ("adverse risk") a dalšími kategoriemi rizikovosti dle ELN (viz Přílohu č.</a:t>
          </a:r>
          <a:r>
            <a:rPr lang="cs-CZ" sz="1050" b="1" u="sng" baseline="0"/>
            <a:t> 1)</a:t>
          </a:r>
          <a:r>
            <a:rPr lang="cs-CZ" sz="1050" b="1" u="sng"/>
            <a:t>, zejména v podmínkách přetrvávající MRD (viz výše pozn. 18) po indukční léčbě</a:t>
          </a:r>
          <a:r>
            <a:rPr lang="cs-CZ" sz="1050" b="1" u="sng" baseline="30000"/>
            <a:t>11,29</a:t>
          </a:r>
          <a:r>
            <a:rPr lang="cs-CZ" sz="1050"/>
            <a:t>. Vzhledem k tomu, že je známo, že přítomnost přetrvávající předtransplantační MRD  je spojena s horšími výsledky (</a:t>
          </a:r>
          <a:r>
            <a:rPr lang="cs-CZ" sz="1050" b="0" i="0" u="sng" baseline="0">
              <a:solidFill>
                <a:schemeClr val="dk1"/>
              </a:solidFill>
              <a:effectLst/>
              <a:latin typeface="+mn-lt"/>
              <a:ea typeface="+mn-ea"/>
              <a:cs typeface="+mn-cs"/>
            </a:rPr>
            <a:t>viz model uvedený níže)</a:t>
          </a:r>
          <a:r>
            <a:rPr lang="cs-CZ" sz="1050"/>
            <a:t>, mělo by se u pacientů s MRD, kteří přecházejí na HSCT, kdykoli je to možné, zvážit myeloablativní - přípravné (tzv. "kondicionující") režimy, dále časné snižování imunosuprese a po HSCT vstup do  klinické studie udržovací</a:t>
          </a:r>
          <a:r>
            <a:rPr lang="cs-CZ" sz="1050" baseline="0"/>
            <a:t> léčby</a:t>
          </a:r>
          <a:r>
            <a:rPr lang="cs-CZ" sz="1050" baseline="30000"/>
            <a:t>29</a:t>
          </a:r>
          <a:r>
            <a:rPr lang="cs-CZ" sz="1050" baseline="0"/>
            <a:t>.</a:t>
          </a:r>
          <a:endParaRPr lang="cs-CZ" sz="1050"/>
        </a:p>
      </xdr:txBody>
    </xdr:sp>
    <xdr:clientData/>
  </xdr:twoCellAnchor>
  <xdr:twoCellAnchor>
    <xdr:from>
      <xdr:col>15</xdr:col>
      <xdr:colOff>371474</xdr:colOff>
      <xdr:row>27</xdr:row>
      <xdr:rowOff>47625</xdr:rowOff>
    </xdr:from>
    <xdr:to>
      <xdr:col>17</xdr:col>
      <xdr:colOff>390525</xdr:colOff>
      <xdr:row>30</xdr:row>
      <xdr:rowOff>85725</xdr:rowOff>
    </xdr:to>
    <xdr:sp macro="" textlink="">
      <xdr:nvSpPr>
        <xdr:cNvPr id="8" name="TextovéPole 7"/>
        <xdr:cNvSpPr txBox="1"/>
      </xdr:nvSpPr>
      <xdr:spPr>
        <a:xfrm>
          <a:off x="9515474" y="5191125"/>
          <a:ext cx="1238251" cy="609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900" b="1"/>
            <a:t>HR 0.42                 (95%CI 0.27 - 0.65)</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0</xdr:row>
      <xdr:rowOff>57149</xdr:rowOff>
    </xdr:from>
    <xdr:to>
      <xdr:col>24</xdr:col>
      <xdr:colOff>419100</xdr:colOff>
      <xdr:row>41</xdr:row>
      <xdr:rowOff>142874</xdr:rowOff>
    </xdr:to>
    <xdr:sp macro="" textlink="">
      <xdr:nvSpPr>
        <xdr:cNvPr id="2" name="TextovéPole 1">
          <a:extLst>
            <a:ext uri="{FF2B5EF4-FFF2-40B4-BE49-F238E27FC236}">
              <a16:creationId xmlns="" xmlns:a16="http://schemas.microsoft.com/office/drawing/2014/main" id="{00000000-0008-0000-0400-000002000000}"/>
            </a:ext>
          </a:extLst>
        </xdr:cNvPr>
        <xdr:cNvSpPr txBox="1"/>
      </xdr:nvSpPr>
      <xdr:spPr>
        <a:xfrm>
          <a:off x="161924" y="57149"/>
          <a:ext cx="14887576" cy="789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447675</xdr:colOff>
      <xdr:row>1</xdr:row>
      <xdr:rowOff>85725</xdr:rowOff>
    </xdr:from>
    <xdr:to>
      <xdr:col>10</xdr:col>
      <xdr:colOff>600075</xdr:colOff>
      <xdr:row>28</xdr:row>
      <xdr:rowOff>57150</xdr:rowOff>
    </xdr:to>
    <xdr:pic>
      <xdr:nvPicPr>
        <xdr:cNvPr id="3" name="Obrázek 2">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76225"/>
          <a:ext cx="6248400" cy="511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12</xdr:row>
      <xdr:rowOff>171449</xdr:rowOff>
    </xdr:from>
    <xdr:to>
      <xdr:col>1</xdr:col>
      <xdr:colOff>552450</xdr:colOff>
      <xdr:row>14</xdr:row>
      <xdr:rowOff>0</xdr:rowOff>
    </xdr:to>
    <xdr:sp macro="" textlink="">
      <xdr:nvSpPr>
        <xdr:cNvPr id="4" name="TextovéPole 3">
          <a:extLst>
            <a:ext uri="{FF2B5EF4-FFF2-40B4-BE49-F238E27FC236}">
              <a16:creationId xmlns="" xmlns:a16="http://schemas.microsoft.com/office/drawing/2014/main" id="{00000000-0008-0000-0400-000004000000}"/>
            </a:ext>
          </a:extLst>
        </xdr:cNvPr>
        <xdr:cNvSpPr txBox="1"/>
      </xdr:nvSpPr>
      <xdr:spPr>
        <a:xfrm>
          <a:off x="514350" y="2457449"/>
          <a:ext cx="6477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6</xdr:col>
      <xdr:colOff>333376</xdr:colOff>
      <xdr:row>2</xdr:row>
      <xdr:rowOff>28575</xdr:rowOff>
    </xdr:from>
    <xdr:to>
      <xdr:col>10</xdr:col>
      <xdr:colOff>523876</xdr:colOff>
      <xdr:row>12</xdr:row>
      <xdr:rowOff>38100</xdr:rowOff>
    </xdr:to>
    <xdr:sp macro="" textlink="">
      <xdr:nvSpPr>
        <xdr:cNvPr id="5" name="TextovéPole 4">
          <a:extLst>
            <a:ext uri="{FF2B5EF4-FFF2-40B4-BE49-F238E27FC236}">
              <a16:creationId xmlns="" xmlns:a16="http://schemas.microsoft.com/office/drawing/2014/main" id="{00000000-0008-0000-0400-000005000000}"/>
            </a:ext>
          </a:extLst>
        </xdr:cNvPr>
        <xdr:cNvSpPr txBox="1"/>
      </xdr:nvSpPr>
      <xdr:spPr>
        <a:xfrm>
          <a:off x="3990976" y="409575"/>
          <a:ext cx="2628900" cy="19145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50" b="1"/>
            <a:t>Prognostický model pro stratifikaci pacientů s AML po HSCT, publikovaný v roce 2018, s využitím peri-transplantační dynamiky MRD (viz pozn. 18), věku při HSCT a klasifikace rizikovosti  dle ELN 2010 v</a:t>
          </a:r>
          <a:r>
            <a:rPr lang="cs-CZ" sz="1250" b="1" baseline="0"/>
            <a:t> době</a:t>
          </a:r>
          <a:r>
            <a:rPr lang="cs-CZ" sz="1250" b="1"/>
            <a:t> diagnózy</a:t>
          </a:r>
          <a:r>
            <a:rPr lang="cs-CZ" sz="1250" b="1" baseline="0"/>
            <a:t> </a:t>
          </a:r>
          <a:r>
            <a:rPr lang="cs-CZ" sz="1250" b="1"/>
            <a:t> (</a:t>
          </a:r>
          <a:r>
            <a:rPr lang="cs-CZ" sz="1250" b="1" u="sng"/>
            <a:t>zkratky</a:t>
          </a:r>
          <a:r>
            <a:rPr lang="cs-CZ" sz="1250" b="1"/>
            <a:t>: D30 = hodnocení  den +30 po HSCT)</a:t>
          </a:r>
          <a:r>
            <a:rPr lang="cs-CZ" sz="1250" b="1" baseline="0"/>
            <a:t> dle zdroje uvedeného výše pod pozn. 32</a:t>
          </a:r>
          <a:endParaRPr lang="cs-CZ" sz="1250" b="1"/>
        </a:p>
      </xdr:txBody>
    </xdr:sp>
    <xdr:clientData/>
  </xdr:twoCellAnchor>
  <xdr:twoCellAnchor>
    <xdr:from>
      <xdr:col>4</xdr:col>
      <xdr:colOff>400050</xdr:colOff>
      <xdr:row>15</xdr:row>
      <xdr:rowOff>85725</xdr:rowOff>
    </xdr:from>
    <xdr:to>
      <xdr:col>5</xdr:col>
      <xdr:colOff>438150</xdr:colOff>
      <xdr:row>16</xdr:row>
      <xdr:rowOff>104776</xdr:rowOff>
    </xdr:to>
    <xdr:sp macro="" textlink="">
      <xdr:nvSpPr>
        <xdr:cNvPr id="6" name="TextovéPole 5">
          <a:extLst>
            <a:ext uri="{FF2B5EF4-FFF2-40B4-BE49-F238E27FC236}">
              <a16:creationId xmlns="" xmlns:a16="http://schemas.microsoft.com/office/drawing/2014/main" id="{00000000-0008-0000-0400-000006000000}"/>
            </a:ext>
          </a:extLst>
        </xdr:cNvPr>
        <xdr:cNvSpPr txBox="1"/>
      </xdr:nvSpPr>
      <xdr:spPr>
        <a:xfrm>
          <a:off x="2838450" y="2943225"/>
          <a:ext cx="6477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9</xdr:col>
      <xdr:colOff>552450</xdr:colOff>
      <xdr:row>15</xdr:row>
      <xdr:rowOff>95251</xdr:rowOff>
    </xdr:from>
    <xdr:to>
      <xdr:col>10</xdr:col>
      <xdr:colOff>381000</xdr:colOff>
      <xdr:row>16</xdr:row>
      <xdr:rowOff>114301</xdr:rowOff>
    </xdr:to>
    <xdr:sp macro="" textlink="">
      <xdr:nvSpPr>
        <xdr:cNvPr id="7" name="TextovéPole 6">
          <a:extLst>
            <a:ext uri="{FF2B5EF4-FFF2-40B4-BE49-F238E27FC236}">
              <a16:creationId xmlns="" xmlns:a16="http://schemas.microsoft.com/office/drawing/2014/main" id="{00000000-0008-0000-0400-000007000000}"/>
            </a:ext>
          </a:extLst>
        </xdr:cNvPr>
        <xdr:cNvSpPr txBox="1"/>
      </xdr:nvSpPr>
      <xdr:spPr>
        <a:xfrm>
          <a:off x="6038850" y="2952751"/>
          <a:ext cx="43815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11</xdr:col>
      <xdr:colOff>161925</xdr:colOff>
      <xdr:row>5</xdr:row>
      <xdr:rowOff>104775</xdr:rowOff>
    </xdr:from>
    <xdr:to>
      <xdr:col>19</xdr:col>
      <xdr:colOff>452705</xdr:colOff>
      <xdr:row>22</xdr:row>
      <xdr:rowOff>38100</xdr:rowOff>
    </xdr:to>
    <xdr:pic>
      <xdr:nvPicPr>
        <xdr:cNvPr id="8" name="Obrázek 7">
          <a:extLst>
            <a:ext uri="{FF2B5EF4-FFF2-40B4-BE49-F238E27FC236}">
              <a16:creationId xmlns=""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1057275"/>
          <a:ext cx="5167580"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542924</xdr:colOff>
      <xdr:row>5</xdr:row>
      <xdr:rowOff>152399</xdr:rowOff>
    </xdr:from>
    <xdr:to>
      <xdr:col>23</xdr:col>
      <xdr:colOff>419100</xdr:colOff>
      <xdr:row>22</xdr:row>
      <xdr:rowOff>123825</xdr:rowOff>
    </xdr:to>
    <xdr:sp macro="" textlink="">
      <xdr:nvSpPr>
        <xdr:cNvPr id="9" name="TextovéPole 8">
          <a:extLst>
            <a:ext uri="{FF2B5EF4-FFF2-40B4-BE49-F238E27FC236}">
              <a16:creationId xmlns="" xmlns:a16="http://schemas.microsoft.com/office/drawing/2014/main" id="{00000000-0008-0000-0400-000009000000}"/>
            </a:ext>
          </a:extLst>
        </xdr:cNvPr>
        <xdr:cNvSpPr txBox="1"/>
      </xdr:nvSpPr>
      <xdr:spPr>
        <a:xfrm>
          <a:off x="12125324" y="1104899"/>
          <a:ext cx="2314576" cy="3209926"/>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b="0" i="0" u="sng" strike="noStrike" baseline="0">
              <a:solidFill>
                <a:schemeClr val="dk1"/>
              </a:solidFill>
              <a:latin typeface="+mn-lt"/>
              <a:ea typeface="+mn-ea"/>
              <a:cs typeface="+mn-cs"/>
            </a:rPr>
            <a:t>Zkratky:</a:t>
          </a:r>
          <a:r>
            <a:rPr lang="cs-CZ" sz="900" b="0" i="0" u="none" strike="noStrike" baseline="0">
              <a:solidFill>
                <a:schemeClr val="dk1"/>
              </a:solidFill>
              <a:latin typeface="+mn-lt"/>
              <a:ea typeface="+mn-ea"/>
              <a:cs typeface="+mn-cs"/>
            </a:rPr>
            <a:t> AML, acute myeloid leukaemia; </a:t>
          </a:r>
          <a:r>
            <a:rPr lang="cs-CZ" sz="900" b="0" i="1" u="none" strike="noStrike" baseline="0">
              <a:solidFill>
                <a:schemeClr val="dk1"/>
              </a:solidFill>
              <a:latin typeface="+mn-lt"/>
              <a:ea typeface="+mn-ea"/>
              <a:cs typeface="+mn-cs"/>
            </a:rPr>
            <a:t>ASXL1</a:t>
          </a:r>
          <a:r>
            <a:rPr lang="cs-CZ" sz="900" b="0" i="0" u="none" strike="noStrike" baseline="0">
              <a:solidFill>
                <a:schemeClr val="dk1"/>
              </a:solidFill>
              <a:latin typeface="+mn-lt"/>
              <a:ea typeface="+mn-ea"/>
              <a:cs typeface="+mn-cs"/>
            </a:rPr>
            <a:t>, additional sex combs-like 1 transcriptional regulator; </a:t>
          </a:r>
          <a:r>
            <a:rPr lang="cs-CZ" sz="900" b="0" i="1" u="none" strike="noStrike" baseline="0">
              <a:solidFill>
                <a:schemeClr val="dk1"/>
              </a:solidFill>
              <a:latin typeface="+mn-lt"/>
              <a:ea typeface="+mn-ea"/>
              <a:cs typeface="+mn-cs"/>
            </a:rPr>
            <a:t>CBFB</a:t>
          </a:r>
          <a:r>
            <a:rPr lang="cs-CZ" sz="900" b="0" i="0" u="none" strike="noStrike" baseline="0">
              <a:solidFill>
                <a:schemeClr val="dk1"/>
              </a:solidFill>
              <a:latin typeface="+mn-lt"/>
              <a:ea typeface="+mn-ea"/>
              <a:cs typeface="+mn-cs"/>
            </a:rPr>
            <a:t>, core-binding factor subunit-</a:t>
          </a:r>
          <a:r>
            <a:rPr lang="el-GR" sz="900" b="0" i="0" u="none" strike="noStrike" baseline="0">
              <a:solidFill>
                <a:schemeClr val="dk1"/>
              </a:solidFill>
              <a:latin typeface="+mn-lt"/>
              <a:ea typeface="+mn-ea"/>
              <a:cs typeface="+mn-cs"/>
            </a:rPr>
            <a:t>β; </a:t>
          </a:r>
          <a:r>
            <a:rPr lang="cs-CZ" sz="900" b="0" i="1" u="none" strike="noStrike" baseline="0">
              <a:solidFill>
                <a:schemeClr val="dk1"/>
              </a:solidFill>
              <a:latin typeface="+mn-lt"/>
              <a:ea typeface="+mn-ea"/>
              <a:cs typeface="+mn-cs"/>
            </a:rPr>
            <a:t>CEBPA, </a:t>
          </a:r>
          <a:r>
            <a:rPr lang="cs-CZ" sz="900" b="0" i="0" u="none" strike="noStrike" baseline="0">
              <a:solidFill>
                <a:schemeClr val="dk1"/>
              </a:solidFill>
              <a:latin typeface="+mn-lt"/>
              <a:ea typeface="+mn-ea"/>
              <a:cs typeface="+mn-cs"/>
            </a:rPr>
            <a:t>CCAAT/enhancer-binding protein-</a:t>
          </a:r>
          <a:r>
            <a:rPr lang="el-GR" sz="900" b="0" i="0" u="none" strike="noStrike" baseline="0">
              <a:solidFill>
                <a:schemeClr val="dk1"/>
              </a:solidFill>
              <a:latin typeface="+mn-lt"/>
              <a:ea typeface="+mn-ea"/>
              <a:cs typeface="+mn-cs"/>
            </a:rPr>
            <a:t>α; </a:t>
          </a:r>
          <a:r>
            <a:rPr lang="cs-CZ" sz="900" b="0" i="1" u="none" strike="noStrike" baseline="0">
              <a:solidFill>
                <a:schemeClr val="dk1"/>
              </a:solidFill>
              <a:latin typeface="+mn-lt"/>
              <a:ea typeface="+mn-ea"/>
              <a:cs typeface="+mn-cs"/>
            </a:rPr>
            <a:t>DNMT3A</a:t>
          </a:r>
          <a:r>
            <a:rPr lang="cs-CZ" sz="900" b="0" i="0" u="none" strike="noStrike" baseline="0">
              <a:solidFill>
                <a:schemeClr val="dk1"/>
              </a:solidFill>
              <a:latin typeface="+mn-lt"/>
              <a:ea typeface="+mn-ea"/>
              <a:cs typeface="+mn-cs"/>
            </a:rPr>
            <a:t>, DNA methyltransferase 3A; </a:t>
          </a:r>
          <a:r>
            <a:rPr lang="cs-CZ" sz="900" b="0" i="1" u="none" strike="noStrike" baseline="0">
              <a:solidFill>
                <a:schemeClr val="dk1"/>
              </a:solidFill>
              <a:latin typeface="+mn-lt"/>
              <a:ea typeface="+mn-ea"/>
              <a:cs typeface="+mn-cs"/>
            </a:rPr>
            <a:t>EZH2</a:t>
          </a:r>
          <a:r>
            <a:rPr lang="cs-CZ" sz="900" b="0" i="0" u="none" strike="noStrike" baseline="0">
              <a:solidFill>
                <a:schemeClr val="dk1"/>
              </a:solidFill>
              <a:latin typeface="+mn-lt"/>
              <a:ea typeface="+mn-ea"/>
              <a:cs typeface="+mn-cs"/>
            </a:rPr>
            <a:t>, enhancer of zeste 2 polycomb repressive complex 2 subunit; </a:t>
          </a:r>
          <a:r>
            <a:rPr lang="cs-CZ" sz="900" b="0" i="1" u="none" strike="noStrike" baseline="0">
              <a:solidFill>
                <a:schemeClr val="dk1"/>
              </a:solidFill>
              <a:latin typeface="+mn-lt"/>
              <a:ea typeface="+mn-ea"/>
              <a:cs typeface="+mn-cs"/>
            </a:rPr>
            <a:t>FLT3</a:t>
          </a:r>
          <a:r>
            <a:rPr lang="cs-CZ" sz="900" b="0" i="0" u="none" strike="noStrike" baseline="0">
              <a:solidFill>
                <a:schemeClr val="dk1"/>
              </a:solidFill>
              <a:latin typeface="+mn-lt"/>
              <a:ea typeface="+mn-ea"/>
              <a:cs typeface="+mn-cs"/>
            </a:rPr>
            <a:t>, FMS-related tyrosine kinase 3; </a:t>
          </a:r>
          <a:r>
            <a:rPr lang="cs-CZ" sz="900" b="0" i="1" u="none" strike="noStrike" baseline="0">
              <a:solidFill>
                <a:schemeClr val="dk1"/>
              </a:solidFill>
              <a:latin typeface="+mn-lt"/>
              <a:ea typeface="+mn-ea"/>
              <a:cs typeface="+mn-cs"/>
            </a:rPr>
            <a:t>IDH</a:t>
          </a:r>
          <a:r>
            <a:rPr lang="cs-CZ" sz="900" b="0" i="0" u="none" strike="noStrike" baseline="0">
              <a:solidFill>
                <a:schemeClr val="dk1"/>
              </a:solidFill>
              <a:latin typeface="+mn-lt"/>
              <a:ea typeface="+mn-ea"/>
              <a:cs typeface="+mn-cs"/>
            </a:rPr>
            <a:t>, isocitrate dehydrogenase; </a:t>
          </a:r>
          <a:r>
            <a:rPr lang="cs-CZ" sz="900" b="0" i="1" u="none" strike="noStrike" baseline="0">
              <a:solidFill>
                <a:schemeClr val="dk1"/>
              </a:solidFill>
              <a:latin typeface="+mn-lt"/>
              <a:ea typeface="+mn-ea"/>
              <a:cs typeface="+mn-cs"/>
            </a:rPr>
            <a:t>MLL</a:t>
          </a:r>
          <a:r>
            <a:rPr lang="cs-CZ" sz="900" b="0" i="0" u="none" strike="noStrike" baseline="0">
              <a:solidFill>
                <a:schemeClr val="dk1"/>
              </a:solidFill>
              <a:latin typeface="+mn-lt"/>
              <a:ea typeface="+mn-ea"/>
              <a:cs typeface="+mn-cs"/>
            </a:rPr>
            <a:t>, myeloid/lymphoid mixed-lineage leukamia; </a:t>
          </a:r>
          <a:r>
            <a:rPr lang="cs-CZ" sz="900" b="0" i="1" u="none" strike="noStrike" baseline="0">
              <a:solidFill>
                <a:schemeClr val="dk1"/>
              </a:solidFill>
              <a:latin typeface="+mn-lt"/>
              <a:ea typeface="+mn-ea"/>
              <a:cs typeface="+mn-cs"/>
            </a:rPr>
            <a:t>MYH11</a:t>
          </a:r>
          <a:r>
            <a:rPr lang="cs-CZ" sz="900" b="0" i="0" u="none" strike="noStrike" baseline="0">
              <a:solidFill>
                <a:schemeClr val="dk1"/>
              </a:solidFill>
              <a:latin typeface="+mn-lt"/>
              <a:ea typeface="+mn-ea"/>
              <a:cs typeface="+mn-cs"/>
            </a:rPr>
            <a:t>, myosin heavy chain 11 smooth muscle; </a:t>
          </a:r>
          <a:r>
            <a:rPr lang="cs-CZ" sz="900" b="0" i="1" u="none" strike="noStrike" baseline="0">
              <a:solidFill>
                <a:schemeClr val="dk1"/>
              </a:solidFill>
              <a:latin typeface="+mn-lt"/>
              <a:ea typeface="+mn-ea"/>
              <a:cs typeface="+mn-cs"/>
            </a:rPr>
            <a:t>NPM1</a:t>
          </a:r>
          <a:r>
            <a:rPr lang="cs-CZ" sz="900" b="0" i="0" u="none" strike="noStrike" baseline="0">
              <a:solidFill>
                <a:schemeClr val="dk1"/>
              </a:solidFill>
              <a:latin typeface="+mn-lt"/>
              <a:ea typeface="+mn-ea"/>
              <a:cs typeface="+mn-cs"/>
            </a:rPr>
            <a:t>, nucleophosmin; </a:t>
          </a:r>
          <a:r>
            <a:rPr lang="cs-CZ" sz="900" b="0" i="1" u="none" strike="noStrike" baseline="0">
              <a:solidFill>
                <a:schemeClr val="dk1"/>
              </a:solidFill>
              <a:latin typeface="+mn-lt"/>
              <a:ea typeface="+mn-ea"/>
              <a:cs typeface="+mn-cs"/>
            </a:rPr>
            <a:t>PHF6</a:t>
          </a:r>
          <a:r>
            <a:rPr lang="cs-CZ" sz="900" b="0" i="0" u="none" strike="noStrike" baseline="0">
              <a:solidFill>
                <a:schemeClr val="dk1"/>
              </a:solidFill>
              <a:latin typeface="+mn-lt"/>
              <a:ea typeface="+mn-ea"/>
              <a:cs typeface="+mn-cs"/>
            </a:rPr>
            <a:t>, PHD finger protein 6; </a:t>
          </a:r>
          <a:r>
            <a:rPr lang="cs-CZ" sz="900" b="0" i="1" u="none" strike="noStrike" baseline="0">
              <a:solidFill>
                <a:schemeClr val="dk1"/>
              </a:solidFill>
              <a:latin typeface="+mn-lt"/>
              <a:ea typeface="+mn-ea"/>
              <a:cs typeface="+mn-cs"/>
            </a:rPr>
            <a:t>PML</a:t>
          </a:r>
          <a:r>
            <a:rPr lang="cs-CZ" sz="900" b="0" i="0" u="none" strike="noStrike" baseline="0">
              <a:solidFill>
                <a:schemeClr val="dk1"/>
              </a:solidFill>
              <a:latin typeface="+mn-lt"/>
              <a:ea typeface="+mn-ea"/>
              <a:cs typeface="+mn-cs"/>
            </a:rPr>
            <a:t>, promyelocytic leukaemia; </a:t>
          </a:r>
          <a:r>
            <a:rPr lang="cs-CZ" sz="900" b="0" i="1" u="none" strike="noStrike" baseline="0">
              <a:solidFill>
                <a:schemeClr val="dk1"/>
              </a:solidFill>
              <a:latin typeface="+mn-lt"/>
              <a:ea typeface="+mn-ea"/>
              <a:cs typeface="+mn-cs"/>
            </a:rPr>
            <a:t>RARA</a:t>
          </a:r>
          <a:r>
            <a:rPr lang="cs-CZ" sz="900" b="0" i="0" u="none" strike="noStrike" baseline="0">
              <a:solidFill>
                <a:schemeClr val="dk1"/>
              </a:solidFill>
              <a:latin typeface="+mn-lt"/>
              <a:ea typeface="+mn-ea"/>
              <a:cs typeface="+mn-cs"/>
            </a:rPr>
            <a:t>, retinoic acid receptor-</a:t>
          </a:r>
          <a:r>
            <a:rPr lang="el-GR" sz="900" b="0" i="0" u="none" strike="noStrike" baseline="0">
              <a:solidFill>
                <a:schemeClr val="dk1"/>
              </a:solidFill>
              <a:latin typeface="+mn-lt"/>
              <a:ea typeface="+mn-ea"/>
              <a:cs typeface="+mn-cs"/>
            </a:rPr>
            <a:t>α; </a:t>
          </a:r>
          <a:r>
            <a:rPr lang="cs-CZ" sz="900" b="0" i="1" u="none" strike="noStrike" baseline="0">
              <a:solidFill>
                <a:schemeClr val="dk1"/>
              </a:solidFill>
              <a:latin typeface="+mn-lt"/>
              <a:ea typeface="+mn-ea"/>
              <a:cs typeface="+mn-cs"/>
            </a:rPr>
            <a:t>RUNX1</a:t>
          </a:r>
          <a:r>
            <a:rPr lang="cs-CZ" sz="900" b="0" i="0" u="none" strike="noStrike" baseline="0">
              <a:solidFill>
                <a:schemeClr val="dk1"/>
              </a:solidFill>
              <a:latin typeface="+mn-lt"/>
              <a:ea typeface="+mn-ea"/>
              <a:cs typeface="+mn-cs"/>
            </a:rPr>
            <a:t>, Runt-related transcription factor 1; </a:t>
          </a:r>
          <a:r>
            <a:rPr lang="cs-CZ" sz="900" b="0" i="1" u="none" strike="noStrike" baseline="0">
              <a:solidFill>
                <a:schemeClr val="dk1"/>
              </a:solidFill>
              <a:latin typeface="+mn-lt"/>
              <a:ea typeface="+mn-ea"/>
              <a:cs typeface="+mn-cs"/>
            </a:rPr>
            <a:t>RUNX1T1</a:t>
          </a:r>
          <a:r>
            <a:rPr lang="cs-CZ" sz="900" b="0" i="0" u="none" strike="noStrike" baseline="0">
              <a:solidFill>
                <a:schemeClr val="dk1"/>
              </a:solidFill>
              <a:latin typeface="+mn-lt"/>
              <a:ea typeface="+mn-ea"/>
              <a:cs typeface="+mn-cs"/>
            </a:rPr>
            <a:t>, RUNX1 translocated to 1; </a:t>
          </a:r>
          <a:r>
            <a:rPr lang="cs-CZ" sz="900" b="0" i="1" u="none" strike="noStrike" baseline="0">
              <a:solidFill>
                <a:schemeClr val="dk1"/>
              </a:solidFill>
              <a:latin typeface="+mn-lt"/>
              <a:ea typeface="+mn-ea"/>
              <a:cs typeface="+mn-cs"/>
            </a:rPr>
            <a:t>SMC</a:t>
          </a:r>
          <a:r>
            <a:rPr lang="cs-CZ" sz="900" b="0" i="0" u="none" strike="noStrike" baseline="0">
              <a:solidFill>
                <a:schemeClr val="dk1"/>
              </a:solidFill>
              <a:latin typeface="+mn-lt"/>
              <a:ea typeface="+mn-ea"/>
              <a:cs typeface="+mn-cs"/>
            </a:rPr>
            <a:t>, structural maintenance of chromosomes protein; </a:t>
          </a:r>
          <a:r>
            <a:rPr lang="cs-CZ" sz="900" b="0" i="1" u="none" strike="noStrike" baseline="0">
              <a:solidFill>
                <a:schemeClr val="dk1"/>
              </a:solidFill>
              <a:latin typeface="+mn-lt"/>
              <a:ea typeface="+mn-ea"/>
              <a:cs typeface="+mn-cs"/>
            </a:rPr>
            <a:t>SRSF2</a:t>
          </a:r>
          <a:r>
            <a:rPr lang="cs-CZ" sz="900" b="0" i="0" u="none" strike="noStrike" baseline="0">
              <a:solidFill>
                <a:schemeClr val="dk1"/>
              </a:solidFill>
              <a:latin typeface="+mn-lt"/>
              <a:ea typeface="+mn-ea"/>
              <a:cs typeface="+mn-cs"/>
            </a:rPr>
            <a:t>, serine/arginine-rich splicing factor 2; </a:t>
          </a:r>
          <a:r>
            <a:rPr lang="cs-CZ" sz="900" b="0" i="1" u="none" strike="noStrike" baseline="0">
              <a:solidFill>
                <a:schemeClr val="dk1"/>
              </a:solidFill>
              <a:latin typeface="+mn-lt"/>
              <a:ea typeface="+mn-ea"/>
              <a:cs typeface="+mn-cs"/>
            </a:rPr>
            <a:t>STAG2</a:t>
          </a:r>
          <a:r>
            <a:rPr lang="cs-CZ" sz="900" b="0" i="0" u="none" strike="noStrike" baseline="0">
              <a:solidFill>
                <a:schemeClr val="dk1"/>
              </a:solidFill>
              <a:latin typeface="+mn-lt"/>
              <a:ea typeface="+mn-ea"/>
              <a:cs typeface="+mn-cs"/>
            </a:rPr>
            <a:t>, stromal antigen 2; </a:t>
          </a:r>
          <a:r>
            <a:rPr lang="cs-CZ" sz="900" b="0" i="1" u="none" strike="noStrike" baseline="0">
              <a:solidFill>
                <a:schemeClr val="dk1"/>
              </a:solidFill>
              <a:latin typeface="+mn-lt"/>
              <a:ea typeface="+mn-ea"/>
              <a:cs typeface="+mn-cs"/>
            </a:rPr>
            <a:t>TET2</a:t>
          </a:r>
          <a:r>
            <a:rPr lang="cs-CZ" sz="900" b="0" i="0" u="none" strike="noStrike" baseline="0">
              <a:solidFill>
                <a:schemeClr val="dk1"/>
              </a:solidFill>
              <a:latin typeface="+mn-lt"/>
              <a:ea typeface="+mn-ea"/>
              <a:cs typeface="+mn-cs"/>
            </a:rPr>
            <a:t>, tet methylcytosine dioxygenase 2; </a:t>
          </a:r>
          <a:r>
            <a:rPr lang="cs-CZ" sz="900" b="0" i="1" u="none" strike="noStrike" baseline="0">
              <a:solidFill>
                <a:schemeClr val="dk1"/>
              </a:solidFill>
              <a:latin typeface="+mn-lt"/>
              <a:ea typeface="+mn-ea"/>
              <a:cs typeface="+mn-cs"/>
            </a:rPr>
            <a:t>U2AF1</a:t>
          </a:r>
          <a:r>
            <a:rPr lang="cs-CZ" sz="900" b="0" i="0" u="none" strike="noStrike" baseline="0">
              <a:solidFill>
                <a:schemeClr val="dk1"/>
              </a:solidFill>
              <a:latin typeface="+mn-lt"/>
              <a:ea typeface="+mn-ea"/>
              <a:cs typeface="+mn-cs"/>
            </a:rPr>
            <a:t>, U2 small nuclear RNA auxiliary factor 1; </a:t>
          </a:r>
          <a:r>
            <a:rPr lang="cs-CZ" sz="900" b="0" i="1" u="none" strike="noStrike" baseline="0">
              <a:solidFill>
                <a:schemeClr val="dk1"/>
              </a:solidFill>
              <a:latin typeface="+mn-lt"/>
              <a:ea typeface="+mn-ea"/>
              <a:cs typeface="+mn-cs"/>
            </a:rPr>
            <a:t>WT1</a:t>
          </a:r>
          <a:r>
            <a:rPr lang="cs-CZ" sz="900" b="0" i="0" u="none" strike="noStrike" baseline="0">
              <a:solidFill>
                <a:schemeClr val="dk1"/>
              </a:solidFill>
              <a:latin typeface="+mn-lt"/>
              <a:ea typeface="+mn-ea"/>
              <a:cs typeface="+mn-cs"/>
            </a:rPr>
            <a:t>, Wilms tumour 1.  </a:t>
          </a:r>
          <a:endParaRPr lang="cs-CZ" sz="900" b="1"/>
        </a:p>
      </xdr:txBody>
    </xdr:sp>
    <xdr:clientData/>
  </xdr:twoCellAnchor>
  <xdr:twoCellAnchor>
    <xdr:from>
      <xdr:col>15</xdr:col>
      <xdr:colOff>514350</xdr:colOff>
      <xdr:row>10</xdr:row>
      <xdr:rowOff>123825</xdr:rowOff>
    </xdr:from>
    <xdr:to>
      <xdr:col>16</xdr:col>
      <xdr:colOff>257175</xdr:colOff>
      <xdr:row>11</xdr:row>
      <xdr:rowOff>142875</xdr:rowOff>
    </xdr:to>
    <xdr:sp macro="" textlink="">
      <xdr:nvSpPr>
        <xdr:cNvPr id="10" name="Obdélník 9">
          <a:extLst>
            <a:ext uri="{FF2B5EF4-FFF2-40B4-BE49-F238E27FC236}">
              <a16:creationId xmlns="" xmlns:a16="http://schemas.microsoft.com/office/drawing/2014/main" id="{00000000-0008-0000-0400-00000A000000}"/>
            </a:ext>
          </a:extLst>
        </xdr:cNvPr>
        <xdr:cNvSpPr/>
      </xdr:nvSpPr>
      <xdr:spPr>
        <a:xfrm>
          <a:off x="9658350" y="2028825"/>
          <a:ext cx="352425"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oneCellAnchor>
    <xdr:from>
      <xdr:col>11</xdr:col>
      <xdr:colOff>295275</xdr:colOff>
      <xdr:row>22</xdr:row>
      <xdr:rowOff>19051</xdr:rowOff>
    </xdr:from>
    <xdr:ext cx="4772025" cy="266700"/>
    <xdr:sp macro="" textlink="">
      <xdr:nvSpPr>
        <xdr:cNvPr id="11" name="TextovéPole 10">
          <a:extLst>
            <a:ext uri="{FF2B5EF4-FFF2-40B4-BE49-F238E27FC236}">
              <a16:creationId xmlns="" xmlns:a16="http://schemas.microsoft.com/office/drawing/2014/main" id="{00000000-0008-0000-0400-00000B000000}"/>
            </a:ext>
          </a:extLst>
        </xdr:cNvPr>
        <xdr:cNvSpPr txBox="1"/>
      </xdr:nvSpPr>
      <xdr:spPr>
        <a:xfrm>
          <a:off x="7000875" y="4210051"/>
          <a:ext cx="477202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cs-CZ" sz="1000" b="1" i="0" baseline="0">
              <a:solidFill>
                <a:schemeClr val="tx1"/>
              </a:solidFill>
              <a:effectLst/>
              <a:latin typeface="+mn-lt"/>
              <a:ea typeface="+mn-ea"/>
              <a:cs typeface="+mn-cs"/>
            </a:rPr>
            <a:t>* CAVE! změny (tj. mutace) v rámci kategorie se do značné míry vzájemně vylučují</a:t>
          </a:r>
          <a:r>
            <a:rPr lang="cs-CZ" sz="1000" b="0" i="0" baseline="0">
              <a:solidFill>
                <a:schemeClr val="tx1"/>
              </a:solidFill>
              <a:effectLst/>
              <a:latin typeface="+mn-lt"/>
              <a:ea typeface="+mn-ea"/>
              <a:cs typeface="+mn-cs"/>
            </a:rPr>
            <a:t>!</a:t>
          </a:r>
          <a:endParaRPr lang="cs-CZ" sz="1000"/>
        </a:p>
      </xdr:txBody>
    </xdr:sp>
    <xdr:clientData/>
  </xdr:oneCellAnchor>
  <xdr:twoCellAnchor editAs="oneCell">
    <xdr:from>
      <xdr:col>2</xdr:col>
      <xdr:colOff>295275</xdr:colOff>
      <xdr:row>30</xdr:row>
      <xdr:rowOff>0</xdr:rowOff>
    </xdr:from>
    <xdr:to>
      <xdr:col>7</xdr:col>
      <xdr:colOff>561975</xdr:colOff>
      <xdr:row>38</xdr:row>
      <xdr:rowOff>180975</xdr:rowOff>
    </xdr:to>
    <xdr:pic>
      <xdr:nvPicPr>
        <xdr:cNvPr id="12" name="Obrázek 11">
          <a:extLst>
            <a:ext uri="{FF2B5EF4-FFF2-40B4-BE49-F238E27FC236}">
              <a16:creationId xmlns=""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4475" y="5715000"/>
          <a:ext cx="331470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30</xdr:row>
      <xdr:rowOff>47625</xdr:rowOff>
    </xdr:from>
    <xdr:to>
      <xdr:col>13</xdr:col>
      <xdr:colOff>428625</xdr:colOff>
      <xdr:row>38</xdr:row>
      <xdr:rowOff>161925</xdr:rowOff>
    </xdr:to>
    <xdr:pic>
      <xdr:nvPicPr>
        <xdr:cNvPr id="14" name="Obrázek 13">
          <a:extLst>
            <a:ext uri="{FF2B5EF4-FFF2-40B4-BE49-F238E27FC236}">
              <a16:creationId xmlns=""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29200" y="5762625"/>
          <a:ext cx="332422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190500</xdr:colOff>
      <xdr:row>31</xdr:row>
      <xdr:rowOff>123825</xdr:rowOff>
    </xdr:from>
    <xdr:to>
      <xdr:col>12</xdr:col>
      <xdr:colOff>228600</xdr:colOff>
      <xdr:row>32</xdr:row>
      <xdr:rowOff>142876</xdr:rowOff>
    </xdr:to>
    <xdr:sp macro="" textlink="">
      <xdr:nvSpPr>
        <xdr:cNvPr id="15" name="TextovéPole 14">
          <a:extLst>
            <a:ext uri="{FF2B5EF4-FFF2-40B4-BE49-F238E27FC236}">
              <a16:creationId xmlns="" xmlns:a16="http://schemas.microsoft.com/office/drawing/2014/main" id="{00000000-0008-0000-0400-00000F000000}"/>
            </a:ext>
          </a:extLst>
        </xdr:cNvPr>
        <xdr:cNvSpPr txBox="1"/>
      </xdr:nvSpPr>
      <xdr:spPr>
        <a:xfrm>
          <a:off x="6896100" y="6029325"/>
          <a:ext cx="647700" cy="20955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26</xdr:col>
      <xdr:colOff>590550</xdr:colOff>
      <xdr:row>58</xdr:row>
      <xdr:rowOff>85725</xdr:rowOff>
    </xdr:to>
    <xdr:sp macro="" textlink="">
      <xdr:nvSpPr>
        <xdr:cNvPr id="2" name="TextovéPole 1">
          <a:extLst>
            <a:ext uri="{FF2B5EF4-FFF2-40B4-BE49-F238E27FC236}">
              <a16:creationId xmlns="" xmlns:a16="http://schemas.microsoft.com/office/drawing/2014/main" id="{00000000-0008-0000-0500-000002000000}"/>
            </a:ext>
          </a:extLst>
        </xdr:cNvPr>
        <xdr:cNvSpPr txBox="1"/>
      </xdr:nvSpPr>
      <xdr:spPr>
        <a:xfrm>
          <a:off x="142875" y="85725"/>
          <a:ext cx="16297275" cy="1104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a:t>Acute myeloid leukemia: 2023 update on diagnosis, risk-stratification, and management</a:t>
          </a:r>
          <a:endParaRPr lang="cs-CZ" sz="1100"/>
        </a:p>
      </xdr:txBody>
    </xdr:sp>
    <xdr:clientData/>
  </xdr:twoCellAnchor>
  <xdr:twoCellAnchor editAs="oneCell">
    <xdr:from>
      <xdr:col>0</xdr:col>
      <xdr:colOff>352425</xdr:colOff>
      <xdr:row>2</xdr:row>
      <xdr:rowOff>19050</xdr:rowOff>
    </xdr:from>
    <xdr:to>
      <xdr:col>11</xdr:col>
      <xdr:colOff>514350</xdr:colOff>
      <xdr:row>28</xdr:row>
      <xdr:rowOff>85725</xdr:rowOff>
    </xdr:to>
    <xdr:pic>
      <xdr:nvPicPr>
        <xdr:cNvPr id="3" name="Obrázek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00050"/>
          <a:ext cx="6867525" cy="5019675"/>
        </a:xfrm>
        <a:prstGeom prst="rect">
          <a:avLst/>
        </a:prstGeom>
        <a:noFill/>
        <a:ln>
          <a:noFill/>
        </a:ln>
      </xdr:spPr>
    </xdr:pic>
    <xdr:clientData/>
  </xdr:twoCellAnchor>
  <xdr:twoCellAnchor editAs="oneCell">
    <xdr:from>
      <xdr:col>7</xdr:col>
      <xdr:colOff>88900</xdr:colOff>
      <xdr:row>14</xdr:row>
      <xdr:rowOff>82550</xdr:rowOff>
    </xdr:from>
    <xdr:to>
      <xdr:col>10</xdr:col>
      <xdr:colOff>527050</xdr:colOff>
      <xdr:row>28</xdr:row>
      <xdr:rowOff>44450</xdr:rowOff>
    </xdr:to>
    <xdr:pic>
      <xdr:nvPicPr>
        <xdr:cNvPr id="4" name="Obrázek 3">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6100" y="2749550"/>
          <a:ext cx="2266950" cy="2628900"/>
        </a:xfrm>
        <a:prstGeom prst="rect">
          <a:avLst/>
        </a:prstGeom>
        <a:solidFill>
          <a:schemeClr val="bg1"/>
        </a:solidFill>
        <a:ln w="15875">
          <a:solidFill>
            <a:schemeClr val="tx1"/>
          </a:solidFill>
        </a:ln>
      </xdr:spPr>
    </xdr:pic>
    <xdr:clientData/>
  </xdr:twoCellAnchor>
  <xdr:twoCellAnchor editAs="oneCell">
    <xdr:from>
      <xdr:col>10</xdr:col>
      <xdr:colOff>34636</xdr:colOff>
      <xdr:row>3</xdr:row>
      <xdr:rowOff>17318</xdr:rowOff>
    </xdr:from>
    <xdr:to>
      <xdr:col>11</xdr:col>
      <xdr:colOff>44161</xdr:colOff>
      <xdr:row>4</xdr:row>
      <xdr:rowOff>17318</xdr:rowOff>
    </xdr:to>
    <xdr:pic>
      <xdr:nvPicPr>
        <xdr:cNvPr id="5" name="Obrázek 4">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588818"/>
          <a:ext cx="615661"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467591</xdr:colOff>
      <xdr:row>6</xdr:row>
      <xdr:rowOff>147205</xdr:rowOff>
    </xdr:from>
    <xdr:to>
      <xdr:col>7</xdr:col>
      <xdr:colOff>181840</xdr:colOff>
      <xdr:row>17</xdr:row>
      <xdr:rowOff>43295</xdr:rowOff>
    </xdr:to>
    <xdr:cxnSp macro="">
      <xdr:nvCxnSpPr>
        <xdr:cNvPr id="7" name="Přímá spojnice se šipkou 6">
          <a:extLst>
            <a:ext uri="{FF2B5EF4-FFF2-40B4-BE49-F238E27FC236}">
              <a16:creationId xmlns="" xmlns:a16="http://schemas.microsoft.com/office/drawing/2014/main" id="{00000000-0008-0000-0500-000007000000}"/>
            </a:ext>
          </a:extLst>
        </xdr:cNvPr>
        <xdr:cNvCxnSpPr/>
      </xdr:nvCxnSpPr>
      <xdr:spPr>
        <a:xfrm>
          <a:off x="2892136" y="1290205"/>
          <a:ext cx="1532659" cy="199159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343765</xdr:colOff>
      <xdr:row>4</xdr:row>
      <xdr:rowOff>10391</xdr:rowOff>
    </xdr:from>
    <xdr:to>
      <xdr:col>24</xdr:col>
      <xdr:colOff>505690</xdr:colOff>
      <xdr:row>22</xdr:row>
      <xdr:rowOff>115166</xdr:rowOff>
    </xdr:to>
    <xdr:pic>
      <xdr:nvPicPr>
        <xdr:cNvPr id="9" name="Obrázek 8">
          <a:extLst>
            <a:ext uri="{FF2B5EF4-FFF2-40B4-BE49-F238E27FC236}">
              <a16:creationId xmlns="" xmlns:a16="http://schemas.microsoft.com/office/drawing/2014/main" id="{00000000-0008-0000-0500-000009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23538" y="772391"/>
          <a:ext cx="6829425" cy="3533775"/>
        </a:xfrm>
        <a:prstGeom prst="rect">
          <a:avLst/>
        </a:prstGeom>
        <a:noFill/>
        <a:ln>
          <a:noFill/>
        </a:ln>
      </xdr:spPr>
    </xdr:pic>
    <xdr:clientData/>
  </xdr:twoCellAnchor>
  <xdr:twoCellAnchor editAs="oneCell">
    <xdr:from>
      <xdr:col>13</xdr:col>
      <xdr:colOff>597476</xdr:colOff>
      <xdr:row>4</xdr:row>
      <xdr:rowOff>112570</xdr:rowOff>
    </xdr:from>
    <xdr:to>
      <xdr:col>16</xdr:col>
      <xdr:colOff>285749</xdr:colOff>
      <xdr:row>5</xdr:row>
      <xdr:rowOff>51955</xdr:rowOff>
    </xdr:to>
    <xdr:pic>
      <xdr:nvPicPr>
        <xdr:cNvPr id="10" name="Obrázek 9">
          <a:extLst>
            <a:ext uri="{FF2B5EF4-FFF2-40B4-BE49-F238E27FC236}">
              <a16:creationId xmlns=""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77249" y="874570"/>
          <a:ext cx="1506682" cy="12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34</xdr:row>
      <xdr:rowOff>161926</xdr:rowOff>
    </xdr:from>
    <xdr:to>
      <xdr:col>6</xdr:col>
      <xdr:colOff>447675</xdr:colOff>
      <xdr:row>53</xdr:row>
      <xdr:rowOff>171450</xdr:rowOff>
    </xdr:to>
    <xdr:pic>
      <xdr:nvPicPr>
        <xdr:cNvPr id="11" name="Obrázek 10">
          <a:extLst>
            <a:ext uri="{FF2B5EF4-FFF2-40B4-BE49-F238E27FC236}">
              <a16:creationId xmlns=""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6638926"/>
          <a:ext cx="3476625" cy="3629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371475</xdr:colOff>
      <xdr:row>35</xdr:row>
      <xdr:rowOff>9525</xdr:rowOff>
    </xdr:from>
    <xdr:to>
      <xdr:col>13</xdr:col>
      <xdr:colOff>190500</xdr:colOff>
      <xdr:row>53</xdr:row>
      <xdr:rowOff>19050</xdr:rowOff>
    </xdr:to>
    <xdr:pic>
      <xdr:nvPicPr>
        <xdr:cNvPr id="12" name="Obrázek 11">
          <a:extLst>
            <a:ext uri="{FF2B5EF4-FFF2-40B4-BE49-F238E27FC236}">
              <a16:creationId xmlns=""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38675" y="6677025"/>
          <a:ext cx="34766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30</xdr:row>
      <xdr:rowOff>9525</xdr:rowOff>
    </xdr:from>
    <xdr:to>
      <xdr:col>13</xdr:col>
      <xdr:colOff>161925</xdr:colOff>
      <xdr:row>34</xdr:row>
      <xdr:rowOff>152400</xdr:rowOff>
    </xdr:to>
    <xdr:sp macro="" textlink="">
      <xdr:nvSpPr>
        <xdr:cNvPr id="13" name="TextovéPole 12">
          <a:extLst>
            <a:ext uri="{FF2B5EF4-FFF2-40B4-BE49-F238E27FC236}">
              <a16:creationId xmlns="" xmlns:a16="http://schemas.microsoft.com/office/drawing/2014/main" id="{00000000-0008-0000-0500-00000D000000}"/>
            </a:ext>
          </a:extLst>
        </xdr:cNvPr>
        <xdr:cNvSpPr txBox="1"/>
      </xdr:nvSpPr>
      <xdr:spPr>
        <a:xfrm>
          <a:off x="638175" y="5724525"/>
          <a:ext cx="7448550" cy="9048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b="1" u="sng"/>
            <a:t>Germinální mutace predisponující ke vzniku AML </a:t>
          </a:r>
          <a:r>
            <a:rPr lang="cs-CZ" sz="1000"/>
            <a:t>jsou rozděleny do pěti skupin (viz níže). Z praktického hlediska jsou důležité patogenní a pravděpodobně patogenní varianty, které lze pokládat ve vztahu k AML za kauzální. Rodiny nesoucí tyto mutace jsou indikovány k pravidelné dispenzarizaci. Germinální mutace mohou též ovlivnit výběr dárce k transplantaci krvetvorby. </a:t>
          </a:r>
          <a:r>
            <a:rPr lang="cs-CZ" sz="1000" u="sng"/>
            <a:t>O germinální mutaci se jedná tehdy, pokud je detekovatelná ze vzorku tkáně, v níž nedochází často k somatickým mutacím, a současně její VAF (tzv. variant allele frequency</a:t>
          </a:r>
          <a:r>
            <a:rPr lang="cs-CZ" sz="1000" u="sng" baseline="0"/>
            <a:t> -</a:t>
          </a:r>
          <a:r>
            <a:rPr lang="cs-CZ" sz="1000" u="sng"/>
            <a:t> frekvence variantní alely) odpovídá VAF germinální (nejčastěji 30– 60 %). Germinální mutaci lze také ozřejmit její detekcí u alespoň dvou příbuzných</a:t>
          </a:r>
          <a:r>
            <a:rPr lang="cs-CZ" sz="1000"/>
            <a:t>.</a:t>
          </a:r>
          <a:r>
            <a:rPr lang="cs-CZ" sz="1000" baseline="30000"/>
            <a:t>11</a:t>
          </a:r>
        </a:p>
      </xdr:txBody>
    </xdr:sp>
    <xdr:clientData/>
  </xdr:twoCellAnchor>
  <xdr:twoCellAnchor>
    <xdr:from>
      <xdr:col>14</xdr:col>
      <xdr:colOff>76199</xdr:colOff>
      <xdr:row>30</xdr:row>
      <xdr:rowOff>47625</xdr:rowOff>
    </xdr:from>
    <xdr:to>
      <xdr:col>26</xdr:col>
      <xdr:colOff>161924</xdr:colOff>
      <xdr:row>42</xdr:row>
      <xdr:rowOff>38100</xdr:rowOff>
    </xdr:to>
    <xdr:sp macro="" textlink="">
      <xdr:nvSpPr>
        <xdr:cNvPr id="14" name="TextovéPole 13">
          <a:extLst>
            <a:ext uri="{FF2B5EF4-FFF2-40B4-BE49-F238E27FC236}">
              <a16:creationId xmlns="" xmlns:a16="http://schemas.microsoft.com/office/drawing/2014/main" id="{00000000-0008-0000-0500-00000E000000}"/>
            </a:ext>
          </a:extLst>
        </xdr:cNvPr>
        <xdr:cNvSpPr txBox="1"/>
      </xdr:nvSpPr>
      <xdr:spPr>
        <a:xfrm>
          <a:off x="8610599" y="5762625"/>
          <a:ext cx="7400925" cy="2276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t>The classification is hierarchical (ie, AML with recurrent genetic abnormalities takes precedence over all other categories); among the remaining categories, AML with mutated TP53 supersedes AML with myelodysplasia-related gene mutations, and the latter supersedes AML with myelodysplasia-related cytogenetic abnormalities. a) Myeloblasts, monoblasts, and megakaryoblasts are included in the blast count. Monoblasts and promonocytes, but not abnormal monocytes, are counted as blast equivalents in AML with monocytic or myelomonocytic differentiation, and promyelocytes in the setting of PML::RARA or variant RARA rearrangement. Cases with prior diagnosis of MPN are excluded and are classified as accelerated (10%-19% blasts) or blast phase (≥20% blasts) MPN. For patients who already have a history of MDS/MPN (eg, CMML), the diagnosis of MDS/MPN should be retained until there are </a:t>
          </a:r>
          <a:r>
            <a:rPr lang="cs-CZ" sz="900">
              <a:solidFill>
                <a:schemeClr val="dk1"/>
              </a:solidFill>
              <a:effectLst/>
              <a:latin typeface="+mn-lt"/>
              <a:ea typeface="+mn-ea"/>
              <a:cs typeface="+mn-cs"/>
            </a:rPr>
            <a:t>≥</a:t>
          </a:r>
          <a:r>
            <a:rPr lang="cs-CZ" sz="900"/>
            <a:t>20% blasts/blast equivalents; however, once an AML-defining recurrent genetic abnormality (eg, KMT2A rearrangement or NPM1 mutation) is detected and the blast count is </a:t>
          </a:r>
          <a:r>
            <a:rPr lang="cs-CZ" sz="900">
              <a:solidFill>
                <a:schemeClr val="dk1"/>
              </a:solidFill>
              <a:effectLst/>
              <a:latin typeface="+mn-lt"/>
              <a:ea typeface="+mn-ea"/>
              <a:cs typeface="+mn-cs"/>
            </a:rPr>
            <a:t>≥</a:t>
          </a:r>
          <a:r>
            <a:rPr lang="cs-CZ" sz="900"/>
            <a:t>10%, AML-type therapy is recommended. b) AML-defining recurrent genetic abnormalities are t(15;17)(q24.1;q21.2)/PML::RARA; t(8;21)(q22;q22.1)/ RUNX1::RUNX1T1; inv(16)(p13.1q22) or t(16;16)(p13.1;q22)/CBFB::MYH11; t(9;11)(p21.3;q23.3)/MLLT3::KMT2A; t(6;9)(p22.3;q34.1)/ DEK::NUP214; inv(3)(q21.3q26.2) or t(3;3)(q21.3;q26.2)/GATA2, MECOM(EVI1); mutated NPM1; in-frame bZIP mutated CEBPA; t(9;22)(q34.1;q11.2)/ BCR::ABL1; other recurrent rearrangements involving RARA, KMT2A, MECOM, and other rare rearrangements as listed in Příloha č .11. The entity is named with the specific genetic abnormality. Cases with BCR::ABL1 rearrangement and 10% to 19% blasts are classified as CML in accelerated phase, and cases with history of CML and </a:t>
          </a:r>
          <a:r>
            <a:rPr lang="cs-CZ" sz="900">
              <a:solidFill>
                <a:schemeClr val="dk1"/>
              </a:solidFill>
              <a:effectLst/>
              <a:latin typeface="+mn-lt"/>
              <a:ea typeface="+mn-ea"/>
              <a:cs typeface="+mn-cs"/>
            </a:rPr>
            <a:t>≥</a:t>
          </a:r>
          <a:r>
            <a:rPr lang="cs-CZ" sz="900"/>
            <a:t>20% blasts are classified as CML in myeloid blast phase. c) Examples how to append diagnostic qualifiers: AML with myelodysplasia-related cytogenetic abnormality, therapy-related; AML with myelodysplasia-related gene mutation, prior myelodysplastic syndrome; AML with myelodysplasia-related gene mutation, germline RUNX1 mutation (ie, gene or syndrome should be specified).</a:t>
          </a:r>
        </a:p>
      </xdr:txBody>
    </xdr:sp>
    <xdr:clientData/>
  </xdr:twoCellAnchor>
  <xdr:twoCellAnchor editAs="oneCell">
    <xdr:from>
      <xdr:col>14</xdr:col>
      <xdr:colOff>200025</xdr:colOff>
      <xdr:row>44</xdr:row>
      <xdr:rowOff>95250</xdr:rowOff>
    </xdr:from>
    <xdr:to>
      <xdr:col>25</xdr:col>
      <xdr:colOff>314325</xdr:colOff>
      <xdr:row>57</xdr:row>
      <xdr:rowOff>0</xdr:rowOff>
    </xdr:to>
    <xdr:pic>
      <xdr:nvPicPr>
        <xdr:cNvPr id="15" name="Obrázek 14">
          <a:extLst>
            <a:ext uri="{FF2B5EF4-FFF2-40B4-BE49-F238E27FC236}">
              <a16:creationId xmlns=""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34425" y="8477250"/>
          <a:ext cx="6819900"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285750</xdr:colOff>
      <xdr:row>50</xdr:row>
      <xdr:rowOff>123825</xdr:rowOff>
    </xdr:from>
    <xdr:to>
      <xdr:col>18</xdr:col>
      <xdr:colOff>333375</xdr:colOff>
      <xdr:row>53</xdr:row>
      <xdr:rowOff>66675</xdr:rowOff>
    </xdr:to>
    <xdr:sp macro="" textlink="">
      <xdr:nvSpPr>
        <xdr:cNvPr id="6" name="Obdélník 5">
          <a:extLst>
            <a:ext uri="{FF2B5EF4-FFF2-40B4-BE49-F238E27FC236}">
              <a16:creationId xmlns="" xmlns:a16="http://schemas.microsoft.com/office/drawing/2014/main" id="{00000000-0008-0000-0500-000006000000}"/>
            </a:ext>
          </a:extLst>
        </xdr:cNvPr>
        <xdr:cNvSpPr/>
      </xdr:nvSpPr>
      <xdr:spPr>
        <a:xfrm>
          <a:off x="10039350" y="9648825"/>
          <a:ext cx="1266825" cy="514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5"/>
  <sheetViews>
    <sheetView tabSelected="1" zoomScale="90" zoomScaleNormal="90" workbookViewId="0">
      <pane xSplit="2" ySplit="2" topLeftCell="G9" activePane="bottomRight" state="frozen"/>
      <selection pane="topRight" activeCell="C1" sqref="C1"/>
      <selection pane="bottomLeft" activeCell="A3" sqref="A3"/>
      <selection pane="bottomRight" activeCell="M15" sqref="M15"/>
    </sheetView>
  </sheetViews>
  <sheetFormatPr defaultRowHeight="15" x14ac:dyDescent="0.25"/>
  <cols>
    <col min="1" max="1" width="38.5703125" customWidth="1"/>
    <col min="2" max="2" width="13" customWidth="1"/>
    <col min="3" max="3" width="16.140625" customWidth="1"/>
    <col min="4" max="4" width="68.140625" customWidth="1"/>
    <col min="5" max="5" width="40.7109375" customWidth="1"/>
    <col min="6" max="6" width="81.7109375" customWidth="1"/>
    <col min="7" max="7" width="16.85546875" customWidth="1"/>
    <col min="8" max="8" width="15" customWidth="1"/>
    <col min="9" max="9" width="20.140625" customWidth="1"/>
    <col min="10" max="10" width="10.5703125" customWidth="1"/>
    <col min="11" max="11" width="19.140625" customWidth="1"/>
    <col min="12" max="14" width="11.140625" customWidth="1"/>
    <col min="15" max="15" width="19.42578125" customWidth="1"/>
    <col min="16" max="16" width="10.7109375" customWidth="1"/>
    <col min="17" max="18" width="12.140625" customWidth="1"/>
    <col min="19" max="19" width="9.5703125" customWidth="1"/>
    <col min="20" max="20" width="12.42578125" customWidth="1"/>
    <col min="21" max="21" width="3.42578125" customWidth="1"/>
    <col min="22" max="22" width="13.5703125" hidden="1" customWidth="1"/>
    <col min="23" max="23" width="13.85546875" hidden="1" customWidth="1"/>
    <col min="24" max="24" width="15.85546875" hidden="1" customWidth="1"/>
    <col min="25" max="25" width="3.85546875" customWidth="1"/>
    <col min="26" max="27" width="15.28515625" customWidth="1"/>
    <col min="28" max="28" width="17.28515625" customWidth="1"/>
    <col min="29" max="29" width="15.5703125" customWidth="1"/>
  </cols>
  <sheetData>
    <row r="1" spans="1:30" ht="10.5" customHeight="1" thickBot="1" x14ac:dyDescent="0.3">
      <c r="A1" s="5"/>
      <c r="B1" s="5"/>
      <c r="C1" s="5"/>
      <c r="D1" s="5"/>
      <c r="E1" s="5"/>
      <c r="F1" s="5"/>
      <c r="G1" s="5"/>
      <c r="H1" s="5"/>
      <c r="I1" s="5"/>
      <c r="J1" s="5"/>
      <c r="K1" s="5"/>
      <c r="L1" s="5"/>
      <c r="M1" s="5"/>
      <c r="N1" s="5"/>
      <c r="O1" s="5"/>
      <c r="P1" s="5"/>
      <c r="Q1" s="5"/>
      <c r="R1" s="5"/>
      <c r="S1" s="5"/>
      <c r="T1" s="5"/>
      <c r="U1" s="5"/>
      <c r="V1" s="5"/>
      <c r="W1" s="5"/>
      <c r="X1" s="5"/>
    </row>
    <row r="2" spans="1:30" ht="78" customHeight="1" thickTop="1" thickBot="1" x14ac:dyDescent="0.3">
      <c r="A2" s="1" t="s">
        <v>28</v>
      </c>
      <c r="B2" s="2" t="s">
        <v>2</v>
      </c>
      <c r="C2" s="2" t="s">
        <v>3</v>
      </c>
      <c r="D2" s="56" t="s">
        <v>117</v>
      </c>
      <c r="E2" s="53" t="s">
        <v>29</v>
      </c>
      <c r="F2" s="51" t="s">
        <v>17</v>
      </c>
      <c r="G2" s="3" t="s">
        <v>12</v>
      </c>
      <c r="H2" s="3" t="s">
        <v>13</v>
      </c>
      <c r="I2" s="11" t="s">
        <v>57</v>
      </c>
      <c r="J2" s="11" t="s">
        <v>58</v>
      </c>
      <c r="K2" s="36" t="s">
        <v>89</v>
      </c>
      <c r="L2" s="36" t="s">
        <v>65</v>
      </c>
      <c r="M2" s="36" t="s">
        <v>88</v>
      </c>
      <c r="N2" s="36" t="s">
        <v>91</v>
      </c>
      <c r="O2" s="106" t="s">
        <v>90</v>
      </c>
      <c r="P2" s="106" t="s">
        <v>65</v>
      </c>
      <c r="Q2" s="106" t="s">
        <v>92</v>
      </c>
      <c r="R2" s="120" t="s">
        <v>93</v>
      </c>
      <c r="S2" s="22" t="s">
        <v>94</v>
      </c>
      <c r="T2" s="16"/>
      <c r="U2" s="41" t="s">
        <v>4</v>
      </c>
      <c r="V2" s="41" t="s">
        <v>5</v>
      </c>
      <c r="W2" s="42" t="s">
        <v>7</v>
      </c>
      <c r="X2" s="42" t="s">
        <v>6</v>
      </c>
      <c r="Y2" s="41"/>
      <c r="Z2" s="41" t="s">
        <v>8</v>
      </c>
      <c r="AA2" s="42" t="s">
        <v>11</v>
      </c>
      <c r="AB2" s="42" t="s">
        <v>9</v>
      </c>
      <c r="AC2" s="42" t="s">
        <v>10</v>
      </c>
      <c r="AD2" s="12"/>
    </row>
    <row r="3" spans="1:30" ht="51" customHeight="1" thickTop="1" x14ac:dyDescent="0.25">
      <c r="A3" s="4" t="s">
        <v>66</v>
      </c>
      <c r="B3" s="26" t="s">
        <v>1</v>
      </c>
      <c r="C3" s="26" t="s">
        <v>14</v>
      </c>
      <c r="D3" s="57"/>
      <c r="E3" s="54" t="s">
        <v>30</v>
      </c>
      <c r="F3" s="52"/>
      <c r="G3" s="13">
        <v>114648.42</v>
      </c>
      <c r="H3" s="28">
        <f t="shared" ref="H3:H9" si="0">G3-T3</f>
        <v>114648.42</v>
      </c>
      <c r="I3" s="37">
        <f>(H3/112)*4*232*0.73</f>
        <v>693459.15754285711</v>
      </c>
      <c r="J3" s="37"/>
      <c r="K3" s="71"/>
      <c r="L3" s="71"/>
      <c r="M3" s="107"/>
      <c r="N3" s="107"/>
      <c r="O3" s="71"/>
      <c r="P3" s="109"/>
      <c r="Q3" s="72"/>
      <c r="R3" s="72"/>
      <c r="S3" s="30">
        <v>0</v>
      </c>
      <c r="T3" s="93">
        <f t="shared" ref="T3:T9" si="1">G3*S3</f>
        <v>0</v>
      </c>
      <c r="U3" s="40"/>
      <c r="V3" s="40"/>
      <c r="W3" s="40"/>
      <c r="X3" s="40"/>
      <c r="Y3" s="15"/>
      <c r="Z3" s="15"/>
      <c r="AA3" s="15"/>
      <c r="AB3" s="15"/>
      <c r="AC3" s="15"/>
      <c r="AD3" s="12"/>
    </row>
    <row r="4" spans="1:30" ht="51" customHeight="1" x14ac:dyDescent="0.25">
      <c r="A4" s="4" t="s">
        <v>67</v>
      </c>
      <c r="B4" s="26" t="s">
        <v>1</v>
      </c>
      <c r="C4" s="26" t="s">
        <v>14</v>
      </c>
      <c r="D4" s="57"/>
      <c r="E4" s="54" t="s">
        <v>30</v>
      </c>
      <c r="F4" s="52"/>
      <c r="G4" s="13">
        <v>114648.42</v>
      </c>
      <c r="H4" s="28">
        <f t="shared" si="0"/>
        <v>114648.42</v>
      </c>
      <c r="I4" s="37">
        <f>(H4/112)*4*329*0.73</f>
        <v>983396.82254999981</v>
      </c>
      <c r="J4" s="37"/>
      <c r="K4" s="90"/>
      <c r="L4" s="90"/>
      <c r="M4" s="108"/>
      <c r="N4" s="108"/>
      <c r="O4" s="90"/>
      <c r="P4" s="110"/>
      <c r="Q4" s="91"/>
      <c r="R4" s="91"/>
      <c r="S4" s="92">
        <v>0</v>
      </c>
      <c r="T4" s="32">
        <f t="shared" si="1"/>
        <v>0</v>
      </c>
      <c r="U4" s="40"/>
      <c r="V4" s="40"/>
      <c r="W4" s="40"/>
      <c r="X4" s="40"/>
      <c r="Y4" s="15"/>
      <c r="Z4" s="15"/>
      <c r="AA4" s="15"/>
      <c r="AB4" s="15"/>
      <c r="AC4" s="15"/>
      <c r="AD4" s="12"/>
    </row>
    <row r="5" spans="1:30" ht="61.5" customHeight="1" x14ac:dyDescent="0.25">
      <c r="A5" s="4" t="s">
        <v>72</v>
      </c>
      <c r="B5" s="33" t="s">
        <v>15</v>
      </c>
      <c r="C5" s="23" t="s">
        <v>16</v>
      </c>
      <c r="D5" s="58" t="s">
        <v>23</v>
      </c>
      <c r="E5" s="63" t="s">
        <v>31</v>
      </c>
      <c r="F5" s="52" t="s">
        <v>35</v>
      </c>
      <c r="G5" s="13">
        <v>916.16</v>
      </c>
      <c r="H5" s="28">
        <f t="shared" si="0"/>
        <v>916.16</v>
      </c>
      <c r="I5" s="96">
        <f>(H5*2*7*4*0.9)+(4*4300*0.9)</f>
        <v>61654.464</v>
      </c>
      <c r="J5" s="37"/>
      <c r="K5" s="94">
        <f>I5+210000</f>
        <v>271654.46399999998</v>
      </c>
      <c r="L5" s="95"/>
      <c r="M5" s="113">
        <f>K5/K5</f>
        <v>1</v>
      </c>
      <c r="N5" s="113"/>
      <c r="O5" s="74">
        <f>K5+1200000</f>
        <v>1471654.4639999999</v>
      </c>
      <c r="P5" s="111"/>
      <c r="Q5" s="116">
        <f>O5/O5</f>
        <v>1</v>
      </c>
      <c r="R5" s="116"/>
      <c r="S5" s="30">
        <v>0</v>
      </c>
      <c r="T5" s="32">
        <f t="shared" si="1"/>
        <v>0</v>
      </c>
      <c r="U5" s="40"/>
      <c r="V5" s="40"/>
      <c r="W5" s="40"/>
      <c r="X5" s="40"/>
      <c r="Y5" s="15"/>
      <c r="Z5" s="15"/>
      <c r="AA5" s="15"/>
      <c r="AB5" s="15"/>
      <c r="AC5" s="15"/>
      <c r="AD5" s="12"/>
    </row>
    <row r="6" spans="1:30" ht="62.25" customHeight="1" x14ac:dyDescent="0.25">
      <c r="A6" s="4" t="s">
        <v>59</v>
      </c>
      <c r="B6" s="33" t="s">
        <v>15</v>
      </c>
      <c r="C6" s="23" t="s">
        <v>16</v>
      </c>
      <c r="D6" s="58" t="s">
        <v>23</v>
      </c>
      <c r="E6" s="63" t="s">
        <v>31</v>
      </c>
      <c r="F6" s="52" t="s">
        <v>35</v>
      </c>
      <c r="G6" s="13">
        <v>916.16</v>
      </c>
      <c r="H6" s="28">
        <f t="shared" si="0"/>
        <v>916.16</v>
      </c>
      <c r="I6" s="37">
        <f>(H6*2*7*12*0.86)+(12*4300*0.86)</f>
        <v>176742.79680000001</v>
      </c>
      <c r="J6" s="37"/>
      <c r="K6" s="38"/>
      <c r="L6" s="38"/>
      <c r="M6" s="114"/>
      <c r="N6" s="114"/>
      <c r="O6" s="38"/>
      <c r="P6" s="111"/>
      <c r="Q6" s="39"/>
      <c r="R6" s="121"/>
      <c r="S6" s="30">
        <v>0</v>
      </c>
      <c r="T6" s="32">
        <f t="shared" si="1"/>
        <v>0</v>
      </c>
      <c r="U6" s="40"/>
      <c r="V6" s="40"/>
      <c r="W6" s="40"/>
      <c r="X6" s="40"/>
      <c r="Y6" s="15"/>
      <c r="Z6" s="15"/>
      <c r="AA6" s="15"/>
      <c r="AB6" s="15"/>
      <c r="AC6" s="15"/>
      <c r="AD6" s="12"/>
    </row>
    <row r="7" spans="1:30" ht="62.25" customHeight="1" x14ac:dyDescent="0.25">
      <c r="A7" s="4" t="s">
        <v>60</v>
      </c>
      <c r="B7" s="33" t="s">
        <v>15</v>
      </c>
      <c r="C7" s="23" t="s">
        <v>16</v>
      </c>
      <c r="D7" s="58" t="s">
        <v>23</v>
      </c>
      <c r="E7" s="63" t="s">
        <v>31</v>
      </c>
      <c r="F7" s="52" t="s">
        <v>35</v>
      </c>
      <c r="G7" s="13">
        <v>916.16</v>
      </c>
      <c r="H7" s="28">
        <f t="shared" si="0"/>
        <v>916.16</v>
      </c>
      <c r="I7" s="37">
        <f>(H7*2*7*12*0.93)+(12*4300*0.93)</f>
        <v>191128.83840000001</v>
      </c>
      <c r="J7" s="37"/>
      <c r="K7" s="38"/>
      <c r="L7" s="38"/>
      <c r="M7" s="114"/>
      <c r="N7" s="114"/>
      <c r="O7" s="38"/>
      <c r="P7" s="111"/>
      <c r="Q7" s="39"/>
      <c r="R7" s="121"/>
      <c r="S7" s="30">
        <v>0</v>
      </c>
      <c r="T7" s="32">
        <f t="shared" si="1"/>
        <v>0</v>
      </c>
      <c r="U7" s="40"/>
      <c r="V7" s="40"/>
      <c r="W7" s="40"/>
      <c r="X7" s="40"/>
      <c r="Y7" s="15"/>
      <c r="Z7" s="15"/>
      <c r="AA7" s="15"/>
      <c r="AB7" s="15"/>
      <c r="AC7" s="15"/>
      <c r="AD7" s="12"/>
    </row>
    <row r="8" spans="1:30" ht="62.25" customHeight="1" x14ac:dyDescent="0.25">
      <c r="A8" s="4" t="s">
        <v>68</v>
      </c>
      <c r="B8" s="33" t="s">
        <v>15</v>
      </c>
      <c r="C8" s="23" t="s">
        <v>16</v>
      </c>
      <c r="D8" s="58" t="s">
        <v>23</v>
      </c>
      <c r="E8" s="63" t="s">
        <v>31</v>
      </c>
      <c r="F8" s="52" t="s">
        <v>35</v>
      </c>
      <c r="G8" s="13">
        <v>916.16</v>
      </c>
      <c r="H8" s="28">
        <f t="shared" si="0"/>
        <v>916.16</v>
      </c>
      <c r="I8" s="37">
        <f>(H8*2*7*9*0.73)+(9*4300*0.73)</f>
        <v>112519.3968</v>
      </c>
      <c r="J8" s="37"/>
      <c r="K8" s="38"/>
      <c r="L8" s="38"/>
      <c r="M8" s="114"/>
      <c r="N8" s="114"/>
      <c r="O8" s="38"/>
      <c r="P8" s="111"/>
      <c r="Q8" s="39"/>
      <c r="R8" s="121"/>
      <c r="S8" s="30">
        <v>0</v>
      </c>
      <c r="T8" s="32">
        <f t="shared" si="1"/>
        <v>0</v>
      </c>
      <c r="U8" s="40"/>
      <c r="V8" s="40"/>
      <c r="W8" s="40"/>
      <c r="X8" s="40"/>
      <c r="Y8" s="15"/>
      <c r="Z8" s="15"/>
      <c r="AA8" s="15"/>
      <c r="AB8" s="15"/>
      <c r="AC8" s="15"/>
      <c r="AD8" s="12"/>
    </row>
    <row r="9" spans="1:30" ht="62.25" customHeight="1" x14ac:dyDescent="0.25">
      <c r="A9" s="4" t="s">
        <v>69</v>
      </c>
      <c r="B9" s="33" t="s">
        <v>15</v>
      </c>
      <c r="C9" s="23" t="s">
        <v>16</v>
      </c>
      <c r="D9" s="58" t="s">
        <v>23</v>
      </c>
      <c r="E9" s="63" t="s">
        <v>31</v>
      </c>
      <c r="F9" s="52" t="s">
        <v>35</v>
      </c>
      <c r="G9" s="13">
        <v>916.16</v>
      </c>
      <c r="H9" s="28">
        <f t="shared" si="0"/>
        <v>916.16</v>
      </c>
      <c r="I9" s="37">
        <f>(H9*2*7*12*0.73)+(12*4300*0.73)</f>
        <v>150025.86239999998</v>
      </c>
      <c r="J9" s="37"/>
      <c r="K9" s="38"/>
      <c r="L9" s="38"/>
      <c r="M9" s="114"/>
      <c r="N9" s="114"/>
      <c r="O9" s="38"/>
      <c r="P9" s="111"/>
      <c r="Q9" s="39"/>
      <c r="R9" s="121"/>
      <c r="S9" s="30">
        <v>0</v>
      </c>
      <c r="T9" s="32">
        <f t="shared" si="1"/>
        <v>0</v>
      </c>
      <c r="U9" s="40"/>
      <c r="V9" s="40"/>
      <c r="W9" s="40"/>
      <c r="X9" s="40"/>
      <c r="Y9" s="15"/>
      <c r="Z9" s="15"/>
      <c r="AA9" s="15"/>
      <c r="AB9" s="15"/>
      <c r="AC9" s="15"/>
      <c r="AD9" s="12"/>
    </row>
    <row r="10" spans="1:30" ht="61.5" customHeight="1" x14ac:dyDescent="0.25">
      <c r="A10" s="34" t="s">
        <v>70</v>
      </c>
      <c r="B10" s="23" t="s">
        <v>20</v>
      </c>
      <c r="C10" s="23" t="s">
        <v>19</v>
      </c>
      <c r="D10" s="59" t="s">
        <v>21</v>
      </c>
      <c r="E10" s="61"/>
      <c r="F10" s="64" t="s">
        <v>33</v>
      </c>
      <c r="G10" s="27"/>
      <c r="H10" s="28"/>
      <c r="I10" s="94">
        <f>I3+I8</f>
        <v>805978.5543428571</v>
      </c>
      <c r="J10" s="95">
        <f>I3/I10</f>
        <v>0.86039405615234876</v>
      </c>
      <c r="K10" s="94">
        <f>I10+210000</f>
        <v>1015978.5543428571</v>
      </c>
      <c r="L10" s="95">
        <f>I3/K10</f>
        <v>0.68255294816866674</v>
      </c>
      <c r="M10" s="113">
        <f>K10/K5</f>
        <v>3.7399663505726788</v>
      </c>
      <c r="N10" s="118">
        <f>K10/K10</f>
        <v>1</v>
      </c>
      <c r="O10" s="74">
        <f>K10+2300000</f>
        <v>3315978.5543428571</v>
      </c>
      <c r="P10" s="95">
        <f>I3/O10</f>
        <v>0.2091265507838253</v>
      </c>
      <c r="Q10" s="116">
        <f>O10/O5</f>
        <v>2.253231743904021</v>
      </c>
      <c r="R10" s="122">
        <f>O10/O10</f>
        <v>1</v>
      </c>
      <c r="S10" s="30"/>
      <c r="T10" s="32"/>
      <c r="U10" s="40"/>
      <c r="V10" s="40"/>
      <c r="W10" s="40"/>
      <c r="X10" s="40"/>
      <c r="Y10" s="15"/>
      <c r="Z10" s="15"/>
      <c r="AA10" s="15"/>
      <c r="AB10" s="15"/>
      <c r="AC10" s="15"/>
      <c r="AD10" s="12"/>
    </row>
    <row r="11" spans="1:30" ht="61.5" customHeight="1" x14ac:dyDescent="0.25">
      <c r="A11" s="34" t="s">
        <v>71</v>
      </c>
      <c r="B11" s="23" t="s">
        <v>20</v>
      </c>
      <c r="C11" s="23" t="s">
        <v>19</v>
      </c>
      <c r="D11" s="59" t="s">
        <v>21</v>
      </c>
      <c r="E11" s="61"/>
      <c r="F11" s="64" t="s">
        <v>33</v>
      </c>
      <c r="G11" s="27"/>
      <c r="H11" s="28"/>
      <c r="I11" s="94">
        <f>I4+I9</f>
        <v>1133422.6849499997</v>
      </c>
      <c r="J11" s="95">
        <f>I4/I11</f>
        <v>0.86763467469629996</v>
      </c>
      <c r="K11" s="94">
        <f>I11+210000</f>
        <v>1343422.6849499997</v>
      </c>
      <c r="L11" s="95">
        <f>I4/K11</f>
        <v>0.73200849856618322</v>
      </c>
      <c r="M11" s="113">
        <f>K11/K5</f>
        <v>4.94533631131495</v>
      </c>
      <c r="N11" s="118">
        <f>K11/K10</f>
        <v>1.3222943330914461</v>
      </c>
      <c r="O11" s="74">
        <f>K11+2300000</f>
        <v>3643422.6849499997</v>
      </c>
      <c r="P11" s="95">
        <f>I4/O11</f>
        <v>0.26991016623246816</v>
      </c>
      <c r="Q11" s="116">
        <f>O11/O5</f>
        <v>2.4757324318149183</v>
      </c>
      <c r="R11" s="122">
        <f>O11/O10</f>
        <v>1.0987473607687532</v>
      </c>
      <c r="S11" s="30"/>
      <c r="T11" s="32"/>
      <c r="U11" s="40">
        <f>K12</f>
        <v>0</v>
      </c>
      <c r="V11" s="40" t="e">
        <f>#REF!</f>
        <v>#REF!</v>
      </c>
      <c r="W11" s="40" t="e">
        <f>#REF!</f>
        <v>#REF!</v>
      </c>
      <c r="X11" s="40">
        <f>K12</f>
        <v>0</v>
      </c>
      <c r="Y11" s="15"/>
      <c r="Z11" s="15"/>
      <c r="AA11" s="15"/>
      <c r="AB11" s="15"/>
      <c r="AC11" s="15"/>
      <c r="AD11" s="12"/>
    </row>
    <row r="12" spans="1:30" ht="48" customHeight="1" x14ac:dyDescent="0.25">
      <c r="A12" s="46" t="s">
        <v>53</v>
      </c>
      <c r="B12" s="48" t="s">
        <v>24</v>
      </c>
      <c r="C12" s="48" t="s">
        <v>25</v>
      </c>
      <c r="D12" s="60"/>
      <c r="E12" s="55" t="s">
        <v>32</v>
      </c>
      <c r="F12" s="49"/>
      <c r="G12" s="50">
        <v>364145.6</v>
      </c>
      <c r="H12" s="50">
        <f>G12-T12</f>
        <v>364145.6</v>
      </c>
      <c r="I12" s="81">
        <f>(H12/60)*2*329*0.89</f>
        <v>3554182.4378666664</v>
      </c>
      <c r="J12" s="81"/>
      <c r="K12" s="77"/>
      <c r="L12" s="77"/>
      <c r="M12" s="113"/>
      <c r="N12" s="113"/>
      <c r="O12" s="77"/>
      <c r="P12" s="112"/>
      <c r="Q12" s="39"/>
      <c r="R12" s="121"/>
      <c r="S12" s="124">
        <v>0</v>
      </c>
      <c r="T12" s="32">
        <f>G12*S12</f>
        <v>0</v>
      </c>
      <c r="U12" s="40">
        <f>K12</f>
        <v>0</v>
      </c>
      <c r="V12" s="40" t="e">
        <f>#REF!</f>
        <v>#REF!</v>
      </c>
      <c r="W12" s="40" t="e">
        <f>#REF!</f>
        <v>#REF!</v>
      </c>
      <c r="X12" s="40">
        <f>K12</f>
        <v>0</v>
      </c>
      <c r="Y12" s="15"/>
      <c r="Z12" s="15"/>
      <c r="AA12" s="15"/>
      <c r="AB12" s="15"/>
      <c r="AC12" s="15"/>
      <c r="AD12" s="12"/>
    </row>
    <row r="13" spans="1:30" ht="45.75" customHeight="1" x14ac:dyDescent="0.25">
      <c r="A13" s="46" t="s">
        <v>54</v>
      </c>
      <c r="B13" s="48" t="s">
        <v>24</v>
      </c>
      <c r="C13" s="48" t="s">
        <v>25</v>
      </c>
      <c r="D13" s="60"/>
      <c r="E13" s="55" t="s">
        <v>32</v>
      </c>
      <c r="F13" s="49"/>
      <c r="G13" s="50">
        <v>364145.6</v>
      </c>
      <c r="H13" s="50">
        <f>G13-T13</f>
        <v>364145.6</v>
      </c>
      <c r="I13" s="81">
        <f>(H13/60)*2*329*0.98</f>
        <v>3913594.1450666664</v>
      </c>
      <c r="J13" s="81"/>
      <c r="K13" s="77"/>
      <c r="L13" s="77"/>
      <c r="M13" s="113"/>
      <c r="N13" s="113"/>
      <c r="O13" s="77"/>
      <c r="P13" s="112"/>
      <c r="Q13" s="39"/>
      <c r="R13" s="121"/>
      <c r="S13" s="124">
        <v>0</v>
      </c>
      <c r="T13" s="32">
        <f>G13*S13</f>
        <v>0</v>
      </c>
      <c r="U13" s="40">
        <f>K13</f>
        <v>0</v>
      </c>
      <c r="V13" s="40"/>
      <c r="W13" s="40"/>
      <c r="X13" s="40"/>
      <c r="Y13" s="15"/>
      <c r="Z13" s="15"/>
      <c r="AA13" s="15"/>
      <c r="AB13" s="15"/>
      <c r="AC13" s="15"/>
      <c r="AD13" s="12"/>
    </row>
    <row r="14" spans="1:30" ht="47.25" customHeight="1" x14ac:dyDescent="0.25">
      <c r="A14" s="46" t="s">
        <v>55</v>
      </c>
      <c r="B14" s="48" t="s">
        <v>24</v>
      </c>
      <c r="C14" s="48" t="s">
        <v>25</v>
      </c>
      <c r="D14" s="60"/>
      <c r="E14" s="55" t="s">
        <v>32</v>
      </c>
      <c r="F14" s="49"/>
      <c r="G14" s="50">
        <v>383261.57</v>
      </c>
      <c r="H14" s="50">
        <f>G14-T14</f>
        <v>383261.57</v>
      </c>
      <c r="I14" s="81">
        <f>(H14/60)*2*329*0.89</f>
        <v>3740760.6770566665</v>
      </c>
      <c r="J14" s="81"/>
      <c r="K14" s="77"/>
      <c r="L14" s="77"/>
      <c r="M14" s="113"/>
      <c r="N14" s="113"/>
      <c r="O14" s="77"/>
      <c r="P14" s="112"/>
      <c r="Q14" s="39"/>
      <c r="R14" s="121"/>
      <c r="S14" s="124">
        <v>0</v>
      </c>
      <c r="T14" s="32">
        <f>G14*S14</f>
        <v>0</v>
      </c>
      <c r="U14" s="40"/>
      <c r="V14" s="40"/>
      <c r="W14" s="40"/>
      <c r="X14" s="40"/>
      <c r="Y14" s="15"/>
      <c r="Z14" s="15"/>
      <c r="AA14" s="15"/>
      <c r="AB14" s="15"/>
      <c r="AC14" s="15"/>
      <c r="AD14" s="12"/>
    </row>
    <row r="15" spans="1:30" ht="43.5" customHeight="1" x14ac:dyDescent="0.25">
      <c r="A15" s="46" t="s">
        <v>56</v>
      </c>
      <c r="B15" s="48" t="s">
        <v>24</v>
      </c>
      <c r="C15" s="48" t="s">
        <v>25</v>
      </c>
      <c r="D15" s="60"/>
      <c r="E15" s="55" t="s">
        <v>32</v>
      </c>
      <c r="F15" s="49"/>
      <c r="G15" s="50">
        <v>383261.57</v>
      </c>
      <c r="H15" s="50">
        <f>G15-T15</f>
        <v>383261.57</v>
      </c>
      <c r="I15" s="81">
        <f>(H15/60)*2*329*0.98</f>
        <v>4119039.8466466661</v>
      </c>
      <c r="J15" s="81"/>
      <c r="K15" s="77"/>
      <c r="L15" s="77"/>
      <c r="M15" s="113"/>
      <c r="N15" s="113"/>
      <c r="O15" s="77"/>
      <c r="P15" s="112"/>
      <c r="Q15" s="39"/>
      <c r="R15" s="121"/>
      <c r="S15" s="124">
        <v>0</v>
      </c>
      <c r="T15" s="32"/>
      <c r="U15" s="40"/>
      <c r="V15" s="40"/>
      <c r="W15" s="40"/>
      <c r="X15" s="40"/>
      <c r="Y15" s="15"/>
      <c r="Z15" s="15"/>
      <c r="AA15" s="15"/>
      <c r="AB15" s="15"/>
      <c r="AC15" s="15"/>
      <c r="AD15" s="12"/>
    </row>
    <row r="16" spans="1:30" ht="78" customHeight="1" x14ac:dyDescent="0.25">
      <c r="A16" s="75" t="s">
        <v>61</v>
      </c>
      <c r="B16" s="48" t="s">
        <v>26</v>
      </c>
      <c r="C16" s="48" t="s">
        <v>27</v>
      </c>
      <c r="D16" s="82" t="s">
        <v>118</v>
      </c>
      <c r="E16" s="83"/>
      <c r="F16" s="84" t="s">
        <v>34</v>
      </c>
      <c r="G16" s="85"/>
      <c r="H16" s="85"/>
      <c r="I16" s="77">
        <f>I12+I6</f>
        <v>3730925.2346666665</v>
      </c>
      <c r="J16" s="88">
        <f>I12/I16</f>
        <v>0.95262762299341786</v>
      </c>
      <c r="K16" s="77">
        <f>I16+210000</f>
        <v>3940925.2346666665</v>
      </c>
      <c r="L16" s="88">
        <f>I12/K16</f>
        <v>0.90186497490538875</v>
      </c>
      <c r="M16" s="113">
        <f>K16/K5</f>
        <v>14.507124884451253</v>
      </c>
      <c r="N16" s="118">
        <f>K16/K10</f>
        <v>3.8789452964543014</v>
      </c>
      <c r="O16" s="77">
        <f>K16+1700000</f>
        <v>5640925.234666666</v>
      </c>
      <c r="P16" s="88">
        <f>I12/O16</f>
        <v>0.63007082881088572</v>
      </c>
      <c r="Q16" s="116">
        <f>O16/O5</f>
        <v>3.8330500621283519</v>
      </c>
      <c r="R16" s="122">
        <f>O16/O10</f>
        <v>1.701134413936086</v>
      </c>
      <c r="S16" s="124">
        <v>0</v>
      </c>
      <c r="T16" s="32">
        <f>G16*S16</f>
        <v>0</v>
      </c>
      <c r="U16" s="40"/>
      <c r="V16" s="40"/>
      <c r="W16" s="40"/>
      <c r="X16" s="40"/>
      <c r="Y16" s="15"/>
      <c r="Z16" s="15"/>
      <c r="AA16" s="15"/>
      <c r="AB16" s="15"/>
      <c r="AC16" s="15"/>
      <c r="AD16" s="12"/>
    </row>
    <row r="17" spans="1:30" ht="78" customHeight="1" x14ac:dyDescent="0.25">
      <c r="A17" s="75" t="s">
        <v>62</v>
      </c>
      <c r="B17" s="48" t="s">
        <v>26</v>
      </c>
      <c r="C17" s="48" t="s">
        <v>27</v>
      </c>
      <c r="D17" s="82" t="s">
        <v>118</v>
      </c>
      <c r="E17" s="86"/>
      <c r="F17" s="76" t="s">
        <v>34</v>
      </c>
      <c r="G17" s="50"/>
      <c r="H17" s="50"/>
      <c r="I17" s="77">
        <f>I13+I7</f>
        <v>4104722.9834666662</v>
      </c>
      <c r="J17" s="88">
        <f>I13/I17</f>
        <v>0.95343684843780108</v>
      </c>
      <c r="K17" s="77">
        <f t="shared" ref="K17:K18" si="2">I17+210000</f>
        <v>4314722.9834666662</v>
      </c>
      <c r="L17" s="88">
        <f t="shared" ref="L17:L19" si="3">I13/K17</f>
        <v>0.90703253953102858</v>
      </c>
      <c r="M17" s="113">
        <f>K17/K5</f>
        <v>15.88312932515133</v>
      </c>
      <c r="N17" s="118">
        <f>K17/K10</f>
        <v>4.2468642325402852</v>
      </c>
      <c r="O17" s="77">
        <f t="shared" ref="O17:O19" si="4">K17+1700000</f>
        <v>6014722.9834666662</v>
      </c>
      <c r="P17" s="88">
        <f t="shared" ref="P17:P19" si="5">I13/O17</f>
        <v>0.65066905921093876</v>
      </c>
      <c r="Q17" s="116">
        <f>O17/O5</f>
        <v>4.0870483735145768</v>
      </c>
      <c r="R17" s="122">
        <f>O17/O10</f>
        <v>1.8138606401990534</v>
      </c>
      <c r="S17" s="124">
        <v>0</v>
      </c>
      <c r="T17" s="32">
        <f>G17*S17</f>
        <v>0</v>
      </c>
      <c r="U17" s="40"/>
      <c r="V17" s="40"/>
      <c r="W17" s="40"/>
      <c r="X17" s="40"/>
      <c r="Y17" s="15"/>
      <c r="Z17" s="15"/>
      <c r="AA17" s="15"/>
      <c r="AB17" s="15"/>
      <c r="AC17" s="15"/>
      <c r="AD17" s="12"/>
    </row>
    <row r="18" spans="1:30" ht="78" customHeight="1" x14ac:dyDescent="0.25">
      <c r="A18" s="75" t="s">
        <v>63</v>
      </c>
      <c r="B18" s="48" t="s">
        <v>26</v>
      </c>
      <c r="C18" s="48" t="s">
        <v>27</v>
      </c>
      <c r="D18" s="82" t="s">
        <v>118</v>
      </c>
      <c r="E18" s="86"/>
      <c r="F18" s="76" t="s">
        <v>34</v>
      </c>
      <c r="G18" s="50"/>
      <c r="H18" s="50"/>
      <c r="I18" s="77">
        <f>I14+I6</f>
        <v>3917503.4738566666</v>
      </c>
      <c r="J18" s="88">
        <f>I14/I18</f>
        <v>0.9548838187433687</v>
      </c>
      <c r="K18" s="77">
        <f t="shared" si="2"/>
        <v>4127503.4738566666</v>
      </c>
      <c r="L18" s="88">
        <f t="shared" si="3"/>
        <v>0.90630103663156114</v>
      </c>
      <c r="M18" s="113">
        <f>K18/K5</f>
        <v>15.193946799477835</v>
      </c>
      <c r="N18" s="118">
        <f>K18/K10</f>
        <v>4.0625891719991749</v>
      </c>
      <c r="O18" s="77">
        <f t="shared" si="4"/>
        <v>5827503.4738566671</v>
      </c>
      <c r="P18" s="88">
        <f t="shared" si="5"/>
        <v>0.64191479144344721</v>
      </c>
      <c r="Q18" s="116">
        <f>O18/O5</f>
        <v>3.9598313438450368</v>
      </c>
      <c r="R18" s="122">
        <f>O18/O10</f>
        <v>1.7574008330737021</v>
      </c>
      <c r="S18" s="124">
        <v>0</v>
      </c>
      <c r="T18" s="32">
        <f>G18*S18</f>
        <v>0</v>
      </c>
      <c r="U18" s="40"/>
      <c r="V18" s="40"/>
      <c r="W18" s="40"/>
      <c r="X18" s="40"/>
      <c r="Y18" s="15"/>
      <c r="Z18" s="15"/>
      <c r="AA18" s="15"/>
      <c r="AB18" s="15"/>
      <c r="AC18" s="15"/>
      <c r="AD18" s="12"/>
    </row>
    <row r="19" spans="1:30" ht="78" customHeight="1" thickBot="1" x14ac:dyDescent="0.3">
      <c r="A19" s="43" t="s">
        <v>64</v>
      </c>
      <c r="B19" s="87" t="s">
        <v>26</v>
      </c>
      <c r="C19" s="87" t="s">
        <v>27</v>
      </c>
      <c r="D19" s="159" t="s">
        <v>118</v>
      </c>
      <c r="E19" s="62"/>
      <c r="F19" s="35" t="s">
        <v>34</v>
      </c>
      <c r="G19" s="29"/>
      <c r="H19" s="29"/>
      <c r="I19" s="45">
        <f>I15+I7</f>
        <v>4310168.6850466663</v>
      </c>
      <c r="J19" s="89">
        <f>I15/I19</f>
        <v>0.95565629738272506</v>
      </c>
      <c r="K19" s="45">
        <f>I19+210000</f>
        <v>4520168.6850466663</v>
      </c>
      <c r="L19" s="89">
        <f t="shared" si="3"/>
        <v>0.91125799359502024</v>
      </c>
      <c r="M19" s="115">
        <f>K19/K5</f>
        <v>16.639405141697456</v>
      </c>
      <c r="N19" s="119">
        <f>K19/K10</f>
        <v>4.4490788370728422</v>
      </c>
      <c r="O19" s="45">
        <f t="shared" si="4"/>
        <v>6220168.6850466663</v>
      </c>
      <c r="P19" s="89">
        <f t="shared" si="5"/>
        <v>0.66220709681859102</v>
      </c>
      <c r="Q19" s="117">
        <f>O19/O5</f>
        <v>4.2266502342812631</v>
      </c>
      <c r="R19" s="123">
        <f>O19/O10</f>
        <v>1.8758169219460907</v>
      </c>
      <c r="S19" s="125">
        <v>0</v>
      </c>
      <c r="T19" s="32">
        <f>G19*S19</f>
        <v>0</v>
      </c>
      <c r="U19" s="32"/>
      <c r="V19" s="32"/>
      <c r="W19" s="32"/>
      <c r="X19" s="32"/>
      <c r="Y19" s="21" t="e">
        <f>#REF!</f>
        <v>#REF!</v>
      </c>
      <c r="Z19" s="21">
        <f>O19</f>
        <v>6220168.6850466663</v>
      </c>
      <c r="AA19" s="21" t="e">
        <f>#REF!</f>
        <v>#REF!</v>
      </c>
      <c r="AB19" s="21" t="e">
        <f>#REF!</f>
        <v>#REF!</v>
      </c>
      <c r="AC19" s="21">
        <f>O19</f>
        <v>6220168.6850466663</v>
      </c>
    </row>
    <row r="20" spans="1:30" ht="6.75" customHeight="1" thickTop="1" x14ac:dyDescent="0.25">
      <c r="A20" s="5"/>
      <c r="B20" s="5"/>
      <c r="C20" s="5"/>
      <c r="D20" s="5"/>
      <c r="E20" s="5"/>
      <c r="F20" s="5"/>
      <c r="G20" s="5"/>
      <c r="H20" s="5"/>
      <c r="I20" s="5"/>
      <c r="J20" s="5"/>
      <c r="K20" s="5"/>
      <c r="L20" s="5"/>
      <c r="M20" s="5"/>
      <c r="N20" s="5"/>
      <c r="O20" s="5"/>
      <c r="P20" s="5"/>
      <c r="Q20" s="5"/>
      <c r="R20" s="5"/>
      <c r="S20" s="7"/>
      <c r="T20" s="5"/>
      <c r="U20" s="5"/>
      <c r="V20" s="5"/>
      <c r="W20" s="5"/>
      <c r="X20" s="5"/>
      <c r="Y20" s="5"/>
    </row>
    <row r="21" spans="1:30" ht="9.6" customHeight="1" x14ac:dyDescent="0.25">
      <c r="A21" s="8"/>
      <c r="B21" s="5"/>
      <c r="C21" s="5"/>
      <c r="D21" s="5"/>
      <c r="E21" s="5"/>
      <c r="F21" s="5"/>
      <c r="G21" s="5"/>
      <c r="H21" s="5"/>
      <c r="I21" s="5"/>
      <c r="J21" s="5"/>
      <c r="K21" s="5"/>
      <c r="L21" s="5"/>
      <c r="M21" s="5"/>
      <c r="N21" s="5"/>
      <c r="O21" s="5"/>
      <c r="P21" s="5"/>
      <c r="Q21" s="5"/>
      <c r="R21" s="5"/>
      <c r="S21" s="6"/>
      <c r="T21" s="5"/>
      <c r="U21" s="5"/>
      <c r="V21" s="5"/>
      <c r="W21" s="5"/>
      <c r="X21" s="5"/>
      <c r="Y21" s="5"/>
      <c r="AB21" t="s">
        <v>0</v>
      </c>
    </row>
    <row r="22" spans="1:30" ht="3.75" customHeight="1" x14ac:dyDescent="0.25">
      <c r="A22" s="9"/>
      <c r="B22" s="5"/>
      <c r="C22" s="5"/>
      <c r="D22" s="5"/>
      <c r="E22" s="5"/>
      <c r="F22" s="5"/>
      <c r="G22" s="5"/>
      <c r="H22" s="5"/>
      <c r="I22" s="5"/>
      <c r="J22" s="5"/>
      <c r="K22" s="5"/>
      <c r="L22" s="5"/>
      <c r="M22" s="5"/>
      <c r="N22" s="5"/>
      <c r="O22" s="5"/>
      <c r="P22" s="5"/>
      <c r="Q22" s="5"/>
      <c r="R22" s="5"/>
      <c r="S22" s="5"/>
      <c r="T22" s="5"/>
      <c r="U22" s="5"/>
      <c r="V22" s="5"/>
      <c r="W22" s="5"/>
      <c r="X22" s="5"/>
      <c r="Y22" s="5"/>
    </row>
    <row r="23" spans="1:30" ht="9.75" hidden="1" customHeight="1" x14ac:dyDescent="0.25">
      <c r="A23" s="8"/>
      <c r="B23" s="5"/>
      <c r="C23" s="5"/>
      <c r="D23" s="5"/>
      <c r="E23" s="5"/>
      <c r="F23" s="5"/>
      <c r="G23" s="5"/>
      <c r="H23" s="5"/>
      <c r="I23" s="5"/>
      <c r="J23" s="5"/>
      <c r="K23" s="5"/>
      <c r="L23" s="5"/>
      <c r="M23" s="5"/>
      <c r="N23" s="5"/>
      <c r="O23" s="5"/>
      <c r="P23" s="5"/>
      <c r="Q23" s="5"/>
      <c r="R23" s="5"/>
      <c r="S23" s="5"/>
      <c r="T23" s="5"/>
      <c r="U23" s="5"/>
      <c r="V23" s="5"/>
      <c r="W23" s="5"/>
      <c r="X23" s="5"/>
      <c r="Y23" s="5"/>
    </row>
    <row r="24" spans="1:30" hidden="1" x14ac:dyDescent="0.25">
      <c r="A24" s="10"/>
      <c r="B24" s="5"/>
      <c r="C24" s="5"/>
      <c r="D24" s="5"/>
      <c r="E24" s="5"/>
      <c r="F24" s="5"/>
      <c r="G24" s="5"/>
      <c r="H24" s="5"/>
      <c r="I24" s="5"/>
      <c r="J24" s="5"/>
      <c r="K24" s="5"/>
      <c r="L24" s="5"/>
      <c r="M24" s="5"/>
      <c r="N24" s="5"/>
      <c r="O24" s="5"/>
      <c r="P24" s="5"/>
      <c r="Q24" s="5"/>
      <c r="R24" s="5"/>
      <c r="S24" s="5"/>
      <c r="T24" s="5"/>
      <c r="U24" s="5"/>
      <c r="V24" s="5"/>
      <c r="W24" s="5"/>
      <c r="X24" s="5"/>
      <c r="Y24" s="5"/>
    </row>
    <row r="25" spans="1:30" ht="6"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row>
    <row r="26" spans="1:30" x14ac:dyDescent="0.25">
      <c r="A26" s="17"/>
      <c r="B26" s="5"/>
      <c r="C26" s="5"/>
      <c r="D26" s="5"/>
      <c r="E26" s="5"/>
      <c r="F26" s="5"/>
      <c r="G26" s="18"/>
      <c r="H26" s="5"/>
      <c r="I26" s="5"/>
      <c r="J26" s="5"/>
      <c r="K26" s="5"/>
      <c r="L26" s="5"/>
      <c r="M26" s="5"/>
      <c r="N26" s="5"/>
      <c r="O26" s="5"/>
      <c r="P26" s="5"/>
      <c r="Q26" s="5"/>
      <c r="R26" s="5"/>
      <c r="S26" s="5"/>
      <c r="T26" s="5"/>
      <c r="U26" s="5"/>
      <c r="V26" s="5"/>
      <c r="W26" s="5"/>
      <c r="X26" s="5"/>
      <c r="Y26" s="5"/>
    </row>
    <row r="27" spans="1:30" x14ac:dyDescent="0.25">
      <c r="A27" s="19"/>
      <c r="B27" s="5"/>
      <c r="C27" s="5"/>
      <c r="D27" s="5"/>
      <c r="E27" s="5"/>
      <c r="F27" s="5"/>
      <c r="G27" s="5"/>
      <c r="H27" s="5"/>
      <c r="I27" s="5"/>
      <c r="J27" s="5"/>
      <c r="K27" s="5"/>
      <c r="L27" s="5"/>
      <c r="M27" s="5"/>
      <c r="N27" s="5"/>
      <c r="O27" s="5"/>
      <c r="P27" s="5"/>
      <c r="Q27" s="5"/>
      <c r="R27" s="5"/>
      <c r="S27" s="5"/>
      <c r="T27" s="5"/>
      <c r="U27" s="5"/>
      <c r="V27" s="5"/>
      <c r="W27" s="5"/>
      <c r="X27" s="5"/>
      <c r="Y27" s="5"/>
    </row>
    <row r="28" spans="1:30" x14ac:dyDescent="0.25">
      <c r="A28" s="19"/>
      <c r="B28" s="5"/>
      <c r="C28" s="5"/>
      <c r="D28" s="5"/>
      <c r="E28" s="5"/>
      <c r="F28" s="5"/>
      <c r="G28" s="5"/>
      <c r="H28" s="5"/>
      <c r="I28" s="5"/>
      <c r="J28" s="5"/>
      <c r="K28" s="5"/>
      <c r="L28" s="5"/>
      <c r="M28" s="5"/>
      <c r="N28" s="5"/>
      <c r="O28" s="5"/>
      <c r="P28" s="5"/>
      <c r="Q28" s="5"/>
      <c r="R28" s="5"/>
      <c r="S28" s="5"/>
      <c r="T28" s="5"/>
      <c r="U28" s="5"/>
      <c r="V28" s="5"/>
      <c r="W28" s="5"/>
      <c r="X28" s="5"/>
      <c r="Y28" s="16"/>
    </row>
    <row r="29" spans="1:30" x14ac:dyDescent="0.25">
      <c r="A29" s="19"/>
      <c r="B29" s="25"/>
      <c r="C29" s="25"/>
      <c r="D29" s="25"/>
      <c r="E29" s="25"/>
      <c r="F29" s="5"/>
      <c r="G29" s="5"/>
      <c r="H29" s="5"/>
      <c r="I29" s="5"/>
      <c r="J29" s="5"/>
      <c r="K29" s="5"/>
      <c r="L29" s="5"/>
      <c r="M29" s="5"/>
      <c r="N29" s="5"/>
      <c r="O29" s="5"/>
      <c r="P29" s="5"/>
      <c r="Q29" s="5"/>
      <c r="R29" s="5"/>
      <c r="S29" s="5"/>
      <c r="T29" s="5"/>
      <c r="U29" s="5"/>
      <c r="V29" s="5"/>
      <c r="W29" s="5"/>
      <c r="X29" s="5"/>
    </row>
    <row r="30" spans="1:30" x14ac:dyDescent="0.25">
      <c r="A30" s="20"/>
      <c r="B30" s="5"/>
      <c r="C30" s="5"/>
      <c r="D30" s="5"/>
      <c r="E30" s="5"/>
      <c r="F30" s="5"/>
      <c r="G30" s="5"/>
      <c r="H30" s="5"/>
      <c r="I30" s="5"/>
      <c r="J30" s="5"/>
      <c r="K30" s="5"/>
      <c r="L30" s="5"/>
      <c r="M30" s="5"/>
      <c r="N30" s="5"/>
      <c r="O30" s="5"/>
      <c r="P30" s="5"/>
      <c r="Q30" s="5"/>
      <c r="R30" s="5"/>
      <c r="S30" s="5"/>
      <c r="T30" s="5"/>
      <c r="U30" s="5"/>
      <c r="V30" s="5"/>
      <c r="W30" s="5"/>
      <c r="X30" s="5"/>
    </row>
    <row r="31" spans="1:30" ht="62.25" customHeight="1" x14ac:dyDescent="0.25">
      <c r="A31" s="5"/>
      <c r="B31" s="5"/>
      <c r="C31" s="5"/>
      <c r="D31" s="5"/>
      <c r="E31" s="5"/>
      <c r="F31" s="5"/>
      <c r="G31" s="5"/>
      <c r="H31" s="5"/>
      <c r="I31" s="5"/>
      <c r="J31" s="5"/>
      <c r="K31" s="5"/>
      <c r="L31" s="5"/>
      <c r="M31" s="5"/>
      <c r="N31" s="5"/>
      <c r="O31" s="5"/>
      <c r="P31" s="5"/>
      <c r="Q31" s="5"/>
      <c r="R31" s="5"/>
      <c r="S31" s="5"/>
      <c r="T31" s="5"/>
      <c r="U31" s="5"/>
      <c r="V31" s="5"/>
      <c r="W31" s="5"/>
      <c r="X31" s="5"/>
    </row>
    <row r="32" spans="1:30" ht="96" customHeight="1" x14ac:dyDescent="0.25">
      <c r="A32" s="5"/>
      <c r="B32" s="5"/>
      <c r="C32" s="5"/>
      <c r="D32" s="5"/>
      <c r="E32" s="5"/>
      <c r="F32" s="5"/>
      <c r="G32" s="5"/>
      <c r="H32" s="5"/>
      <c r="I32" s="5"/>
      <c r="J32" s="5"/>
      <c r="K32" s="5"/>
      <c r="L32" s="5"/>
      <c r="M32" s="5"/>
      <c r="N32" s="5"/>
      <c r="O32" s="5"/>
      <c r="P32" s="5"/>
      <c r="Q32" s="5"/>
      <c r="R32" s="5"/>
      <c r="S32" s="5"/>
      <c r="T32" s="5"/>
      <c r="U32" s="5"/>
      <c r="V32" s="5"/>
      <c r="W32" s="5"/>
      <c r="X32" s="5"/>
    </row>
    <row r="33" spans="8:8" ht="69" customHeight="1" x14ac:dyDescent="0.25"/>
    <row r="35" spans="8:8" x14ac:dyDescent="0.25">
      <c r="H35" s="14"/>
    </row>
  </sheetData>
  <autoFilter ref="A2:Y19"/>
  <pageMargins left="0.7" right="0.7" top="0.78740157499999996" bottom="0.78740157499999996"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51" sqref="K51"/>
    </sheetView>
  </sheetViews>
  <sheetFormatPr defaultRowHeight="15" x14ac:dyDescent="0.25"/>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zoomScaleNormal="100" workbookViewId="0">
      <selection activeCell="AB39" sqref="AB39"/>
    </sheetView>
  </sheetViews>
  <sheetFormatPr defaultRowHeight="15" x14ac:dyDescent="0.25"/>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 zoomScaleNormal="100" workbookViewId="0">
      <selection activeCell="A4" sqref="A4"/>
    </sheetView>
  </sheetViews>
  <sheetFormatPr defaultRowHeight="15" x14ac:dyDescent="0.25"/>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3" zoomScale="90" zoomScaleNormal="90" workbookViewId="0">
      <selection activeCell="T45" sqref="T45"/>
    </sheetView>
  </sheetViews>
  <sheetFormatPr defaultRowHeight="15" x14ac:dyDescent="0.25"/>
  <sheetData>
    <row r="1" spans="1:1" x14ac:dyDescent="0.25">
      <c r="A1" s="47"/>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110" zoomScaleNormal="110" workbookViewId="0"/>
  </sheetViews>
  <sheetFormatPr defaultRowHeight="15" x14ac:dyDescent="0.25"/>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C18"/>
  <sheetViews>
    <sheetView topLeftCell="G13" workbookViewId="0">
      <selection activeCell="AC18" sqref="AC18"/>
    </sheetView>
  </sheetViews>
  <sheetFormatPr defaultRowHeight="15" x14ac:dyDescent="0.25"/>
  <sheetData>
    <row r="18" spans="29:29" ht="30" x14ac:dyDescent="0.25">
      <c r="AC18" s="47" t="s">
        <v>18</v>
      </c>
    </row>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90" zoomScaleNormal="90" workbookViewId="0">
      <selection activeCell="AF14" sqref="AF14"/>
    </sheetView>
  </sheetViews>
  <sheetFormatPr defaultRowHeight="15" x14ac:dyDescent="0.25"/>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AB18" sqref="AB18"/>
    </sheetView>
  </sheetViews>
  <sheetFormatPr defaultRowHeight="15" x14ac:dyDescent="0.25"/>
  <sheetData/>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5" x14ac:dyDescent="0.25"/>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Z36"/>
  <sheetViews>
    <sheetView zoomScale="75" zoomScaleNormal="75" workbookViewId="0">
      <pane xSplit="2" ySplit="2" topLeftCell="K11" activePane="bottomRight" state="frozen"/>
      <selection pane="topRight" activeCell="C1" sqref="C1"/>
      <selection pane="bottomLeft" activeCell="A3" sqref="A3"/>
      <selection pane="bottomRight" activeCell="L28" sqref="L28"/>
    </sheetView>
  </sheetViews>
  <sheetFormatPr defaultRowHeight="15" x14ac:dyDescent="0.25"/>
  <cols>
    <col min="1" max="1" width="38.5703125" customWidth="1"/>
    <col min="2" max="2" width="13" customWidth="1"/>
    <col min="3" max="3" width="16.140625" customWidth="1"/>
    <col min="4" max="4" width="68.140625" customWidth="1"/>
    <col min="5" max="5" width="40.7109375" customWidth="1"/>
    <col min="6" max="6" width="81.7109375" customWidth="1"/>
    <col min="7" max="7" width="16.85546875" customWidth="1"/>
    <col min="8" max="8" width="15" customWidth="1"/>
    <col min="9" max="9" width="18.85546875" customWidth="1"/>
    <col min="10" max="10" width="19.85546875" customWidth="1"/>
    <col min="11" max="11" width="25.7109375" customWidth="1"/>
    <col min="12" max="12" width="28.28515625" customWidth="1"/>
    <col min="13" max="13" width="26.85546875" customWidth="1"/>
    <col min="14" max="14" width="27.140625" customWidth="1"/>
    <col min="15" max="15" width="9.5703125" customWidth="1"/>
    <col min="16" max="16" width="12.42578125" customWidth="1"/>
    <col min="17" max="17" width="3.42578125" customWidth="1"/>
    <col min="18" max="18" width="13.5703125" hidden="1" customWidth="1"/>
    <col min="19" max="19" width="13.85546875" hidden="1" customWidth="1"/>
    <col min="20" max="20" width="15.85546875" hidden="1" customWidth="1"/>
    <col min="21" max="21" width="3.85546875" customWidth="1"/>
    <col min="22" max="23" width="15.28515625" customWidth="1"/>
    <col min="24" max="24" width="17.28515625" customWidth="1"/>
    <col min="25" max="25" width="15.5703125" customWidth="1"/>
  </cols>
  <sheetData>
    <row r="1" spans="1:26" ht="6" customHeight="1" thickBot="1" x14ac:dyDescent="0.3">
      <c r="A1" s="5"/>
      <c r="B1" s="5"/>
      <c r="C1" s="5"/>
      <c r="D1" s="5"/>
      <c r="E1" s="5"/>
      <c r="F1" s="5"/>
      <c r="G1" s="5"/>
      <c r="H1" s="5"/>
      <c r="I1" s="5"/>
      <c r="J1" s="5"/>
      <c r="K1" s="5"/>
      <c r="L1" s="5"/>
      <c r="M1" s="5"/>
      <c r="N1" s="5"/>
      <c r="O1" s="5"/>
      <c r="P1" s="5"/>
      <c r="Q1" s="5"/>
      <c r="R1" s="5"/>
      <c r="S1" s="5"/>
      <c r="T1" s="5"/>
    </row>
    <row r="2" spans="1:26" ht="94.5" customHeight="1" thickTop="1" thickBot="1" x14ac:dyDescent="0.3">
      <c r="A2" s="1" t="s">
        <v>28</v>
      </c>
      <c r="B2" s="2" t="s">
        <v>2</v>
      </c>
      <c r="C2" s="2" t="s">
        <v>3</v>
      </c>
      <c r="D2" s="56" t="s">
        <v>22</v>
      </c>
      <c r="E2" s="53" t="s">
        <v>29</v>
      </c>
      <c r="F2" s="51" t="s">
        <v>17</v>
      </c>
      <c r="G2" s="3" t="s">
        <v>12</v>
      </c>
      <c r="H2" s="3" t="s">
        <v>13</v>
      </c>
      <c r="I2" s="11" t="s">
        <v>57</v>
      </c>
      <c r="J2" s="36" t="s">
        <v>89</v>
      </c>
      <c r="K2" s="31" t="s">
        <v>112</v>
      </c>
      <c r="L2" s="31" t="s">
        <v>113</v>
      </c>
      <c r="M2" s="128" t="s">
        <v>114</v>
      </c>
      <c r="N2" s="128" t="s">
        <v>115</v>
      </c>
      <c r="O2" s="22" t="s">
        <v>94</v>
      </c>
      <c r="P2" s="16"/>
      <c r="Q2" s="41" t="s">
        <v>4</v>
      </c>
      <c r="R2" s="41" t="s">
        <v>5</v>
      </c>
      <c r="S2" s="42" t="s">
        <v>7</v>
      </c>
      <c r="T2" s="42" t="s">
        <v>6</v>
      </c>
      <c r="U2" s="41"/>
      <c r="V2" s="41" t="s">
        <v>8</v>
      </c>
      <c r="W2" s="42" t="s">
        <v>11</v>
      </c>
      <c r="X2" s="42" t="s">
        <v>9</v>
      </c>
      <c r="Y2" s="42" t="s">
        <v>10</v>
      </c>
      <c r="Z2" s="12"/>
    </row>
    <row r="3" spans="1:26" ht="6.75" hidden="1" customHeight="1" thickTop="1" x14ac:dyDescent="0.25">
      <c r="A3" s="4" t="s">
        <v>95</v>
      </c>
      <c r="B3" s="26" t="s">
        <v>1</v>
      </c>
      <c r="C3" s="26" t="s">
        <v>14</v>
      </c>
      <c r="D3" s="57"/>
      <c r="E3" s="54" t="s">
        <v>30</v>
      </c>
      <c r="F3" s="52"/>
      <c r="G3" s="13">
        <f>CEA!G3</f>
        <v>114648.42</v>
      </c>
      <c r="H3" s="28">
        <f t="shared" ref="H3:H9" si="0">G3-P3</f>
        <v>114648.42</v>
      </c>
      <c r="I3" s="37">
        <f>(H3/112)*4*302*0.73</f>
        <v>902692.52404285711</v>
      </c>
      <c r="J3" s="71"/>
      <c r="K3" s="73"/>
      <c r="L3" s="133"/>
      <c r="M3" s="133"/>
      <c r="N3" s="79"/>
      <c r="O3" s="30">
        <f>CEA!S3</f>
        <v>0</v>
      </c>
      <c r="P3" s="93">
        <f t="shared" ref="P3:P9" si="1">G3*O3</f>
        <v>0</v>
      </c>
      <c r="Q3" s="40"/>
      <c r="R3" s="40"/>
      <c r="S3" s="40"/>
      <c r="T3" s="40"/>
      <c r="U3" s="15"/>
      <c r="V3" s="15"/>
      <c r="W3" s="15"/>
      <c r="X3" s="15"/>
      <c r="Y3" s="15"/>
      <c r="Z3" s="12"/>
    </row>
    <row r="4" spans="1:26" ht="51" hidden="1" customHeight="1" x14ac:dyDescent="0.25">
      <c r="A4" s="4" t="s">
        <v>96</v>
      </c>
      <c r="B4" s="26" t="s">
        <v>1</v>
      </c>
      <c r="C4" s="26" t="s">
        <v>14</v>
      </c>
      <c r="D4" s="57"/>
      <c r="E4" s="54" t="s">
        <v>30</v>
      </c>
      <c r="F4" s="52"/>
      <c r="G4" s="13">
        <f>CEA!G4</f>
        <v>114648.42</v>
      </c>
      <c r="H4" s="28">
        <f t="shared" si="0"/>
        <v>114648.42</v>
      </c>
      <c r="I4" s="37">
        <f>(H4/112)*4*365*0.73</f>
        <v>1091002.5538928569</v>
      </c>
      <c r="J4" s="90"/>
      <c r="K4" s="44"/>
      <c r="L4" s="96"/>
      <c r="M4" s="96"/>
      <c r="N4" s="24"/>
      <c r="O4" s="92">
        <f>CEA!S4</f>
        <v>0</v>
      </c>
      <c r="P4" s="32">
        <f t="shared" si="1"/>
        <v>0</v>
      </c>
      <c r="Q4" s="40"/>
      <c r="R4" s="40"/>
      <c r="S4" s="40"/>
      <c r="T4" s="40"/>
      <c r="U4" s="15"/>
      <c r="V4" s="15"/>
      <c r="W4" s="15"/>
      <c r="X4" s="15"/>
      <c r="Y4" s="15"/>
      <c r="Z4" s="12"/>
    </row>
    <row r="5" spans="1:26" ht="60" customHeight="1" thickTop="1" x14ac:dyDescent="0.25">
      <c r="A5" s="4" t="s">
        <v>99</v>
      </c>
      <c r="B5" s="33" t="s">
        <v>15</v>
      </c>
      <c r="C5" s="23" t="s">
        <v>16</v>
      </c>
      <c r="D5" s="58" t="s">
        <v>23</v>
      </c>
      <c r="E5" s="63" t="s">
        <v>31</v>
      </c>
      <c r="F5" s="52" t="s">
        <v>35</v>
      </c>
      <c r="G5" s="13">
        <f>CEA!G5</f>
        <v>916.16</v>
      </c>
      <c r="H5" s="28">
        <f t="shared" si="0"/>
        <v>916.16</v>
      </c>
      <c r="I5" s="96">
        <f>(H5*2*7*6*0.9)+(6*4300*0.9)</f>
        <v>92481.696000000011</v>
      </c>
      <c r="J5" s="94">
        <f>I5+210000</f>
        <v>302481.696</v>
      </c>
      <c r="K5" s="136">
        <f>(3*J17)-(3*J5)</f>
        <v>12126238.817600001</v>
      </c>
      <c r="L5" s="138">
        <f>(3*J18)-(3*J5)</f>
        <v>13369211.748799998</v>
      </c>
      <c r="M5" s="138">
        <f>(3*J19)-(3*J5)</f>
        <v>12747221.103050001</v>
      </c>
      <c r="N5" s="148">
        <f>(3*J20)-(3*J5)</f>
        <v>14052989.995700002</v>
      </c>
      <c r="O5" s="92">
        <f>CEA!S5</f>
        <v>0</v>
      </c>
      <c r="P5" s="32">
        <f t="shared" si="1"/>
        <v>0</v>
      </c>
      <c r="Q5" s="40"/>
      <c r="R5" s="40"/>
      <c r="S5" s="40"/>
      <c r="T5" s="40"/>
      <c r="U5" s="15"/>
      <c r="V5" s="15"/>
      <c r="W5" s="15"/>
      <c r="X5" s="15"/>
      <c r="Y5" s="15"/>
      <c r="Z5" s="12"/>
    </row>
    <row r="6" spans="1:26" ht="62.25" hidden="1" customHeight="1" x14ac:dyDescent="0.25">
      <c r="A6" s="4" t="s">
        <v>100</v>
      </c>
      <c r="B6" s="33" t="s">
        <v>15</v>
      </c>
      <c r="C6" s="23" t="s">
        <v>16</v>
      </c>
      <c r="D6" s="58" t="s">
        <v>23</v>
      </c>
      <c r="E6" s="63" t="s">
        <v>31</v>
      </c>
      <c r="F6" s="52" t="s">
        <v>35</v>
      </c>
      <c r="G6" s="13">
        <f>CEA!G6</f>
        <v>916.16</v>
      </c>
      <c r="H6" s="28">
        <f t="shared" si="0"/>
        <v>916.16</v>
      </c>
      <c r="I6" s="37">
        <f>(H6*2*7*13*0.86)+(13*4300*0.86)</f>
        <v>191471.36319999999</v>
      </c>
      <c r="J6" s="38"/>
      <c r="K6" s="74"/>
      <c r="L6" s="134"/>
      <c r="M6" s="134"/>
      <c r="N6" s="80"/>
      <c r="O6" s="92">
        <f>CEA!S6</f>
        <v>0</v>
      </c>
      <c r="P6" s="32">
        <f t="shared" si="1"/>
        <v>0</v>
      </c>
      <c r="Q6" s="40"/>
      <c r="R6" s="40"/>
      <c r="S6" s="40"/>
      <c r="T6" s="40"/>
      <c r="U6" s="15"/>
      <c r="V6" s="15"/>
      <c r="W6" s="15"/>
      <c r="X6" s="15"/>
      <c r="Y6" s="15"/>
      <c r="Z6" s="12"/>
    </row>
    <row r="7" spans="1:26" ht="62.25" hidden="1" customHeight="1" x14ac:dyDescent="0.25">
      <c r="A7" s="4" t="s">
        <v>101</v>
      </c>
      <c r="B7" s="33" t="s">
        <v>15</v>
      </c>
      <c r="C7" s="23" t="s">
        <v>16</v>
      </c>
      <c r="D7" s="58" t="s">
        <v>23</v>
      </c>
      <c r="E7" s="63" t="s">
        <v>31</v>
      </c>
      <c r="F7" s="52" t="s">
        <v>35</v>
      </c>
      <c r="G7" s="13">
        <f>CEA!G7</f>
        <v>916.16</v>
      </c>
      <c r="H7" s="28">
        <f t="shared" si="0"/>
        <v>916.16</v>
      </c>
      <c r="I7" s="37">
        <f>(H7*2*7*13*0.93)+(13*4300*0.93)</f>
        <v>207056.24160000001</v>
      </c>
      <c r="J7" s="38"/>
      <c r="K7" s="74"/>
      <c r="L7" s="134"/>
      <c r="M7" s="134"/>
      <c r="N7" s="80"/>
      <c r="O7" s="92">
        <f>CEA!S7</f>
        <v>0</v>
      </c>
      <c r="P7" s="32">
        <f t="shared" si="1"/>
        <v>0</v>
      </c>
      <c r="Q7" s="40"/>
      <c r="R7" s="40"/>
      <c r="S7" s="40"/>
      <c r="T7" s="40"/>
      <c r="U7" s="15"/>
      <c r="V7" s="15"/>
      <c r="W7" s="15"/>
      <c r="X7" s="15"/>
      <c r="Y7" s="15"/>
      <c r="Z7" s="12"/>
    </row>
    <row r="8" spans="1:26" ht="62.25" hidden="1" customHeight="1" x14ac:dyDescent="0.25">
      <c r="A8" s="4" t="s">
        <v>97</v>
      </c>
      <c r="B8" s="33" t="s">
        <v>15</v>
      </c>
      <c r="C8" s="23" t="s">
        <v>16</v>
      </c>
      <c r="D8" s="58" t="s">
        <v>23</v>
      </c>
      <c r="E8" s="63" t="s">
        <v>31</v>
      </c>
      <c r="F8" s="52" t="s">
        <v>35</v>
      </c>
      <c r="G8" s="13">
        <f>CEA!G8</f>
        <v>916.16</v>
      </c>
      <c r="H8" s="28">
        <f t="shared" si="0"/>
        <v>916.16</v>
      </c>
      <c r="I8" s="37">
        <f>(H8*2*7*11*0.73)+(11*4300*0.73)</f>
        <v>137523.7072</v>
      </c>
      <c r="J8" s="38"/>
      <c r="K8" s="74"/>
      <c r="L8" s="134"/>
      <c r="M8" s="134"/>
      <c r="N8" s="80"/>
      <c r="O8" s="92">
        <f>CEA!S8</f>
        <v>0</v>
      </c>
      <c r="P8" s="32">
        <f t="shared" si="1"/>
        <v>0</v>
      </c>
      <c r="Q8" s="40"/>
      <c r="R8" s="40"/>
      <c r="S8" s="40"/>
      <c r="T8" s="40"/>
      <c r="U8" s="15"/>
      <c r="V8" s="15"/>
      <c r="W8" s="15"/>
      <c r="X8" s="15"/>
      <c r="Y8" s="15"/>
      <c r="Z8" s="12"/>
    </row>
    <row r="9" spans="1:26" ht="62.25" hidden="1" customHeight="1" x14ac:dyDescent="0.25">
      <c r="A9" s="4" t="s">
        <v>98</v>
      </c>
      <c r="B9" s="33" t="s">
        <v>15</v>
      </c>
      <c r="C9" s="23" t="s">
        <v>16</v>
      </c>
      <c r="D9" s="58" t="s">
        <v>23</v>
      </c>
      <c r="E9" s="63" t="s">
        <v>31</v>
      </c>
      <c r="F9" s="52" t="s">
        <v>35</v>
      </c>
      <c r="G9" s="13">
        <f>CEA!G9</f>
        <v>916.16</v>
      </c>
      <c r="H9" s="28">
        <f t="shared" si="0"/>
        <v>916.16</v>
      </c>
      <c r="I9" s="37">
        <f>(H9*2*7*13*0.73)+(13*4300*0.73)</f>
        <v>162528.01759999999</v>
      </c>
      <c r="J9" s="38"/>
      <c r="K9" s="74"/>
      <c r="L9" s="134"/>
      <c r="M9" s="134"/>
      <c r="N9" s="80"/>
      <c r="O9" s="92">
        <f>CEA!S9</f>
        <v>0</v>
      </c>
      <c r="P9" s="32">
        <f t="shared" si="1"/>
        <v>0</v>
      </c>
      <c r="Q9" s="40"/>
      <c r="R9" s="40"/>
      <c r="S9" s="40"/>
      <c r="T9" s="40"/>
      <c r="U9" s="15"/>
      <c r="V9" s="15"/>
      <c r="W9" s="15"/>
      <c r="X9" s="15"/>
      <c r="Y9" s="15"/>
      <c r="Z9" s="12"/>
    </row>
    <row r="10" spans="1:26" ht="61.5" customHeight="1" x14ac:dyDescent="0.25">
      <c r="A10" s="34" t="s">
        <v>102</v>
      </c>
      <c r="B10" s="23" t="s">
        <v>20</v>
      </c>
      <c r="C10" s="23" t="s">
        <v>19</v>
      </c>
      <c r="D10" s="59" t="s">
        <v>21</v>
      </c>
      <c r="E10" s="61"/>
      <c r="F10" s="64" t="s">
        <v>33</v>
      </c>
      <c r="G10" s="27"/>
      <c r="H10" s="28"/>
      <c r="I10" s="94">
        <f>I3+I8</f>
        <v>1040216.2312428572</v>
      </c>
      <c r="J10" s="94">
        <f>I10+210000</f>
        <v>1250216.2312428572</v>
      </c>
      <c r="K10" s="136">
        <f>(3*J17)-(3*J10)</f>
        <v>9283035.2118714284</v>
      </c>
      <c r="L10" s="139">
        <f>(3*J18)-(3*J10)</f>
        <v>10526008.143071426</v>
      </c>
      <c r="M10" s="138">
        <f>(3*J19)-(3*J10)</f>
        <v>9904017.4973214287</v>
      </c>
      <c r="N10" s="138">
        <f>(3*J20)-(3*J10)</f>
        <v>11209786.389971429</v>
      </c>
      <c r="O10" s="30"/>
      <c r="P10" s="32"/>
      <c r="Q10" s="40"/>
      <c r="R10" s="40"/>
      <c r="S10" s="40"/>
      <c r="T10" s="40"/>
      <c r="U10" s="15"/>
      <c r="V10" s="15"/>
      <c r="W10" s="15"/>
      <c r="X10" s="15"/>
      <c r="Y10" s="15"/>
      <c r="Z10" s="12"/>
    </row>
    <row r="11" spans="1:26" ht="61.5" customHeight="1" x14ac:dyDescent="0.25">
      <c r="A11" s="34" t="s">
        <v>103</v>
      </c>
      <c r="B11" s="23" t="s">
        <v>20</v>
      </c>
      <c r="C11" s="23" t="s">
        <v>19</v>
      </c>
      <c r="D11" s="59" t="s">
        <v>21</v>
      </c>
      <c r="E11" s="61"/>
      <c r="F11" s="64" t="s">
        <v>33</v>
      </c>
      <c r="G11" s="27"/>
      <c r="H11" s="28"/>
      <c r="I11" s="94">
        <f>I4+I9</f>
        <v>1253530.5714928568</v>
      </c>
      <c r="J11" s="94">
        <f>I11+210000</f>
        <v>1463530.5714928568</v>
      </c>
      <c r="K11" s="136">
        <f>(3*J17)-(3*J11)</f>
        <v>8643092.1911214292</v>
      </c>
      <c r="L11" s="139">
        <f>(3*J18)-(3*J11)</f>
        <v>9886065.1223214269</v>
      </c>
      <c r="M11" s="138">
        <f>(3*J19)-(3*J11)</f>
        <v>9264074.4765714295</v>
      </c>
      <c r="N11" s="138">
        <f>(3*J20)-(3*J11)</f>
        <v>10569843.36922143</v>
      </c>
      <c r="O11" s="30"/>
      <c r="P11" s="32"/>
      <c r="Q11" s="40">
        <f>J12</f>
        <v>0</v>
      </c>
      <c r="R11" s="40" t="e">
        <f>#REF!</f>
        <v>#REF!</v>
      </c>
      <c r="S11" s="40" t="e">
        <f>#REF!</f>
        <v>#REF!</v>
      </c>
      <c r="T11" s="40">
        <f>J12</f>
        <v>0</v>
      </c>
      <c r="U11" s="15"/>
      <c r="V11" s="15"/>
      <c r="W11" s="15"/>
      <c r="X11" s="15"/>
      <c r="Y11" s="15"/>
      <c r="Z11" s="12"/>
    </row>
    <row r="12" spans="1:26" ht="48" hidden="1" customHeight="1" x14ac:dyDescent="0.25">
      <c r="A12" s="46" t="s">
        <v>104</v>
      </c>
      <c r="B12" s="48" t="s">
        <v>24</v>
      </c>
      <c r="C12" s="48" t="s">
        <v>25</v>
      </c>
      <c r="D12" s="60"/>
      <c r="E12" s="55" t="s">
        <v>32</v>
      </c>
      <c r="F12" s="49"/>
      <c r="G12" s="50">
        <v>364145.6</v>
      </c>
      <c r="H12" s="50">
        <f>G12-P12</f>
        <v>364145.6</v>
      </c>
      <c r="I12" s="81">
        <f>(H12/60)*2*365*0.89</f>
        <v>3943089.9386666664</v>
      </c>
      <c r="J12" s="77"/>
      <c r="K12" s="78"/>
      <c r="L12" s="78"/>
      <c r="M12" s="78"/>
      <c r="N12" s="78"/>
      <c r="O12" s="126">
        <f>CEA!S12</f>
        <v>0</v>
      </c>
      <c r="P12" s="32">
        <f>G12*O12</f>
        <v>0</v>
      </c>
      <c r="Q12" s="40">
        <f>J12</f>
        <v>0</v>
      </c>
      <c r="R12" s="40" t="e">
        <f>#REF!</f>
        <v>#REF!</v>
      </c>
      <c r="S12" s="40" t="e">
        <f>#REF!</f>
        <v>#REF!</v>
      </c>
      <c r="T12" s="40">
        <f>J12</f>
        <v>0</v>
      </c>
      <c r="U12" s="15"/>
      <c r="V12" s="15"/>
      <c r="W12" s="15"/>
      <c r="X12" s="15"/>
      <c r="Y12" s="15"/>
      <c r="Z12" s="12"/>
    </row>
    <row r="13" spans="1:26" ht="45.75" hidden="1" customHeight="1" x14ac:dyDescent="0.25">
      <c r="A13" s="46" t="s">
        <v>105</v>
      </c>
      <c r="B13" s="48" t="s">
        <v>24</v>
      </c>
      <c r="C13" s="48" t="s">
        <v>25</v>
      </c>
      <c r="D13" s="60"/>
      <c r="E13" s="55" t="s">
        <v>32</v>
      </c>
      <c r="F13" s="49"/>
      <c r="G13" s="50">
        <v>364145.6</v>
      </c>
      <c r="H13" s="50">
        <f>G13-P13</f>
        <v>364145.6</v>
      </c>
      <c r="I13" s="81">
        <f>(H13/60)*2*365*0.98</f>
        <v>4341829.370666666</v>
      </c>
      <c r="J13" s="77"/>
      <c r="K13" s="78"/>
      <c r="L13" s="78"/>
      <c r="M13" s="78"/>
      <c r="N13" s="78"/>
      <c r="O13" s="126">
        <f>CEA!S13</f>
        <v>0</v>
      </c>
      <c r="P13" s="32">
        <f>G13*O13</f>
        <v>0</v>
      </c>
      <c r="Q13" s="40">
        <f>J13</f>
        <v>0</v>
      </c>
      <c r="R13" s="40"/>
      <c r="S13" s="40"/>
      <c r="T13" s="40"/>
      <c r="U13" s="15"/>
      <c r="V13" s="15"/>
      <c r="W13" s="15"/>
      <c r="X13" s="15"/>
      <c r="Y13" s="15"/>
      <c r="Z13" s="12"/>
    </row>
    <row r="14" spans="1:26" ht="47.25" hidden="1" customHeight="1" x14ac:dyDescent="0.25">
      <c r="A14" s="46" t="s">
        <v>106</v>
      </c>
      <c r="B14" s="48" t="s">
        <v>24</v>
      </c>
      <c r="C14" s="48" t="s">
        <v>25</v>
      </c>
      <c r="D14" s="60"/>
      <c r="E14" s="55" t="s">
        <v>32</v>
      </c>
      <c r="F14" s="49"/>
      <c r="G14" s="50">
        <v>383261.57</v>
      </c>
      <c r="H14" s="50">
        <f>G14-P14</f>
        <v>383261.57</v>
      </c>
      <c r="I14" s="81">
        <f>(H14/60)*2*365*0.89</f>
        <v>4150084.0338166668</v>
      </c>
      <c r="J14" s="77"/>
      <c r="K14" s="78"/>
      <c r="L14" s="78"/>
      <c r="M14" s="78"/>
      <c r="N14" s="78"/>
      <c r="O14" s="126">
        <f>CEA!S14</f>
        <v>0</v>
      </c>
      <c r="P14" s="32">
        <f>G14*O14</f>
        <v>0</v>
      </c>
      <c r="Q14" s="40"/>
      <c r="R14" s="40"/>
      <c r="S14" s="40"/>
      <c r="T14" s="40"/>
      <c r="U14" s="15"/>
      <c r="V14" s="15"/>
      <c r="W14" s="15"/>
      <c r="X14" s="15"/>
      <c r="Y14" s="15"/>
      <c r="Z14" s="12"/>
    </row>
    <row r="15" spans="1:26" ht="43.5" hidden="1" customHeight="1" x14ac:dyDescent="0.25">
      <c r="A15" s="46" t="s">
        <v>107</v>
      </c>
      <c r="B15" s="48" t="s">
        <v>24</v>
      </c>
      <c r="C15" s="48" t="s">
        <v>25</v>
      </c>
      <c r="D15" s="60"/>
      <c r="E15" s="55" t="s">
        <v>32</v>
      </c>
      <c r="F15" s="49"/>
      <c r="G15" s="50">
        <v>383261.57</v>
      </c>
      <c r="H15" s="50">
        <f>G15-P15</f>
        <v>383261.57</v>
      </c>
      <c r="I15" s="81">
        <f>(H15/60)*2*365*0.98</f>
        <v>4569755.4529666668</v>
      </c>
      <c r="J15" s="77"/>
      <c r="K15" s="78"/>
      <c r="L15" s="78"/>
      <c r="M15" s="78"/>
      <c r="N15" s="78"/>
      <c r="O15" s="126">
        <f>CEA!S15</f>
        <v>0</v>
      </c>
      <c r="P15" s="32"/>
      <c r="Q15" s="40"/>
      <c r="R15" s="40"/>
      <c r="S15" s="40"/>
      <c r="T15" s="40"/>
      <c r="U15" s="15"/>
      <c r="V15" s="15"/>
      <c r="W15" s="15"/>
      <c r="X15" s="15"/>
      <c r="Y15" s="15"/>
      <c r="Z15" s="12"/>
    </row>
    <row r="16" spans="1:26" ht="45.75" customHeight="1" x14ac:dyDescent="0.25">
      <c r="A16" s="151" t="s">
        <v>116</v>
      </c>
      <c r="B16" s="152"/>
      <c r="C16" s="152"/>
      <c r="D16" s="153"/>
      <c r="E16" s="153"/>
      <c r="F16" s="154"/>
      <c r="G16" s="155"/>
      <c r="H16" s="155"/>
      <c r="I16" s="156"/>
      <c r="J16" s="157"/>
      <c r="K16" s="158">
        <f>(3*J17)-(J5+J10+J11)</f>
        <v>10017455.406864285</v>
      </c>
      <c r="L16" s="140">
        <f>(3*J18)-(J5+J10+J11)</f>
        <v>11260428.338064283</v>
      </c>
      <c r="M16" s="140">
        <f>(3*J19)-(J5+J10+J11)</f>
        <v>10638437.692314286</v>
      </c>
      <c r="N16" s="140">
        <f>(3*J20)-(J5+J10+J11)</f>
        <v>11944206.584964287</v>
      </c>
      <c r="O16" s="127"/>
      <c r="P16" s="32"/>
      <c r="Q16" s="40"/>
      <c r="R16" s="40"/>
      <c r="S16" s="40"/>
      <c r="T16" s="40"/>
      <c r="U16" s="15"/>
      <c r="V16" s="15"/>
      <c r="W16" s="15"/>
      <c r="X16" s="15"/>
      <c r="Y16" s="15"/>
      <c r="Z16" s="12"/>
    </row>
    <row r="17" spans="1:26" ht="75.75" customHeight="1" x14ac:dyDescent="0.25">
      <c r="A17" s="75" t="s">
        <v>108</v>
      </c>
      <c r="B17" s="48" t="s">
        <v>26</v>
      </c>
      <c r="C17" s="48" t="s">
        <v>27</v>
      </c>
      <c r="D17" s="82" t="s">
        <v>118</v>
      </c>
      <c r="E17" s="83"/>
      <c r="F17" s="84" t="s">
        <v>34</v>
      </c>
      <c r="G17" s="85"/>
      <c r="H17" s="85"/>
      <c r="I17" s="77">
        <f>I12+I6</f>
        <v>4134561.3018666664</v>
      </c>
      <c r="J17" s="77">
        <f>I17+210000</f>
        <v>4344561.3018666664</v>
      </c>
      <c r="K17" s="135">
        <f>(3*J17)-(3*J17)</f>
        <v>0</v>
      </c>
      <c r="L17" s="141">
        <f>(3*J18)-(3*J17)</f>
        <v>1242972.9311999977</v>
      </c>
      <c r="M17" s="141">
        <f>(3*J19)-(3*J17)</f>
        <v>620982.28545000032</v>
      </c>
      <c r="N17" s="141">
        <f>(3*J20)-(3*J17)</f>
        <v>1926751.1781000011</v>
      </c>
      <c r="O17" s="126">
        <f>CEA!S16</f>
        <v>0</v>
      </c>
      <c r="P17" s="32">
        <f>G17*O17</f>
        <v>0</v>
      </c>
      <c r="Q17" s="40"/>
      <c r="R17" s="40"/>
      <c r="S17" s="40"/>
      <c r="T17" s="40"/>
      <c r="U17" s="15"/>
      <c r="V17" s="15"/>
      <c r="W17" s="15"/>
      <c r="X17" s="15"/>
      <c r="Y17" s="15"/>
      <c r="Z17" s="12"/>
    </row>
    <row r="18" spans="1:26" ht="77.25" customHeight="1" x14ac:dyDescent="0.25">
      <c r="A18" s="75" t="s">
        <v>109</v>
      </c>
      <c r="B18" s="48" t="s">
        <v>26</v>
      </c>
      <c r="C18" s="48" t="s">
        <v>27</v>
      </c>
      <c r="D18" s="82" t="s">
        <v>118</v>
      </c>
      <c r="E18" s="86"/>
      <c r="F18" s="76" t="s">
        <v>34</v>
      </c>
      <c r="G18" s="50"/>
      <c r="H18" s="50"/>
      <c r="I18" s="77">
        <f>I13+I7</f>
        <v>4548885.6122666663</v>
      </c>
      <c r="J18" s="77">
        <f>I18+210000</f>
        <v>4758885.6122666663</v>
      </c>
      <c r="K18" s="137">
        <f>(3*J17)-(3*J18)</f>
        <v>-1242972.9311999977</v>
      </c>
      <c r="L18" s="135">
        <f>(3*J18)-(3*J18)</f>
        <v>0</v>
      </c>
      <c r="M18" s="145">
        <f>(3*J19)-(3*J18)</f>
        <v>-621990.64574999735</v>
      </c>
      <c r="N18" s="141">
        <f>(3*J20)-(3*J18)</f>
        <v>683778.2469000034</v>
      </c>
      <c r="O18" s="126">
        <f>CEA!S17</f>
        <v>0</v>
      </c>
      <c r="P18" s="32">
        <f>G18*O18</f>
        <v>0</v>
      </c>
      <c r="Q18" s="40"/>
      <c r="R18" s="40"/>
      <c r="S18" s="40"/>
      <c r="T18" s="40"/>
      <c r="U18" s="15"/>
      <c r="V18" s="15"/>
      <c r="W18" s="15"/>
      <c r="X18" s="15"/>
      <c r="Y18" s="15"/>
      <c r="Z18" s="12"/>
    </row>
    <row r="19" spans="1:26" ht="75" customHeight="1" x14ac:dyDescent="0.25">
      <c r="A19" s="129" t="s">
        <v>111</v>
      </c>
      <c r="B19" s="130" t="s">
        <v>26</v>
      </c>
      <c r="C19" s="48" t="s">
        <v>27</v>
      </c>
      <c r="D19" s="82" t="s">
        <v>118</v>
      </c>
      <c r="E19" s="86"/>
      <c r="F19" s="76" t="s">
        <v>34</v>
      </c>
      <c r="G19" s="50"/>
      <c r="H19" s="50"/>
      <c r="I19" s="142">
        <f>I14+I6</f>
        <v>4341555.3970166668</v>
      </c>
      <c r="J19" s="142">
        <f>I19+210000</f>
        <v>4551555.3970166668</v>
      </c>
      <c r="K19" s="137">
        <f>(3*J17)-(3*J19)</f>
        <v>-620982.28545000032</v>
      </c>
      <c r="L19" s="144">
        <f>(3*J18)-(3*J19)</f>
        <v>621990.64574999735</v>
      </c>
      <c r="M19" s="146">
        <f>(3*J19)-(3*J19)</f>
        <v>0</v>
      </c>
      <c r="N19" s="141">
        <f>(3*J20)-(3*J19)</f>
        <v>1305768.8926500008</v>
      </c>
      <c r="O19" s="126">
        <f>CEA!S18</f>
        <v>0</v>
      </c>
      <c r="P19" s="32">
        <f>G19*O19</f>
        <v>0</v>
      </c>
      <c r="Q19" s="40"/>
      <c r="R19" s="40"/>
      <c r="S19" s="40"/>
      <c r="T19" s="40"/>
      <c r="U19" s="15"/>
      <c r="V19" s="15"/>
      <c r="W19" s="15"/>
      <c r="X19" s="15"/>
      <c r="Y19" s="15"/>
      <c r="Z19" s="12"/>
    </row>
    <row r="20" spans="1:26" ht="78.75" customHeight="1" thickBot="1" x14ac:dyDescent="0.3">
      <c r="A20" s="131" t="s">
        <v>110</v>
      </c>
      <c r="B20" s="132" t="s">
        <v>26</v>
      </c>
      <c r="C20" s="87" t="s">
        <v>27</v>
      </c>
      <c r="D20" s="159" t="s">
        <v>118</v>
      </c>
      <c r="E20" s="62"/>
      <c r="F20" s="35" t="s">
        <v>34</v>
      </c>
      <c r="G20" s="29"/>
      <c r="H20" s="29"/>
      <c r="I20" s="143">
        <f>I15+I7</f>
        <v>4776811.6945666671</v>
      </c>
      <c r="J20" s="143">
        <f>I20+210000</f>
        <v>4986811.6945666671</v>
      </c>
      <c r="K20" s="150">
        <f>(3*J17)-(3*J20)</f>
        <v>-1926751.1781000011</v>
      </c>
      <c r="L20" s="150">
        <f>(3*J18)-(3*J20)</f>
        <v>-683778.2469000034</v>
      </c>
      <c r="M20" s="147">
        <f>(3*J19)-(3*J20)</f>
        <v>-1305768.8926500008</v>
      </c>
      <c r="N20" s="149">
        <f>(3*J20)-(3*J20)</f>
        <v>0</v>
      </c>
      <c r="O20" s="126">
        <f>CEA!S19</f>
        <v>0</v>
      </c>
      <c r="P20" s="32">
        <f>G20*O20</f>
        <v>0</v>
      </c>
      <c r="Q20" s="32"/>
      <c r="R20" s="32"/>
      <c r="S20" s="32"/>
      <c r="T20" s="32"/>
      <c r="U20" s="21" t="e">
        <f>#REF!</f>
        <v>#REF!</v>
      </c>
      <c r="V20" s="21" t="e">
        <f>#REF!</f>
        <v>#REF!</v>
      </c>
      <c r="W20" s="21" t="e">
        <f>#REF!</f>
        <v>#REF!</v>
      </c>
      <c r="X20" s="21" t="e">
        <f>#REF!</f>
        <v>#REF!</v>
      </c>
      <c r="Y20" s="21" t="e">
        <f>#REF!</f>
        <v>#REF!</v>
      </c>
    </row>
    <row r="21" spans="1:26" ht="6.75" customHeight="1" thickTop="1" x14ac:dyDescent="0.25">
      <c r="A21" s="5"/>
      <c r="B21" s="5"/>
      <c r="C21" s="5"/>
      <c r="D21" s="5"/>
      <c r="E21" s="5"/>
      <c r="F21" s="5"/>
      <c r="G21" s="5"/>
      <c r="H21" s="5"/>
      <c r="I21" s="5"/>
      <c r="J21" s="5"/>
      <c r="K21" s="5"/>
      <c r="L21" s="5"/>
      <c r="M21" s="5"/>
      <c r="N21" s="5"/>
      <c r="O21" s="7"/>
      <c r="P21" s="5"/>
      <c r="Q21" s="5"/>
      <c r="R21" s="5"/>
      <c r="S21" s="5"/>
      <c r="T21" s="5"/>
      <c r="U21" s="5"/>
    </row>
    <row r="22" spans="1:26" ht="9.6" customHeight="1" x14ac:dyDescent="0.25">
      <c r="A22" s="8"/>
      <c r="B22" s="5"/>
      <c r="C22" s="5"/>
      <c r="D22" s="5"/>
      <c r="E22" s="5"/>
      <c r="F22" s="5"/>
      <c r="G22" s="5"/>
      <c r="H22" s="5"/>
      <c r="I22" s="5"/>
      <c r="J22" s="5"/>
      <c r="K22" s="5"/>
      <c r="L22" s="5"/>
      <c r="M22" s="5"/>
      <c r="N22" s="5"/>
      <c r="O22" s="6"/>
      <c r="P22" s="5"/>
      <c r="Q22" s="5"/>
      <c r="R22" s="5"/>
      <c r="S22" s="5"/>
      <c r="T22" s="5"/>
      <c r="U22" s="5"/>
      <c r="X22" t="s">
        <v>0</v>
      </c>
    </row>
    <row r="23" spans="1:26" ht="3.75" customHeight="1" x14ac:dyDescent="0.25">
      <c r="A23" s="9"/>
      <c r="B23" s="5"/>
      <c r="C23" s="5"/>
      <c r="D23" s="5"/>
      <c r="E23" s="5"/>
      <c r="F23" s="5"/>
      <c r="G23" s="5"/>
      <c r="H23" s="5"/>
      <c r="I23" s="5"/>
      <c r="J23" s="5"/>
      <c r="K23" s="5"/>
      <c r="L23" s="5"/>
      <c r="M23" s="5"/>
      <c r="N23" s="5"/>
      <c r="O23" s="5"/>
      <c r="P23" s="5"/>
      <c r="Q23" s="5"/>
      <c r="R23" s="5"/>
      <c r="S23" s="5"/>
      <c r="T23" s="5"/>
      <c r="U23" s="5"/>
    </row>
    <row r="24" spans="1:26" ht="9.75" hidden="1" customHeight="1" x14ac:dyDescent="0.25">
      <c r="A24" s="8"/>
      <c r="B24" s="5"/>
      <c r="C24" s="5"/>
      <c r="D24" s="5"/>
      <c r="E24" s="5"/>
      <c r="F24" s="5"/>
      <c r="G24" s="5"/>
      <c r="H24" s="5"/>
      <c r="I24" s="5"/>
      <c r="J24" s="5"/>
      <c r="K24" s="5"/>
      <c r="L24" s="5"/>
      <c r="M24" s="5"/>
      <c r="N24" s="5"/>
      <c r="O24" s="5"/>
      <c r="P24" s="5"/>
      <c r="Q24" s="5"/>
      <c r="R24" s="5"/>
      <c r="S24" s="5"/>
      <c r="T24" s="5"/>
      <c r="U24" s="5"/>
    </row>
    <row r="25" spans="1:26" hidden="1" x14ac:dyDescent="0.25">
      <c r="A25" s="10"/>
      <c r="B25" s="5"/>
      <c r="C25" s="5"/>
      <c r="D25" s="5"/>
      <c r="E25" s="5"/>
      <c r="F25" s="5"/>
      <c r="G25" s="5"/>
      <c r="H25" s="5"/>
      <c r="I25" s="5"/>
      <c r="J25" s="5"/>
      <c r="K25" s="5"/>
      <c r="L25" s="5"/>
      <c r="M25" s="5"/>
      <c r="N25" s="5"/>
      <c r="O25" s="5"/>
      <c r="P25" s="5"/>
      <c r="Q25" s="5"/>
      <c r="R25" s="5"/>
      <c r="S25" s="5"/>
      <c r="T25" s="5"/>
      <c r="U25" s="5"/>
    </row>
    <row r="26" spans="1:26" ht="6" customHeight="1" x14ac:dyDescent="0.25">
      <c r="A26" s="5"/>
      <c r="B26" s="5"/>
      <c r="C26" s="5"/>
      <c r="D26" s="5"/>
      <c r="E26" s="5"/>
      <c r="F26" s="5"/>
      <c r="G26" s="5"/>
      <c r="H26" s="5"/>
      <c r="I26" s="5"/>
      <c r="J26" s="5"/>
      <c r="K26" s="5"/>
      <c r="L26" s="5"/>
      <c r="M26" s="5"/>
      <c r="N26" s="5"/>
      <c r="O26" s="5"/>
      <c r="P26" s="5"/>
      <c r="Q26" s="5"/>
      <c r="R26" s="5"/>
      <c r="S26" s="5"/>
      <c r="T26" s="5"/>
      <c r="U26" s="5"/>
    </row>
    <row r="27" spans="1:26" x14ac:dyDescent="0.25">
      <c r="A27" s="17"/>
      <c r="B27" s="5"/>
      <c r="C27" s="5"/>
      <c r="D27" s="5"/>
      <c r="E27" s="5"/>
      <c r="F27" s="5"/>
      <c r="G27" s="18"/>
      <c r="H27" s="5"/>
      <c r="I27" s="5"/>
      <c r="J27" s="5"/>
      <c r="K27" s="5"/>
      <c r="L27" s="5"/>
      <c r="M27" s="5"/>
      <c r="N27" s="5"/>
      <c r="O27" s="5"/>
      <c r="P27" s="5"/>
      <c r="Q27" s="5"/>
      <c r="R27" s="5"/>
      <c r="S27" s="5"/>
      <c r="T27" s="5"/>
      <c r="U27" s="5"/>
    </row>
    <row r="28" spans="1:26" x14ac:dyDescent="0.25">
      <c r="A28" s="19"/>
      <c r="B28" s="5"/>
      <c r="C28" s="5"/>
      <c r="D28" s="5"/>
      <c r="E28" s="5"/>
      <c r="F28" s="5"/>
      <c r="G28" s="5"/>
      <c r="H28" s="5"/>
      <c r="I28" s="5"/>
      <c r="J28" s="5"/>
      <c r="K28" s="5"/>
      <c r="L28" s="5"/>
      <c r="M28" s="5"/>
      <c r="N28" s="5"/>
      <c r="O28" s="5"/>
      <c r="P28" s="5"/>
      <c r="Q28" s="5"/>
      <c r="R28" s="5"/>
      <c r="S28" s="5"/>
      <c r="T28" s="5"/>
      <c r="U28" s="5"/>
    </row>
    <row r="29" spans="1:26" x14ac:dyDescent="0.25">
      <c r="A29" s="19"/>
      <c r="B29" s="5"/>
      <c r="C29" s="5"/>
      <c r="D29" s="5"/>
      <c r="E29" s="5"/>
      <c r="F29" s="5"/>
      <c r="G29" s="5"/>
      <c r="H29" s="5"/>
      <c r="I29" s="5"/>
      <c r="J29" s="5"/>
      <c r="K29" s="5"/>
      <c r="L29" s="5"/>
      <c r="M29" s="5"/>
      <c r="N29" s="5"/>
      <c r="O29" s="5"/>
      <c r="P29" s="5"/>
      <c r="Q29" s="5"/>
      <c r="R29" s="5"/>
      <c r="S29" s="5"/>
      <c r="T29" s="5"/>
      <c r="U29" s="16"/>
    </row>
    <row r="30" spans="1:26" x14ac:dyDescent="0.25">
      <c r="A30" s="19"/>
      <c r="B30" s="25"/>
      <c r="C30" s="25"/>
      <c r="D30" s="25"/>
      <c r="E30" s="25"/>
      <c r="F30" s="5"/>
      <c r="G30" s="5"/>
      <c r="H30" s="5"/>
      <c r="I30" s="5"/>
      <c r="J30" s="5"/>
      <c r="K30" s="5"/>
      <c r="L30" s="5"/>
      <c r="M30" s="5"/>
      <c r="N30" s="5"/>
      <c r="O30" s="5"/>
      <c r="P30" s="5"/>
      <c r="Q30" s="5"/>
      <c r="R30" s="5"/>
      <c r="S30" s="5"/>
      <c r="T30" s="5"/>
    </row>
    <row r="31" spans="1:26" x14ac:dyDescent="0.25">
      <c r="A31" s="20"/>
      <c r="B31" s="5"/>
      <c r="C31" s="5"/>
      <c r="D31" s="5"/>
      <c r="E31" s="5"/>
      <c r="F31" s="5"/>
      <c r="G31" s="5"/>
      <c r="H31" s="5"/>
      <c r="I31" s="5"/>
      <c r="J31" s="5"/>
      <c r="K31" s="5"/>
      <c r="L31" s="5"/>
      <c r="M31" s="5"/>
      <c r="N31" s="5"/>
      <c r="O31" s="5"/>
      <c r="P31" s="5"/>
      <c r="Q31" s="5"/>
      <c r="R31" s="5"/>
      <c r="S31" s="5"/>
      <c r="T31" s="5"/>
    </row>
    <row r="32" spans="1:26" ht="62.25" customHeight="1" x14ac:dyDescent="0.25">
      <c r="A32" s="5"/>
      <c r="B32" s="5"/>
      <c r="C32" s="5"/>
      <c r="D32" s="5"/>
      <c r="E32" s="5"/>
      <c r="F32" s="5"/>
      <c r="G32" s="5"/>
      <c r="H32" s="5"/>
      <c r="I32" s="5"/>
      <c r="J32" s="5"/>
      <c r="K32" s="5"/>
      <c r="L32" s="5"/>
      <c r="M32" s="5"/>
      <c r="N32" s="5"/>
      <c r="O32" s="5"/>
      <c r="P32" s="5"/>
      <c r="Q32" s="5"/>
      <c r="R32" s="5"/>
      <c r="S32" s="5"/>
      <c r="T32" s="5"/>
    </row>
    <row r="33" spans="1:20" ht="96" customHeight="1" x14ac:dyDescent="0.25">
      <c r="A33" s="5"/>
      <c r="B33" s="5"/>
      <c r="C33" s="5"/>
      <c r="D33" s="5"/>
      <c r="E33" s="5"/>
      <c r="F33" s="5"/>
      <c r="G33" s="5"/>
      <c r="H33" s="5"/>
      <c r="I33" s="5"/>
      <c r="J33" s="5"/>
      <c r="K33" s="5"/>
      <c r="L33" s="5"/>
      <c r="M33" s="5"/>
      <c r="N33" s="5"/>
      <c r="O33" s="5"/>
      <c r="P33" s="5"/>
      <c r="Q33" s="5"/>
      <c r="R33" s="5"/>
      <c r="S33" s="5"/>
      <c r="T33" s="5"/>
    </row>
    <row r="34" spans="1:20" ht="69" customHeight="1" x14ac:dyDescent="0.25"/>
    <row r="36" spans="1:20" x14ac:dyDescent="0.25">
      <c r="H36" s="14"/>
    </row>
  </sheetData>
  <autoFilter ref="A2:U20">
    <filterColumn colId="9">
      <customFilters>
        <customFilter operator="notEqual" val=" "/>
      </customFilters>
    </filterColumn>
  </autoFilter>
  <pageMargins left="0.7" right="0.7" top="0.78740157499999996" bottom="0.78740157499999996"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 workbookViewId="0">
      <selection activeCell="V21" sqref="V21"/>
    </sheetView>
  </sheetViews>
  <sheetFormatPr defaultRowHeight="15" x14ac:dyDescent="0.25"/>
  <sheetData/>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5" zoomScaleNormal="95" workbookViewId="0">
      <selection activeCell="V24" sqref="V24"/>
    </sheetView>
  </sheetViews>
  <sheetFormatPr defaultRowHeight="15" x14ac:dyDescent="0.25"/>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E16" sqref="E16"/>
    </sheetView>
  </sheetViews>
  <sheetFormatPr defaultRowHeight="15" x14ac:dyDescent="0.25"/>
  <cols>
    <col min="1" max="1" width="3.42578125" customWidth="1"/>
    <col min="2" max="2" width="25.28515625" customWidth="1"/>
    <col min="3" max="3" width="21.140625" customWidth="1"/>
    <col min="4" max="4" width="18.42578125" customWidth="1"/>
    <col min="5" max="5" width="15.28515625" customWidth="1"/>
    <col min="6" max="6" width="17.28515625" customWidth="1"/>
    <col min="7" max="7" width="18.140625" customWidth="1"/>
  </cols>
  <sheetData>
    <row r="1" spans="1:11" ht="15.75" thickBot="1" x14ac:dyDescent="0.3">
      <c r="A1" s="5"/>
      <c r="B1" s="5"/>
      <c r="C1" s="5"/>
      <c r="D1" s="5"/>
      <c r="E1" s="5"/>
      <c r="F1" s="5"/>
      <c r="G1" s="5"/>
      <c r="H1" s="5"/>
    </row>
    <row r="2" spans="1:11" ht="22.5" customHeight="1" thickBot="1" x14ac:dyDescent="0.3">
      <c r="A2" s="5"/>
      <c r="B2" s="160" t="s">
        <v>50</v>
      </c>
      <c r="C2" s="161"/>
      <c r="D2" s="161"/>
      <c r="E2" s="161"/>
      <c r="F2" s="161"/>
      <c r="G2" s="162"/>
      <c r="H2" s="5"/>
      <c r="I2" s="5"/>
    </row>
    <row r="3" spans="1:11" ht="45" customHeight="1" thickBot="1" x14ac:dyDescent="0.3">
      <c r="A3" s="5"/>
      <c r="B3" s="66"/>
      <c r="C3" s="68" t="s">
        <v>36</v>
      </c>
      <c r="D3" s="68" t="s">
        <v>42</v>
      </c>
      <c r="E3" s="68" t="s">
        <v>44</v>
      </c>
      <c r="F3" s="69" t="s">
        <v>48</v>
      </c>
      <c r="G3" s="69" t="s">
        <v>49</v>
      </c>
      <c r="H3" s="65"/>
      <c r="I3" s="65"/>
      <c r="J3" s="12"/>
      <c r="K3" s="12"/>
    </row>
    <row r="4" spans="1:11" ht="35.25" customHeight="1" thickBot="1" x14ac:dyDescent="0.3">
      <c r="A4" s="5"/>
      <c r="B4" s="70" t="s">
        <v>37</v>
      </c>
      <c r="C4" s="163" t="s">
        <v>40</v>
      </c>
      <c r="D4" s="163" t="s">
        <v>43</v>
      </c>
      <c r="E4" s="163" t="s">
        <v>45</v>
      </c>
      <c r="F4" s="163" t="s">
        <v>51</v>
      </c>
      <c r="G4" s="163" t="s">
        <v>52</v>
      </c>
      <c r="H4" s="5"/>
      <c r="I4" s="5"/>
    </row>
    <row r="5" spans="1:11" ht="33.75" customHeight="1" thickBot="1" x14ac:dyDescent="0.3">
      <c r="A5" s="5"/>
      <c r="B5" s="70" t="s">
        <v>38</v>
      </c>
      <c r="C5" s="163"/>
      <c r="D5" s="163"/>
      <c r="E5" s="163"/>
      <c r="F5" s="163"/>
      <c r="G5" s="163"/>
      <c r="H5" s="5"/>
      <c r="I5" s="5"/>
    </row>
    <row r="6" spans="1:11" ht="60" customHeight="1" thickBot="1" x14ac:dyDescent="0.3">
      <c r="A6" s="5"/>
      <c r="B6" s="70" t="s">
        <v>39</v>
      </c>
      <c r="C6" s="67" t="s">
        <v>41</v>
      </c>
      <c r="D6" s="67" t="s">
        <v>46</v>
      </c>
      <c r="E6" s="67" t="s">
        <v>47</v>
      </c>
      <c r="F6" s="163"/>
      <c r="G6" s="163"/>
      <c r="H6" s="5"/>
      <c r="I6" s="5"/>
    </row>
    <row r="7" spans="1:11" x14ac:dyDescent="0.25">
      <c r="A7" s="5"/>
      <c r="B7" s="5"/>
      <c r="C7" s="5"/>
      <c r="D7" s="5"/>
      <c r="E7" s="5"/>
      <c r="F7" s="5"/>
      <c r="G7" s="5"/>
      <c r="H7" s="5"/>
      <c r="I7" s="5"/>
    </row>
    <row r="8" spans="1:11" x14ac:dyDescent="0.25">
      <c r="B8" s="5"/>
      <c r="C8" s="5"/>
      <c r="D8" s="5"/>
      <c r="E8" s="5"/>
      <c r="F8" s="5"/>
      <c r="G8" s="5"/>
      <c r="H8" s="5"/>
      <c r="I8" s="5"/>
    </row>
  </sheetData>
  <mergeCells count="6">
    <mergeCell ref="B2:G2"/>
    <mergeCell ref="C4:C5"/>
    <mergeCell ref="D4:D5"/>
    <mergeCell ref="E4:E5"/>
    <mergeCell ref="F4:F6"/>
    <mergeCell ref="G4:G6"/>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zoomScale="90" zoomScaleNormal="90" workbookViewId="0">
      <selection activeCell="J9" sqref="J9"/>
    </sheetView>
  </sheetViews>
  <sheetFormatPr defaultRowHeight="15" x14ac:dyDescent="0.25"/>
  <cols>
    <col min="1" max="1" width="2.5703125" customWidth="1"/>
    <col min="2" max="2" width="23.5703125" customWidth="1"/>
    <col min="3" max="3" width="22.5703125" customWidth="1"/>
    <col min="4" max="4" width="30.5703125" customWidth="1"/>
    <col min="5" max="5" width="22.5703125" customWidth="1"/>
    <col min="6" max="6" width="31" customWidth="1"/>
  </cols>
  <sheetData>
    <row r="1" spans="1:9" ht="15.75" thickBot="1" x14ac:dyDescent="0.3">
      <c r="A1" s="5"/>
      <c r="B1" s="5"/>
      <c r="C1" s="5"/>
      <c r="D1" s="5"/>
      <c r="E1" s="5"/>
      <c r="F1" s="5"/>
    </row>
    <row r="2" spans="1:9" ht="41.25" customHeight="1" thickBot="1" x14ac:dyDescent="0.3">
      <c r="A2" s="5"/>
      <c r="B2" s="167" t="s">
        <v>87</v>
      </c>
      <c r="C2" s="168"/>
      <c r="D2" s="168"/>
      <c r="E2" s="168"/>
      <c r="F2" s="169"/>
      <c r="G2" s="5"/>
    </row>
    <row r="3" spans="1:9" ht="36.75" customHeight="1" thickBot="1" x14ac:dyDescent="0.3">
      <c r="A3" s="5"/>
      <c r="B3" s="66"/>
      <c r="C3" s="68" t="s">
        <v>73</v>
      </c>
      <c r="D3" s="69" t="s">
        <v>77</v>
      </c>
      <c r="E3" s="99" t="s">
        <v>83</v>
      </c>
      <c r="F3" s="100" t="s">
        <v>77</v>
      </c>
      <c r="G3" s="65"/>
      <c r="H3" s="12"/>
      <c r="I3" s="12"/>
    </row>
    <row r="4" spans="1:9" ht="35.25" customHeight="1" thickBot="1" x14ac:dyDescent="0.3">
      <c r="A4" s="5"/>
      <c r="B4" s="70" t="s">
        <v>37</v>
      </c>
      <c r="C4" s="97" t="s">
        <v>74</v>
      </c>
      <c r="D4" s="103">
        <v>1</v>
      </c>
      <c r="E4" s="101" t="s">
        <v>80</v>
      </c>
      <c r="F4" s="104">
        <v>1</v>
      </c>
      <c r="G4" s="5"/>
    </row>
    <row r="5" spans="1:9" ht="52.5" customHeight="1" thickBot="1" x14ac:dyDescent="0.3">
      <c r="A5" s="5"/>
      <c r="B5" s="70" t="s">
        <v>38</v>
      </c>
      <c r="C5" s="98" t="s">
        <v>75</v>
      </c>
      <c r="D5" s="98" t="s">
        <v>78</v>
      </c>
      <c r="E5" s="102" t="s">
        <v>81</v>
      </c>
      <c r="F5" s="102" t="s">
        <v>84</v>
      </c>
      <c r="G5" s="5"/>
    </row>
    <row r="6" spans="1:9" ht="55.5" customHeight="1" thickBot="1" x14ac:dyDescent="0.3">
      <c r="A6" s="5"/>
      <c r="B6" s="70" t="s">
        <v>39</v>
      </c>
      <c r="C6" s="97" t="s">
        <v>76</v>
      </c>
      <c r="D6" s="98" t="s">
        <v>79</v>
      </c>
      <c r="E6" s="101" t="s">
        <v>82</v>
      </c>
      <c r="F6" s="102" t="s">
        <v>85</v>
      </c>
      <c r="G6" s="5"/>
    </row>
    <row r="7" spans="1:9" ht="41.25" customHeight="1" thickBot="1" x14ac:dyDescent="0.3">
      <c r="A7" s="5"/>
      <c r="B7" s="164" t="s">
        <v>86</v>
      </c>
      <c r="C7" s="165"/>
      <c r="D7" s="165"/>
      <c r="E7" s="165"/>
      <c r="F7" s="166"/>
      <c r="G7" s="5"/>
    </row>
    <row r="8" spans="1:9" x14ac:dyDescent="0.25">
      <c r="B8" s="5"/>
      <c r="C8" s="5"/>
      <c r="D8" s="5"/>
      <c r="E8" s="5"/>
      <c r="F8" s="5"/>
      <c r="G8" s="5"/>
    </row>
    <row r="15" spans="1:9" ht="15.75" x14ac:dyDescent="0.25">
      <c r="D15" s="105"/>
    </row>
  </sheetData>
  <mergeCells count="2">
    <mergeCell ref="B7:F7"/>
    <mergeCell ref="B2:F2"/>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zoomScale="70" zoomScaleNormal="70" workbookViewId="0">
      <selection activeCell="AL30" sqref="AL30"/>
    </sheetView>
  </sheetViews>
  <sheetFormatPr defaultRowHeight="15" x14ac:dyDescent="0.25"/>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4" zoomScale="80" zoomScaleNormal="80" workbookViewId="0">
      <selection activeCell="AK38" sqref="AK38"/>
    </sheetView>
  </sheetViews>
  <sheetFormatPr defaultRowHeight="15" x14ac:dyDescent="0.2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4"/>
  <sheetViews>
    <sheetView workbookViewId="0">
      <selection activeCell="K49" sqref="K49"/>
    </sheetView>
  </sheetViews>
  <sheetFormatPr defaultRowHeight="15" x14ac:dyDescent="0.25"/>
  <cols>
    <col min="1" max="1" width="3.5703125" customWidth="1"/>
    <col min="2" max="2" width="20.7109375" customWidth="1"/>
  </cols>
  <sheetData>
    <row r="3" spans="2:2" x14ac:dyDescent="0.25">
      <c r="B3" s="12"/>
    </row>
    <row r="4" spans="2:2" x14ac:dyDescent="0.25">
      <c r="B4" s="12"/>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 zoomScale="90" zoomScaleNormal="90" workbookViewId="0">
      <selection activeCell="T36" sqref="T36"/>
    </sheetView>
  </sheetViews>
  <sheetFormatPr defaultRowHeight="15" x14ac:dyDescent="0.2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10" workbookViewId="0">
      <selection activeCell="P36" sqref="P36"/>
    </sheetView>
  </sheetViews>
  <sheetFormatPr defaultRowHeight="15" x14ac:dyDescent="0.25"/>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21</vt:i4>
      </vt:variant>
    </vt:vector>
  </HeadingPairs>
  <TitlesOfParts>
    <vt:vector size="21" baseType="lpstr">
      <vt:lpstr>CEA</vt:lpstr>
      <vt:lpstr>BIA</vt:lpstr>
      <vt:lpstr>účinn. a bezpeč.</vt:lpstr>
      <vt:lpstr>QALY, LYG - modelace</vt:lpstr>
      <vt:lpstr>Váhy (cost-effect)</vt:lpstr>
      <vt:lpstr>Váhy (cost-effect) (2)</vt:lpstr>
      <vt:lpstr>srovnání</vt:lpstr>
      <vt:lpstr>List1</vt:lpstr>
      <vt:lpstr>List2</vt:lpstr>
      <vt:lpstr>List3</vt:lpstr>
      <vt:lpstr>List4</vt:lpstr>
      <vt:lpstr>List5</vt:lpstr>
      <vt:lpstr>List6</vt:lpstr>
      <vt:lpstr>List7</vt:lpstr>
      <vt:lpstr>List8</vt:lpstr>
      <vt:lpstr>List9</vt:lpstr>
      <vt:lpstr>List10</vt:lpstr>
      <vt:lpstr>List11</vt:lpstr>
      <vt:lpstr>List12</vt:lpstr>
      <vt:lpstr>List13</vt:lpstr>
      <vt:lpstr>List14</vt:lpstr>
    </vt:vector>
  </TitlesOfParts>
  <Company>FN Olomouc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 systému Windows</dc:creator>
  <cp:lastModifiedBy>Dudovi</cp:lastModifiedBy>
  <dcterms:created xsi:type="dcterms:W3CDTF">2023-05-03T18:48:29Z</dcterms:created>
  <dcterms:modified xsi:type="dcterms:W3CDTF">2024-05-11T11:15:09Z</dcterms:modified>
</cp:coreProperties>
</file>