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0215" windowHeight="4995" tabRatio="587"/>
  </bookViews>
  <sheets>
    <sheet name="Ceny za léčbu" sheetId="1" r:id="rId1"/>
    <sheet name="Přehledy studií" sheetId="13" r:id="rId2"/>
    <sheet name="effi.frontier (2.linie)" sheetId="6" r:id="rId3"/>
    <sheet name="ICER 2.linie " sheetId="16" r:id="rId4"/>
    <sheet name="Obrázky1" sheetId="11" r:id="rId5"/>
    <sheet name="Obrázky2" sheetId="14" r:id="rId6"/>
    <sheet name="Obrázky3" sheetId="15" r:id="rId7"/>
    <sheet name="Obrázky4" sheetId="17" r:id="rId8"/>
  </sheets>
  <externalReferences>
    <externalReference r:id="rId9"/>
  </externalReferenc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9" i="1" l="1"/>
  <c r="T19" i="1"/>
  <c r="O19" i="1"/>
  <c r="N19" i="1"/>
  <c r="N17" i="1"/>
  <c r="P19" i="1" l="1"/>
  <c r="L2" i="16"/>
  <c r="E2" i="16" s="1"/>
  <c r="L3" i="16"/>
  <c r="E3" i="16" s="1"/>
  <c r="E4" i="16"/>
  <c r="E5" i="16"/>
  <c r="F15" i="6" l="1"/>
  <c r="E15" i="6"/>
  <c r="F14" i="6"/>
  <c r="E14" i="6"/>
  <c r="F13" i="6"/>
  <c r="E13" i="6"/>
  <c r="F12" i="6"/>
  <c r="E12" i="6"/>
  <c r="E11" i="6"/>
  <c r="E10" i="6"/>
  <c r="E9" i="6"/>
  <c r="E8" i="6"/>
  <c r="E7" i="6"/>
  <c r="E6" i="6"/>
  <c r="E5" i="6"/>
  <c r="E4" i="6"/>
  <c r="T3" i="1"/>
  <c r="K3" i="1"/>
  <c r="L3" i="1" s="1"/>
  <c r="M3" i="1" s="1"/>
  <c r="O3" i="1" s="1"/>
  <c r="T17" i="1"/>
  <c r="T15" i="1" l="1"/>
  <c r="K15" i="1" s="1"/>
  <c r="L15" i="1" s="1"/>
  <c r="T11" i="1"/>
  <c r="K11" i="1" s="1"/>
  <c r="L11" i="1" s="1"/>
  <c r="T10" i="1"/>
  <c r="K10" i="1" s="1"/>
  <c r="L10" i="1" s="1"/>
  <c r="T9" i="1"/>
  <c r="K9" i="1" s="1"/>
  <c r="L9" i="1" s="1"/>
  <c r="N9" i="1" l="1"/>
  <c r="M9" i="1"/>
  <c r="O9" i="1" s="1"/>
  <c r="M11" i="1"/>
  <c r="O11" i="1" s="1"/>
  <c r="N10" i="1"/>
  <c r="M10" i="1"/>
  <c r="O10" i="1" s="1"/>
  <c r="M15" i="1"/>
  <c r="N15" i="1"/>
  <c r="T12" i="1"/>
  <c r="F5" i="6" l="1"/>
  <c r="F4" i="6"/>
  <c r="F7" i="6"/>
  <c r="F6" i="6"/>
  <c r="O17" i="1"/>
  <c r="O15" i="1"/>
  <c r="U11" i="1" s="1"/>
  <c r="T14" i="1"/>
  <c r="K14" i="1" s="1"/>
  <c r="L14" i="1" s="1"/>
  <c r="T13" i="1"/>
  <c r="T7" i="1"/>
  <c r="K7" i="1" s="1"/>
  <c r="L7" i="1" s="1"/>
  <c r="M7" i="1" s="1"/>
  <c r="O7" i="1" s="1"/>
  <c r="T6" i="1"/>
  <c r="K6" i="1" s="1"/>
  <c r="L6" i="1" s="1"/>
  <c r="U13" i="1" l="1"/>
  <c r="U10" i="1"/>
  <c r="M6" i="1"/>
  <c r="O5" i="1" s="1"/>
  <c r="F16" i="6" s="1"/>
  <c r="N12" i="1"/>
  <c r="N13" i="1"/>
  <c r="M14" i="1"/>
  <c r="O14" i="1" s="1"/>
  <c r="N14" i="1"/>
  <c r="H8" i="6" l="1"/>
  <c r="H14" i="6"/>
  <c r="G14" i="6" s="1"/>
  <c r="J5" i="16" s="1"/>
  <c r="H6" i="6"/>
  <c r="G6" i="6" s="1"/>
  <c r="K3" i="16" s="1"/>
  <c r="H13" i="6"/>
  <c r="G13" i="6" s="1"/>
  <c r="I5" i="16" s="1"/>
  <c r="H5" i="6"/>
  <c r="G5" i="6" s="1"/>
  <c r="I3" i="16" s="1"/>
  <c r="H12" i="6"/>
  <c r="G12" i="6" s="1"/>
  <c r="H4" i="6"/>
  <c r="G4" i="6" s="1"/>
  <c r="H11" i="6"/>
  <c r="H10" i="6"/>
  <c r="H9" i="6"/>
  <c r="H15" i="6"/>
  <c r="G15" i="6" s="1"/>
  <c r="K5" i="16" s="1"/>
  <c r="H7" i="6"/>
  <c r="G7" i="6" s="1"/>
  <c r="J3" i="16" s="1"/>
  <c r="O4" i="1"/>
  <c r="O6" i="1"/>
  <c r="U9" i="1"/>
  <c r="U12" i="1"/>
  <c r="P10" i="1"/>
  <c r="Q10" i="1"/>
  <c r="O12" i="1"/>
  <c r="O13" i="1"/>
  <c r="F11" i="6" l="1"/>
  <c r="G11" i="6" s="1"/>
  <c r="J4" i="16" s="1"/>
  <c r="F10" i="6"/>
  <c r="G10" i="6" s="1"/>
  <c r="K4" i="16" s="1"/>
  <c r="F9" i="6"/>
  <c r="G9" i="6" s="1"/>
  <c r="I4" i="16" s="1"/>
  <c r="F8" i="6"/>
  <c r="G8" i="6" s="1"/>
  <c r="P9" i="1"/>
  <c r="Q9" i="1"/>
  <c r="U17" i="1"/>
  <c r="P17" i="1" s="1"/>
  <c r="P13" i="1"/>
  <c r="Q13" i="1"/>
  <c r="P12" i="1"/>
  <c r="Q12" i="1"/>
</calcChain>
</file>

<file path=xl/comments1.xml><?xml version="1.0" encoding="utf-8"?>
<comments xmlns="http://schemas.openxmlformats.org/spreadsheetml/2006/main">
  <authors>
    <author>Uživatel systému Windows</author>
  </authors>
  <commentList>
    <comment ref="J6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</text>
    </comment>
    <comment ref="J7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Cena dle ceníku Phoenix
</t>
        </r>
      </text>
    </comment>
    <comment ref="J10" authorId="0">
      <text/>
    </comment>
    <comment ref="J11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Cena dle ceníku Phoenix
</t>
        </r>
      </text>
    </comment>
    <comment ref="J12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Cena dle Žádosti OK FNOL z 14.6.2022
</t>
        </r>
      </text>
    </comment>
    <comment ref="J13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Cena dle Žádosti OK FNOL z 14.6.2022
</t>
        </r>
      </text>
    </comment>
    <comment ref="J14" authorId="0">
      <text>
        <r>
          <rPr>
            <b/>
            <sz val="9"/>
            <color indexed="81"/>
            <rFont val="Tahoma"/>
            <family val="2"/>
            <charset val="238"/>
          </rPr>
          <t>Cena dle informací Herbacos Recordati</t>
        </r>
      </text>
    </comment>
    <comment ref="J15" authorId="0">
      <text>
        <r>
          <rPr>
            <b/>
            <sz val="9"/>
            <color indexed="81"/>
            <rFont val="Tahoma"/>
            <family val="2"/>
            <charset val="238"/>
          </rPr>
          <t>Cena dle informací Herbacos Recordati</t>
        </r>
      </text>
    </comment>
  </commentList>
</comments>
</file>

<file path=xl/sharedStrings.xml><?xml version="1.0" encoding="utf-8"?>
<sst xmlns="http://schemas.openxmlformats.org/spreadsheetml/2006/main" count="235" uniqueCount="190">
  <si>
    <t>bonus</t>
  </si>
  <si>
    <t xml:space="preserve"> </t>
  </si>
  <si>
    <r>
      <t xml:space="preserve">režimy                    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(posuz. LP je zvýrazněn modře)</t>
    </r>
  </si>
  <si>
    <t>pasireotid</t>
  </si>
  <si>
    <t>druh a popis studie</t>
  </si>
  <si>
    <t>výsledky studie v daném outcomu</t>
  </si>
  <si>
    <t>výsledky studie v parametrech bezpečnosti</t>
  </si>
  <si>
    <t>definice outcomu studie pro parametr zmenšení tumoru</t>
  </si>
  <si>
    <r>
      <t>definice outcomu studie jen pro samotný parametr</t>
    </r>
    <r>
      <rPr>
        <b/>
        <sz val="11"/>
        <color theme="1"/>
        <rFont val="Calibri"/>
        <family val="2"/>
        <charset val="238"/>
      </rPr>
      <t>*</t>
    </r>
    <r>
      <rPr>
        <b/>
        <sz val="11"/>
        <color theme="1"/>
        <rFont val="Calibri"/>
        <family val="2"/>
        <charset val="238"/>
        <scheme val="minor"/>
      </rPr>
      <t xml:space="preserve"> IGF-1 hladiny</t>
    </r>
    <r>
      <rPr>
        <b/>
        <vertAlign val="superscript"/>
        <sz val="11"/>
        <color theme="1"/>
        <rFont val="Calibri"/>
        <family val="2"/>
        <charset val="238"/>
        <scheme val="minor"/>
      </rPr>
      <t>13</t>
    </r>
  </si>
  <si>
    <t>pegvisomant monoterapie</t>
  </si>
  <si>
    <t xml:space="preserve">neuvedeno, resp. neaplikovatelné - viz pozn. 25 </t>
  </si>
  <si>
    <t>18,5% ve 40mg rameni,                       10,8% v 60mg rameni,             1,5% v kontrol. rameni</t>
  </si>
  <si>
    <r>
      <t xml:space="preserve">cca 12% pac. mělo ALT &gt; 2x ULN a cca 6% mělo AST &gt; 2x ULN, </t>
    </r>
    <r>
      <rPr>
        <i/>
        <u/>
        <sz val="9.5"/>
        <color theme="1"/>
        <rFont val="Calibri"/>
        <family val="2"/>
        <charset val="238"/>
        <scheme val="minor"/>
      </rPr>
      <t>zvětšení nádoru</t>
    </r>
    <r>
      <rPr>
        <u/>
        <sz val="9.5"/>
        <color theme="1"/>
        <rFont val="Calibri"/>
        <family val="2"/>
        <charset val="238"/>
        <scheme val="minor"/>
      </rPr>
      <t>: cca u 10% pacientů</t>
    </r>
  </si>
  <si>
    <r>
      <rPr>
        <i/>
        <u/>
        <sz val="9.5"/>
        <color theme="1"/>
        <rFont val="Calibri"/>
        <family val="2"/>
        <charset val="238"/>
        <scheme val="minor"/>
      </rPr>
      <t>hyperglykémie</t>
    </r>
    <r>
      <rPr>
        <sz val="9.5"/>
        <color theme="1"/>
        <rFont val="Calibri"/>
        <family val="2"/>
        <charset val="238"/>
        <scheme val="minor"/>
      </rPr>
      <t xml:space="preserve">: </t>
    </r>
    <r>
      <rPr>
        <u/>
        <sz val="9.5"/>
        <color theme="1"/>
        <rFont val="Calibri"/>
        <family val="2"/>
        <charset val="238"/>
        <scheme val="minor"/>
      </rPr>
      <t>33% pac. ve 40mg rameni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 xml:space="preserve">31% v 60mg rameni </t>
    </r>
    <r>
      <rPr>
        <sz val="9.5"/>
        <color theme="1"/>
        <rFont val="Calibri"/>
        <family val="2"/>
        <charset val="238"/>
        <scheme val="minor"/>
      </rPr>
      <t xml:space="preserve">a 14% v kontrolním, </t>
    </r>
    <r>
      <rPr>
        <i/>
        <u/>
        <sz val="9.5"/>
        <color theme="1"/>
        <rFont val="Calibri"/>
        <family val="2"/>
        <charset val="238"/>
        <scheme val="minor"/>
      </rPr>
      <t>vážné NÚ</t>
    </r>
    <r>
      <rPr>
        <sz val="9.5"/>
        <color theme="1"/>
        <rFont val="Calibri"/>
        <family val="2"/>
        <charset val="238"/>
        <scheme val="minor"/>
      </rPr>
      <t>: 10% pac. ve 40mg rameni, 3% v 60mg a 5% v kontrolním</t>
    </r>
  </si>
  <si>
    <r>
      <t>podíl pac. s normální IGF-1 hladinou (dle poslední naměřené hodnoty, protokol(</t>
    </r>
    <r>
      <rPr>
        <vertAlign val="superscript"/>
        <sz val="9.5"/>
        <color theme="1"/>
        <rFont val="Calibri"/>
        <family val="2"/>
        <charset val="238"/>
        <scheme val="minor"/>
      </rPr>
      <t xml:space="preserve">48) </t>
    </r>
    <r>
      <rPr>
        <sz val="9.5"/>
        <color theme="1"/>
        <rFont val="Calibri"/>
        <family val="2"/>
        <charset val="238"/>
        <scheme val="minor"/>
      </rPr>
      <t xml:space="preserve">doporučoval </t>
    </r>
    <r>
      <rPr>
        <sz val="9.5"/>
        <color theme="1"/>
        <rFont val="Calibri"/>
        <family val="2"/>
        <charset val="238"/>
      </rPr>
      <t>ā</t>
    </r>
    <r>
      <rPr>
        <sz val="9.5"/>
        <color theme="1"/>
        <rFont val="Calibri"/>
        <family val="2"/>
        <charset val="238"/>
        <scheme val="minor"/>
      </rPr>
      <t xml:space="preserve"> 6 měs.) </t>
    </r>
    <r>
      <rPr>
        <u/>
        <sz val="9.5"/>
        <color theme="1"/>
        <rFont val="Calibri"/>
        <family val="2"/>
        <charset val="238"/>
        <scheme val="minor"/>
      </rPr>
      <t xml:space="preserve">po 5 letech léčby </t>
    </r>
  </si>
  <si>
    <t>73,8%</t>
  </si>
  <si>
    <r>
      <rPr>
        <u/>
        <sz val="10"/>
        <color theme="1"/>
        <rFont val="Calibri"/>
        <family val="2"/>
        <charset val="238"/>
        <scheme val="minor"/>
      </rPr>
      <t>25% ve 40mg</t>
    </r>
    <r>
      <rPr>
        <sz val="10"/>
        <color theme="1"/>
        <rFont val="Calibri"/>
        <family val="2"/>
        <charset val="238"/>
        <scheme val="minor"/>
      </rPr>
      <t xml:space="preserve"> rameni,                       </t>
    </r>
    <r>
      <rPr>
        <u/>
        <sz val="10"/>
        <color theme="1"/>
        <rFont val="Calibri"/>
        <family val="2"/>
        <charset val="238"/>
        <scheme val="minor"/>
      </rPr>
      <t>26% v 60mg</t>
    </r>
    <r>
      <rPr>
        <u val="singleAccounting"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rameni,             0% v kontrol. rameni</t>
    </r>
  </si>
  <si>
    <t xml:space="preserve"> * CAVE! protože pegvisomant (viz níže pozn. 25) blokuje jen periferní působení GH (viz níže pozn. 13) vedoucí ke snížení IGF-I (viz níže pozn. 13), nelze při jeho podávání  využívat doporučovanou kontrolu také hladiny GH! </t>
  </si>
  <si>
    <t xml:space="preserve"> ** Rozhodnutí upravit dávku bylo založeno na tom, zda hladina IGF-I z předchozí návštěvy byla &gt; 0,8 x ULN (nebo v rámci 20 % ULN) nebo klesla pod spodní hranici normálu, na základě specifického testu Referenční rozsah IGF-I</t>
  </si>
  <si>
    <r>
      <t xml:space="preserve">podíl pac. s normální IGF-1 hladinou                                      </t>
    </r>
    <r>
      <rPr>
        <u/>
        <sz val="9.5"/>
        <color theme="1"/>
        <rFont val="Calibri"/>
        <family val="2"/>
        <charset val="238"/>
        <scheme val="minor"/>
      </rPr>
      <t>ve 40 týdnu</t>
    </r>
  </si>
  <si>
    <t>56%</t>
  </si>
  <si>
    <r>
      <t xml:space="preserve">cca 1,2% pac. mělo ALT/AST &gt; 3x ULN,                                                        </t>
    </r>
    <r>
      <rPr>
        <i/>
        <u/>
        <sz val="9.5"/>
        <color theme="1"/>
        <rFont val="Calibri"/>
        <family val="2"/>
        <charset val="238"/>
        <scheme val="minor"/>
      </rPr>
      <t>zvětšení nádoru</t>
    </r>
    <r>
      <rPr>
        <u/>
        <sz val="9.5"/>
        <color theme="1"/>
        <rFont val="Calibri"/>
        <family val="2"/>
        <charset val="238"/>
        <scheme val="minor"/>
      </rPr>
      <t>: cca u 5% pacientů (</t>
    </r>
    <r>
      <rPr>
        <sz val="9.5"/>
        <color theme="1"/>
        <rFont val="Calibri"/>
        <family val="2"/>
        <charset val="238"/>
        <scheme val="minor"/>
      </rPr>
      <t>dle lokálního MRI čtení)</t>
    </r>
  </si>
  <si>
    <r>
      <rPr>
        <u/>
        <sz val="9.5"/>
        <color theme="1"/>
        <rFont val="Calibri"/>
        <family val="2"/>
        <charset val="238"/>
        <scheme val="minor"/>
      </rPr>
      <t xml:space="preserve">pegvis. monoterap. (25 pac., </t>
    </r>
    <r>
      <rPr>
        <sz val="9.5"/>
        <color theme="1"/>
        <rFont val="Calibri"/>
        <family val="2"/>
        <charset val="238"/>
        <scheme val="minor"/>
      </rPr>
      <t>start: 10mg/ den, pak event.** inkrement 5mg ā 8 týdnů do max. 30mg/den či min. 5mg/ den,</t>
    </r>
    <r>
      <rPr>
        <u/>
        <sz val="9.5"/>
        <color theme="1"/>
        <rFont val="Calibri"/>
        <family val="2"/>
        <charset val="238"/>
        <scheme val="minor"/>
      </rPr>
      <t xml:space="preserve"> medián dávk. v celém ram. ve 40 týd. byl 20mg), </t>
    </r>
    <r>
      <rPr>
        <sz val="9.5"/>
        <color theme="1"/>
        <rFont val="Calibri"/>
        <family val="2"/>
        <charset val="238"/>
        <scheme val="minor"/>
      </rPr>
      <t xml:space="preserve">pegvis.+octreo. LAR (26 pac.), kontr. rameno (27 pac.-octreo. LAR </t>
    </r>
    <r>
      <rPr>
        <sz val="9.5"/>
        <color theme="1"/>
        <rFont val="Calibri"/>
        <family val="2"/>
        <charset val="238"/>
      </rPr>
      <t>ā 28 dní v dávce stejné jakou měli pac. před studií</t>
    </r>
    <r>
      <rPr>
        <sz val="9.5"/>
        <color theme="1"/>
        <rFont val="Calibri"/>
        <family val="2"/>
        <charset val="238"/>
        <scheme val="minor"/>
      </rPr>
      <t>), doba aplik.: 40 týdnů, pro determ. výše dávk. viz Příl. č. 15</t>
    </r>
  </si>
  <si>
    <r>
      <rPr>
        <u/>
        <sz val="9.5"/>
        <color theme="1"/>
        <rFont val="Calibri"/>
        <family val="2"/>
        <charset val="238"/>
        <scheme val="minor"/>
      </rPr>
      <t xml:space="preserve">průměr denní dávky u respon. po 5 letech </t>
    </r>
    <r>
      <rPr>
        <sz val="9.5"/>
        <color theme="1"/>
        <rFont val="Calibri"/>
        <family val="2"/>
        <charset val="238"/>
        <scheme val="minor"/>
      </rPr>
      <t xml:space="preserve">(tj. IGF-1 pod ULN): </t>
    </r>
    <r>
      <rPr>
        <u/>
        <sz val="9.5"/>
        <color theme="1"/>
        <rFont val="Calibri"/>
        <family val="2"/>
        <charset val="238"/>
        <scheme val="minor"/>
      </rPr>
      <t xml:space="preserve">17,2mg, průměr denní dávky u non-respon. po 5 letech </t>
    </r>
    <r>
      <rPr>
        <sz val="9.5"/>
        <color theme="1"/>
        <rFont val="Calibri"/>
        <family val="2"/>
        <charset val="238"/>
        <scheme val="minor"/>
      </rPr>
      <t>(tj. IGF-1 nad ULN)</t>
    </r>
    <r>
      <rPr>
        <u/>
        <sz val="9.5"/>
        <color theme="1"/>
        <rFont val="Calibri"/>
        <family val="2"/>
        <charset val="238"/>
        <scheme val="minor"/>
      </rPr>
      <t>: 19,8mg</t>
    </r>
    <r>
      <rPr>
        <sz val="9.5"/>
        <color theme="1"/>
        <rFont val="Calibri"/>
        <family val="2"/>
        <charset val="238"/>
        <scheme val="minor"/>
      </rPr>
      <t>,    pro determinanty výše dávk. viz Příloha č. 15</t>
    </r>
  </si>
  <si>
    <r>
      <rPr>
        <u/>
        <sz val="9.5"/>
        <color theme="1"/>
        <rFont val="Calibri"/>
        <family val="2"/>
        <charset val="238"/>
        <scheme val="minor"/>
      </rPr>
      <t>RCT z roku 2009</t>
    </r>
    <r>
      <rPr>
        <u/>
        <vertAlign val="superscript"/>
        <sz val="9.5"/>
        <color theme="1"/>
        <rFont val="Calibri"/>
        <family val="2"/>
        <charset val="238"/>
        <scheme val="minor"/>
      </rPr>
      <t>50</t>
    </r>
    <r>
      <rPr>
        <sz val="9.5"/>
        <color theme="1"/>
        <rFont val="Calibri"/>
        <family val="2"/>
        <charset val="238"/>
        <scheme val="minor"/>
      </rPr>
      <t xml:space="preserve"> - 100% pac. neodpovídající na 1. linii FGSSA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  <r>
      <rPr>
        <sz val="9.5"/>
        <color theme="1"/>
        <rFont val="Calibri"/>
        <family val="2"/>
        <charset val="238"/>
        <scheme val="minor"/>
      </rPr>
      <t xml:space="preserve"> (octreotid LAR min. po 6 měs., medián dávk. byl 30mg/28 dní, def. rezistence</t>
    </r>
    <r>
      <rPr>
        <vertAlign val="superscript"/>
        <sz val="9.5"/>
        <color theme="1"/>
        <rFont val="Calibri"/>
        <family val="2"/>
        <charset val="238"/>
        <scheme val="minor"/>
      </rPr>
      <t>21</t>
    </r>
    <r>
      <rPr>
        <sz val="9.5"/>
        <color theme="1"/>
        <rFont val="Calibri"/>
        <family val="2"/>
        <charset val="238"/>
        <scheme val="minor"/>
      </rPr>
      <t xml:space="preserve">: </t>
    </r>
    <r>
      <rPr>
        <u/>
        <sz val="9.5"/>
        <color theme="1"/>
        <rFont val="Calibri"/>
        <family val="2"/>
        <charset val="238"/>
        <scheme val="minor"/>
      </rPr>
      <t>IGF-1</t>
    </r>
    <r>
      <rPr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u/>
        <sz val="9.5"/>
        <color theme="1"/>
        <rFont val="Calibri"/>
        <family val="2"/>
        <charset val="238"/>
        <scheme val="minor"/>
      </rPr>
      <t xml:space="preserve"> </t>
    </r>
    <r>
      <rPr>
        <u/>
        <sz val="9.5"/>
        <color theme="1"/>
        <rFont val="Calibri"/>
        <family val="2"/>
        <charset val="238"/>
      </rPr>
      <t>≥</t>
    </r>
    <r>
      <rPr>
        <u/>
        <sz val="9.5"/>
        <color theme="1"/>
        <rFont val="Calibri"/>
        <family val="2"/>
        <charset val="238"/>
        <scheme val="minor"/>
      </rPr>
      <t>1,3x vyšší než UNL</t>
    </r>
    <r>
      <rPr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sz val="9.5"/>
        <color theme="1"/>
        <rFont val="Calibri"/>
        <family val="2"/>
        <charset val="238"/>
        <scheme val="minor"/>
      </rPr>
      <t xml:space="preserve">),  celkem 84 pac. randomizováno do 3 ramen (viz sl. dávk.), jako kontrol. rameno bylo pokračující oktreotid LAR (jen pac. s normal. IGF-1!, medián dávk. byl 20mg/ 28 dní), doba aplik. léčiv: 40 týdnů </t>
    </r>
  </si>
  <si>
    <r>
      <rPr>
        <u/>
        <sz val="9.5"/>
        <color theme="1"/>
        <rFont val="Calibri"/>
        <family val="2"/>
        <charset val="238"/>
        <scheme val="minor"/>
      </rPr>
      <t xml:space="preserve">pegvis.+ octreo.LAR (26 pac., </t>
    </r>
    <r>
      <rPr>
        <sz val="9.5"/>
        <color theme="1"/>
        <rFont val="Calibri"/>
        <family val="2"/>
        <charset val="238"/>
        <scheme val="minor"/>
      </rPr>
      <t>start pegv.: 10mg/ den, pak event.** inkrement 5mg ā 8 týd. do max. 30mg/den či min. 5mg/ den, octreo. ve stej. dáv. jako před stud.,</t>
    </r>
    <r>
      <rPr>
        <u/>
        <sz val="9.5"/>
        <color theme="1"/>
        <rFont val="Calibri"/>
        <family val="2"/>
        <charset val="238"/>
        <scheme val="minor"/>
      </rPr>
      <t xml:space="preserve"> medián dávk. pegv. v celém ram. ve 40 týd. byl 15mg, medián dávk. octreo. před stud.: 30mg/28 dní), </t>
    </r>
    <r>
      <rPr>
        <sz val="9.5"/>
        <color theme="1"/>
        <rFont val="Calibri"/>
        <family val="2"/>
        <charset val="238"/>
        <scheme val="minor"/>
      </rPr>
      <t xml:space="preserve">pegvis. monoter. (25 pac.), kontr. ram. (27 pac.-octreo. LAR </t>
    </r>
    <r>
      <rPr>
        <sz val="9.5"/>
        <color theme="1"/>
        <rFont val="Calibri"/>
        <family val="2"/>
        <charset val="238"/>
      </rPr>
      <t>ā 28 dní v dáv. stejné jakou měli pac. před studií</t>
    </r>
    <r>
      <rPr>
        <sz val="9.5"/>
        <color theme="1"/>
        <rFont val="Calibri"/>
        <family val="2"/>
        <charset val="238"/>
        <scheme val="minor"/>
      </rPr>
      <t>)</t>
    </r>
  </si>
  <si>
    <t>62%</t>
  </si>
  <si>
    <r>
      <rPr>
        <u/>
        <sz val="11"/>
        <color theme="1"/>
        <rFont val="Calibri"/>
        <family val="2"/>
        <charset val="238"/>
        <scheme val="minor"/>
      </rPr>
      <t>70,1</t>
    </r>
    <r>
      <rPr>
        <sz val="11"/>
        <color theme="1"/>
        <rFont val="Calibri"/>
        <family val="2"/>
        <charset val="238"/>
        <scheme val="minor"/>
      </rPr>
      <t xml:space="preserve">%                  </t>
    </r>
    <r>
      <rPr>
        <sz val="10"/>
        <color theme="1"/>
        <rFont val="Calibri"/>
        <family val="2"/>
        <charset val="238"/>
        <scheme val="minor"/>
      </rPr>
      <t xml:space="preserve"> (po 6 měs. - cca 60% kdy průměr celk. denní dávky byl 13mg)</t>
    </r>
  </si>
  <si>
    <r>
      <t xml:space="preserve">4% pac. mělo ALT/AST &gt; 3x ULN,                                   </t>
    </r>
    <r>
      <rPr>
        <i/>
        <u/>
        <sz val="9.5"/>
        <color theme="1"/>
        <rFont val="Calibri"/>
        <family val="2"/>
        <charset val="238"/>
        <scheme val="minor"/>
      </rPr>
      <t>zvětšení nádoru</t>
    </r>
    <r>
      <rPr>
        <u/>
        <sz val="9.5"/>
        <color theme="1"/>
        <rFont val="Calibri"/>
        <family val="2"/>
        <charset val="238"/>
        <scheme val="minor"/>
      </rPr>
      <t xml:space="preserve">: u 4% pac. </t>
    </r>
    <r>
      <rPr>
        <sz val="9.5"/>
        <color theme="1"/>
        <rFont val="Calibri"/>
        <family val="2"/>
        <charset val="238"/>
        <scheme val="minor"/>
      </rPr>
      <t xml:space="preserve">(stejně i v kontr. ram.), </t>
    </r>
    <r>
      <rPr>
        <i/>
        <u/>
        <sz val="9.5"/>
        <color theme="1"/>
        <rFont val="Calibri"/>
        <family val="2"/>
        <charset val="238"/>
        <scheme val="minor"/>
      </rPr>
      <t>vážné NÚ</t>
    </r>
    <r>
      <rPr>
        <sz val="9.5"/>
        <color theme="1"/>
        <rFont val="Calibri"/>
        <family val="2"/>
        <charset val="238"/>
        <scheme val="minor"/>
      </rPr>
      <t xml:space="preserve">: 24% pac. (polék. kauzal. - u 8% pac.), 4% v kontr. ram. (0% polék.), </t>
    </r>
    <r>
      <rPr>
        <i/>
        <u/>
        <sz val="9.5"/>
        <color theme="1"/>
        <rFont val="Calibri"/>
        <family val="2"/>
        <charset val="238"/>
        <scheme val="minor"/>
      </rPr>
      <t>16% pac. ukončilo pro NÚ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i/>
        <u/>
        <sz val="9.5"/>
        <color theme="1"/>
        <rFont val="Calibri"/>
        <family val="2"/>
        <charset val="238"/>
        <scheme val="minor"/>
      </rPr>
      <t>glyk.Hgl</t>
    </r>
    <r>
      <rPr>
        <sz val="9.5"/>
        <color theme="1"/>
        <rFont val="Calibri"/>
        <family val="2"/>
        <charset val="238"/>
        <scheme val="minor"/>
      </rPr>
      <t>: stat. význam. zlepšení ve 40 týd. o 0,4% (tj. o 4,3 mmol/ mol), v kontr. rameni zhoršení o 0,14%</t>
    </r>
  </si>
  <si>
    <r>
      <t xml:space="preserve">15% pac. mělo ALT/AST &gt; 3x ULN, </t>
    </r>
    <r>
      <rPr>
        <i/>
        <u/>
        <sz val="9.5"/>
        <color theme="1"/>
        <rFont val="Calibri"/>
        <family val="2"/>
        <charset val="238"/>
        <scheme val="minor"/>
      </rPr>
      <t>zvětšení nádoru</t>
    </r>
    <r>
      <rPr>
        <u/>
        <sz val="9.5"/>
        <color theme="1"/>
        <rFont val="Calibri"/>
        <family val="2"/>
        <charset val="238"/>
        <scheme val="minor"/>
      </rPr>
      <t xml:space="preserve">: u 0% pac. </t>
    </r>
    <r>
      <rPr>
        <sz val="9.5"/>
        <color theme="1"/>
        <rFont val="Calibri"/>
        <family val="2"/>
        <charset val="238"/>
        <scheme val="minor"/>
      </rPr>
      <t xml:space="preserve">(v kontrol. ram.4%), </t>
    </r>
    <r>
      <rPr>
        <i/>
        <u/>
        <sz val="9.5"/>
        <color theme="1"/>
        <rFont val="Calibri"/>
        <family val="2"/>
        <charset val="238"/>
        <scheme val="minor"/>
      </rPr>
      <t>vážné NÚ</t>
    </r>
    <r>
      <rPr>
        <sz val="9.5"/>
        <color theme="1"/>
        <rFont val="Calibri"/>
        <family val="2"/>
        <charset val="238"/>
        <scheme val="minor"/>
      </rPr>
      <t xml:space="preserve">: 4% pac. (polék. kauzal. - u 4% pac.), 4% v kontrol. ram. (0% polék.), </t>
    </r>
    <r>
      <rPr>
        <i/>
        <u/>
        <sz val="9.5"/>
        <color theme="1"/>
        <rFont val="Calibri"/>
        <family val="2"/>
        <charset val="238"/>
        <scheme val="minor"/>
      </rPr>
      <t xml:space="preserve">15% pac. ukončilo pro NÚ </t>
    </r>
    <r>
      <rPr>
        <sz val="9.5"/>
        <color theme="1"/>
        <rFont val="Calibri"/>
        <family val="2"/>
        <charset val="238"/>
        <scheme val="minor"/>
      </rPr>
      <t xml:space="preserve">(v kontr.0%), </t>
    </r>
    <r>
      <rPr>
        <i/>
        <u/>
        <sz val="9.5"/>
        <color theme="1"/>
        <rFont val="Calibri"/>
        <family val="2"/>
        <charset val="238"/>
        <scheme val="minor"/>
      </rPr>
      <t>glyk.Hgl</t>
    </r>
    <r>
      <rPr>
        <sz val="9.5"/>
        <color theme="1"/>
        <rFont val="Calibri"/>
        <family val="2"/>
        <charset val="238"/>
        <scheme val="minor"/>
      </rPr>
      <t>: bez význam. vlivu ve 40 týd., v kontrol. rameni zhoršení o 0,14%</t>
    </r>
  </si>
  <si>
    <r>
      <t xml:space="preserve">vstupní charakteristiky pacientů ve studii </t>
    </r>
    <r>
      <rPr>
        <b/>
        <sz val="10"/>
        <color theme="1"/>
        <rFont val="Calibri"/>
        <family val="2"/>
        <charset val="238"/>
        <scheme val="minor"/>
      </rPr>
      <t>(</t>
    </r>
    <r>
      <rPr>
        <b/>
        <u/>
        <sz val="10"/>
        <color theme="1"/>
        <rFont val="Calibri"/>
        <family val="2"/>
        <charset val="238"/>
        <scheme val="minor"/>
      </rPr>
      <t xml:space="preserve">CAVE! po RT dochází k poklesu GH a IGF-1 v průběhu několika let! </t>
    </r>
    <r>
      <rPr>
        <b/>
        <sz val="10"/>
        <color theme="1"/>
        <rFont val="Calibri"/>
        <family val="2"/>
        <charset val="238"/>
        <scheme val="minor"/>
      </rPr>
      <t>- tzn. zohlednit event. vliv na výsledky následující farmakoterapie - viz pozn. 51)</t>
    </r>
  </si>
  <si>
    <t>neuvedeno</t>
  </si>
  <si>
    <r>
      <t xml:space="preserve">      u 3 pac. zůstala hodnota IGF-1 normální. </t>
    </r>
    <r>
      <rPr>
        <u/>
        <sz val="10"/>
        <color theme="1"/>
        <rFont val="Calibri"/>
        <family val="2"/>
        <charset val="238"/>
        <scheme val="minor"/>
      </rPr>
      <t>Normalizace IGF-1 mohla být detekována u odpovídajících pacientů již po jedné nebo dvou injekcích pasireotidu</t>
    </r>
    <r>
      <rPr>
        <sz val="10"/>
        <color theme="1"/>
        <rFont val="Calibri"/>
        <family val="2"/>
        <charset val="238"/>
        <scheme val="minor"/>
      </rPr>
      <t>!</t>
    </r>
  </si>
  <si>
    <r>
      <t>jen dospělí: cca 43</t>
    </r>
    <r>
      <rPr>
        <u/>
        <sz val="9.5"/>
        <rFont val="Calibri"/>
        <family val="2"/>
        <charset val="238"/>
        <scheme val="minor"/>
      </rPr>
      <t>% žen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medián věku</t>
    </r>
    <r>
      <rPr>
        <sz val="9.5"/>
        <rFont val="Calibri"/>
        <family val="2"/>
        <charset val="238"/>
        <scheme val="minor"/>
      </rPr>
      <t xml:space="preserve"> při zahájení terap.: </t>
    </r>
    <r>
      <rPr>
        <u/>
        <sz val="9.5"/>
        <rFont val="Calibri"/>
        <family val="2"/>
        <charset val="238"/>
        <scheme val="minor"/>
      </rPr>
      <t>cca 48,7 let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průměr. bazál. hl. IGF-1: 1,8x vyšší než UNL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předch. RT</t>
    </r>
    <r>
      <rPr>
        <u/>
        <vertAlign val="superscript"/>
        <sz val="9.5"/>
        <rFont val="Calibri"/>
        <family val="2"/>
        <charset val="238"/>
        <scheme val="minor"/>
      </rPr>
      <t>51</t>
    </r>
    <r>
      <rPr>
        <u/>
        <sz val="9.5"/>
        <rFont val="Calibri"/>
        <family val="2"/>
        <charset val="238"/>
        <scheme val="minor"/>
      </rPr>
      <t>: u cca 17 % pac</t>
    </r>
    <r>
      <rPr>
        <sz val="9.5"/>
        <rFont val="Calibri"/>
        <family val="2"/>
        <charset val="238"/>
        <scheme val="minor"/>
      </rPr>
      <t>.</t>
    </r>
    <r>
      <rPr>
        <u/>
        <sz val="9.5"/>
        <rFont val="Calibri"/>
        <family val="2"/>
        <charset val="238"/>
        <scheme val="minor"/>
      </rPr>
      <t>, předch. operace</t>
    </r>
    <r>
      <rPr>
        <u/>
        <vertAlign val="superscript"/>
        <sz val="9.5"/>
        <rFont val="Calibri"/>
        <family val="2"/>
        <charset val="238"/>
        <scheme val="minor"/>
      </rPr>
      <t>54</t>
    </r>
    <r>
      <rPr>
        <u/>
        <sz val="9.5"/>
        <rFont val="Calibri"/>
        <family val="2"/>
        <charset val="238"/>
        <scheme val="minor"/>
      </rPr>
      <t>: u cca 86% pac., diabetici: 31%, průměrný glyk.Hgl: 6,1%</t>
    </r>
    <r>
      <rPr>
        <sz val="9.5"/>
        <rFont val="Calibri"/>
        <family val="2"/>
        <charset val="238"/>
        <scheme val="minor"/>
      </rPr>
      <t xml:space="preserve">, průměr. BMI a lačná glyk. neuvedeny!, </t>
    </r>
    <r>
      <rPr>
        <b/>
        <u/>
        <sz val="9.5"/>
        <rFont val="Calibri"/>
        <family val="2"/>
        <charset val="238"/>
        <scheme val="minor"/>
      </rPr>
      <t xml:space="preserve">CAVE! 14% pac. mělo před pasireot. normální IGF-1 - všichni měli kombinaci FGSSA s pegvisom. a 80% z nic mělo těžké bolesti hlavy při této léčbě </t>
    </r>
  </si>
  <si>
    <r>
      <t xml:space="preserve">jen dospělí ?: </t>
    </r>
    <r>
      <rPr>
        <b/>
        <sz val="9.5"/>
        <color theme="1"/>
        <rFont val="Calibri"/>
        <family val="2"/>
        <charset val="238"/>
        <scheme val="minor"/>
      </rPr>
      <t>celkem v rameni 26 pa</t>
    </r>
    <r>
      <rPr>
        <sz val="9.5"/>
        <color theme="1"/>
        <rFont val="Calibri"/>
        <family val="2"/>
        <charset val="238"/>
        <scheme val="minor"/>
      </rPr>
      <t xml:space="preserve">c. - </t>
    </r>
    <r>
      <rPr>
        <u/>
        <sz val="9.5"/>
        <color theme="1"/>
        <rFont val="Calibri"/>
        <family val="2"/>
        <charset val="238"/>
        <scheme val="minor"/>
      </rPr>
      <t>35% žen</t>
    </r>
    <r>
      <rPr>
        <sz val="9.5"/>
        <color theme="1"/>
        <rFont val="Calibri"/>
        <family val="2"/>
        <charset val="238"/>
        <scheme val="minor"/>
      </rPr>
      <t xml:space="preserve">, věk. </t>
    </r>
    <r>
      <rPr>
        <u/>
        <sz val="9.5"/>
        <color theme="1"/>
        <rFont val="Calibri"/>
        <family val="2"/>
        <charset val="238"/>
        <scheme val="minor"/>
      </rPr>
      <t>průměr</t>
    </r>
    <r>
      <rPr>
        <sz val="9.5"/>
        <color theme="1"/>
        <rFont val="Calibri"/>
        <family val="2"/>
        <charset val="238"/>
        <scheme val="minor"/>
      </rPr>
      <t xml:space="preserve"> při zahájení aplik. pegv.: </t>
    </r>
    <r>
      <rPr>
        <u/>
        <sz val="9.5"/>
        <color theme="1"/>
        <rFont val="Calibri"/>
        <family val="2"/>
        <charset val="238"/>
        <scheme val="minor"/>
      </rPr>
      <t>40 let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průměr. bazál. hl. IGF-1:</t>
    </r>
    <r>
      <rPr>
        <sz val="9.5"/>
        <color theme="1"/>
        <rFont val="Calibri"/>
        <family val="2"/>
        <charset val="238"/>
        <scheme val="minor"/>
      </rPr>
      <t xml:space="preserve"> 629 ng/ml (vypočteno jako</t>
    </r>
    <r>
      <rPr>
        <u/>
        <sz val="9.5"/>
        <color theme="1"/>
        <rFont val="Calibri"/>
        <family val="2"/>
        <charset val="238"/>
        <scheme val="minor"/>
      </rPr>
      <t xml:space="preserve"> 2,8x vyšší než UNL</t>
    </r>
    <r>
      <rPr>
        <sz val="9.5"/>
        <color theme="1"/>
        <rFont val="Calibri"/>
        <family val="2"/>
        <charset val="238"/>
        <scheme val="minor"/>
      </rPr>
      <t xml:space="preserve"> dle prům. věku výše, </t>
    </r>
    <r>
      <rPr>
        <u/>
        <sz val="9.5"/>
        <color theme="1"/>
        <rFont val="Calibri"/>
        <family val="2"/>
        <charset val="238"/>
        <scheme val="minor"/>
      </rPr>
      <t>předch. RT</t>
    </r>
    <r>
      <rPr>
        <u/>
        <vertAlign val="superscript"/>
        <sz val="9.5"/>
        <color theme="1"/>
        <rFont val="Calibri"/>
        <family val="2"/>
        <charset val="238"/>
        <scheme val="minor"/>
      </rPr>
      <t>51</t>
    </r>
    <r>
      <rPr>
        <u/>
        <sz val="9.5"/>
        <color theme="1"/>
        <rFont val="Calibri"/>
        <family val="2"/>
        <charset val="238"/>
        <scheme val="minor"/>
      </rPr>
      <t xml:space="preserve">: </t>
    </r>
    <r>
      <rPr>
        <sz val="9.5"/>
        <color theme="1"/>
        <rFont val="Calibri"/>
        <family val="2"/>
        <charset val="238"/>
        <scheme val="minor"/>
      </rPr>
      <t>neuvedeno (</t>
    </r>
    <r>
      <rPr>
        <u/>
        <sz val="9.5"/>
        <color theme="1"/>
        <rFont val="Calibri"/>
        <family val="2"/>
        <charset val="238"/>
        <scheme val="minor"/>
      </rPr>
      <t>v inclus. crit. bylo předch. chir. zákrok a/nebo RT!</t>
    </r>
    <r>
      <rPr>
        <sz val="9.5"/>
        <color theme="1"/>
        <rFont val="Calibri"/>
        <family val="2"/>
        <charset val="238"/>
        <scheme val="minor"/>
      </rPr>
      <t xml:space="preserve">), </t>
    </r>
    <r>
      <rPr>
        <u/>
        <sz val="9.5"/>
        <color theme="1"/>
        <rFont val="Calibri"/>
        <family val="2"/>
        <charset val="238"/>
        <scheme val="minor"/>
      </rPr>
      <t>průměr. hmotnost: 97kg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diabetici: 15%, pac.  s gluk. intol.:12%,</t>
    </r>
    <r>
      <rPr>
        <sz val="9.5"/>
        <color theme="1"/>
        <rFont val="Calibri"/>
        <family val="2"/>
        <charset val="238"/>
        <scheme val="minor"/>
      </rPr>
      <t xml:space="preserve">  pro determinanty výše dávkování viz Přílohu č. 15</t>
    </r>
  </si>
  <si>
    <r>
      <t xml:space="preserve">jen dospělí ?: </t>
    </r>
    <r>
      <rPr>
        <b/>
        <sz val="9.5"/>
        <color theme="1"/>
        <rFont val="Calibri"/>
        <family val="2"/>
        <charset val="238"/>
        <scheme val="minor"/>
      </rPr>
      <t>celkem v rameni 25 pa</t>
    </r>
    <r>
      <rPr>
        <sz val="9.5"/>
        <color theme="1"/>
        <rFont val="Calibri"/>
        <family val="2"/>
        <charset val="238"/>
        <scheme val="minor"/>
      </rPr>
      <t xml:space="preserve">c. - </t>
    </r>
    <r>
      <rPr>
        <u/>
        <sz val="9.5"/>
        <color theme="1"/>
        <rFont val="Calibri"/>
        <family val="2"/>
        <charset val="238"/>
        <scheme val="minor"/>
      </rPr>
      <t>40% žen</t>
    </r>
    <r>
      <rPr>
        <sz val="9.5"/>
        <color theme="1"/>
        <rFont val="Calibri"/>
        <family val="2"/>
        <charset val="238"/>
        <scheme val="minor"/>
      </rPr>
      <t xml:space="preserve">, věk. </t>
    </r>
    <r>
      <rPr>
        <u/>
        <sz val="9.5"/>
        <color theme="1"/>
        <rFont val="Calibri"/>
        <family val="2"/>
        <charset val="238"/>
        <scheme val="minor"/>
      </rPr>
      <t>průměr</t>
    </r>
    <r>
      <rPr>
        <sz val="9.5"/>
        <color theme="1"/>
        <rFont val="Calibri"/>
        <family val="2"/>
        <charset val="238"/>
        <scheme val="minor"/>
      </rPr>
      <t xml:space="preserve"> při zahájení aplik. pegv.: </t>
    </r>
    <r>
      <rPr>
        <u/>
        <sz val="9.5"/>
        <color theme="1"/>
        <rFont val="Calibri"/>
        <family val="2"/>
        <charset val="238"/>
        <scheme val="minor"/>
      </rPr>
      <t>49 let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průměr. bazál. hl. IGF-1:</t>
    </r>
    <r>
      <rPr>
        <sz val="9.5"/>
        <color theme="1"/>
        <rFont val="Calibri"/>
        <family val="2"/>
        <charset val="238"/>
        <scheme val="minor"/>
      </rPr>
      <t xml:space="preserve"> 580 ng/ml (vypočteno jako</t>
    </r>
    <r>
      <rPr>
        <u/>
        <sz val="9.5"/>
        <color theme="1"/>
        <rFont val="Calibri"/>
        <family val="2"/>
        <charset val="238"/>
        <scheme val="minor"/>
      </rPr>
      <t xml:space="preserve"> 2,8x vyšší než UNL</t>
    </r>
    <r>
      <rPr>
        <sz val="9.5"/>
        <color theme="1"/>
        <rFont val="Calibri"/>
        <family val="2"/>
        <charset val="238"/>
        <scheme val="minor"/>
      </rPr>
      <t xml:space="preserve"> dle prům. věku výše, </t>
    </r>
    <r>
      <rPr>
        <u/>
        <sz val="9.5"/>
        <color theme="1"/>
        <rFont val="Calibri"/>
        <family val="2"/>
        <charset val="238"/>
        <scheme val="minor"/>
      </rPr>
      <t>předch. RT</t>
    </r>
    <r>
      <rPr>
        <u/>
        <vertAlign val="superscript"/>
        <sz val="9.5"/>
        <color theme="1"/>
        <rFont val="Calibri"/>
        <family val="2"/>
        <charset val="238"/>
        <scheme val="minor"/>
      </rPr>
      <t>51</t>
    </r>
    <r>
      <rPr>
        <u/>
        <sz val="9.5"/>
        <color theme="1"/>
        <rFont val="Calibri"/>
        <family val="2"/>
        <charset val="238"/>
        <scheme val="minor"/>
      </rPr>
      <t xml:space="preserve">: </t>
    </r>
    <r>
      <rPr>
        <sz val="9.5"/>
        <color theme="1"/>
        <rFont val="Calibri"/>
        <family val="2"/>
        <charset val="238"/>
        <scheme val="minor"/>
      </rPr>
      <t>neuvedeno (</t>
    </r>
    <r>
      <rPr>
        <u/>
        <sz val="9.5"/>
        <color theme="1"/>
        <rFont val="Calibri"/>
        <family val="2"/>
        <charset val="238"/>
        <scheme val="minor"/>
      </rPr>
      <t>v inclus. crit. bylo předch. chir. zákrok a/nebo RT!</t>
    </r>
    <r>
      <rPr>
        <sz val="9.5"/>
        <color theme="1"/>
        <rFont val="Calibri"/>
        <family val="2"/>
        <charset val="238"/>
        <scheme val="minor"/>
      </rPr>
      <t xml:space="preserve">), </t>
    </r>
    <r>
      <rPr>
        <u/>
        <sz val="9.5"/>
        <color theme="1"/>
        <rFont val="Calibri"/>
        <family val="2"/>
        <charset val="238"/>
        <scheme val="minor"/>
      </rPr>
      <t>průměr. hmotnost: 93kg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diabetici: 40%, pac.  s gluk. intol.:32%,</t>
    </r>
    <r>
      <rPr>
        <sz val="9.5"/>
        <color theme="1"/>
        <rFont val="Calibri"/>
        <family val="2"/>
        <charset val="238"/>
        <scheme val="minor"/>
      </rPr>
      <t xml:space="preserve">  pro determinanty výše dávkování viz Přílohu č. 15</t>
    </r>
  </si>
  <si>
    <r>
      <t xml:space="preserve">jen dospělí: </t>
    </r>
    <r>
      <rPr>
        <u/>
        <sz val="9.5"/>
        <color theme="1"/>
        <rFont val="Calibri"/>
        <family val="2"/>
        <charset val="238"/>
        <scheme val="minor"/>
      </rPr>
      <t>51% žen</t>
    </r>
    <r>
      <rPr>
        <sz val="9.5"/>
        <color theme="1"/>
        <rFont val="Calibri"/>
        <family val="2"/>
        <charset val="238"/>
        <scheme val="minor"/>
      </rPr>
      <t xml:space="preserve">, věk. </t>
    </r>
    <r>
      <rPr>
        <u/>
        <sz val="9.5"/>
        <color theme="1"/>
        <rFont val="Calibri"/>
        <family val="2"/>
        <charset val="238"/>
        <scheme val="minor"/>
      </rPr>
      <t>průměr</t>
    </r>
    <r>
      <rPr>
        <sz val="9.5"/>
        <color theme="1"/>
        <rFont val="Calibri"/>
        <family val="2"/>
        <charset val="238"/>
        <scheme val="minor"/>
      </rPr>
      <t xml:space="preserve"> při zahájení aplik. pegv.: </t>
    </r>
    <r>
      <rPr>
        <u/>
        <sz val="9.5"/>
        <color theme="1"/>
        <rFont val="Calibri"/>
        <family val="2"/>
        <charset val="238"/>
        <scheme val="minor"/>
      </rPr>
      <t>cca 51 let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průměr. bazál. hl. IGF-1:</t>
    </r>
    <r>
      <rPr>
        <sz val="9.5"/>
        <color theme="1"/>
        <rFont val="Calibri"/>
        <family val="2"/>
        <charset val="238"/>
        <scheme val="minor"/>
      </rPr>
      <t xml:space="preserve"> neuvedeno, </t>
    </r>
    <r>
      <rPr>
        <u/>
        <sz val="9.5"/>
        <color theme="1"/>
        <rFont val="Calibri"/>
        <family val="2"/>
        <charset val="238"/>
        <scheme val="minor"/>
      </rPr>
      <t>předch. RT</t>
    </r>
    <r>
      <rPr>
        <u/>
        <vertAlign val="superscript"/>
        <sz val="9.5"/>
        <color theme="1"/>
        <rFont val="Calibri"/>
        <family val="2"/>
        <charset val="238"/>
        <scheme val="minor"/>
      </rPr>
      <t>51</t>
    </r>
    <r>
      <rPr>
        <u/>
        <sz val="9.5"/>
        <color theme="1"/>
        <rFont val="Calibri"/>
        <family val="2"/>
        <charset val="238"/>
        <scheme val="minor"/>
      </rPr>
      <t>: u cca 31 % pac</t>
    </r>
    <r>
      <rPr>
        <sz val="9.5"/>
        <color theme="1"/>
        <rFont val="Calibri"/>
        <family val="2"/>
        <charset val="238"/>
        <scheme val="minor"/>
      </rPr>
      <t xml:space="preserve">. (6,5% pak navíc během studie), </t>
    </r>
    <r>
      <rPr>
        <u/>
        <sz val="9.5"/>
        <color theme="1"/>
        <rFont val="Calibri"/>
        <family val="2"/>
        <charset val="238"/>
        <scheme val="minor"/>
      </rPr>
      <t>předch. operace</t>
    </r>
    <r>
      <rPr>
        <u/>
        <vertAlign val="superscript"/>
        <sz val="9.5"/>
        <color theme="1"/>
        <rFont val="Calibri"/>
        <family val="2"/>
        <charset val="238"/>
        <scheme val="minor"/>
      </rPr>
      <t>54</t>
    </r>
    <r>
      <rPr>
        <u/>
        <sz val="9.5"/>
        <color theme="1"/>
        <rFont val="Calibri"/>
        <family val="2"/>
        <charset val="238"/>
        <scheme val="minor"/>
      </rPr>
      <t>: u 81% pac.,</t>
    </r>
    <r>
      <rPr>
        <sz val="9.5"/>
        <color theme="1"/>
        <rFont val="Calibri"/>
        <family val="2"/>
        <charset val="238"/>
        <scheme val="minor"/>
      </rPr>
      <t xml:space="preserve"> </t>
    </r>
    <r>
      <rPr>
        <u/>
        <sz val="9.5"/>
        <color theme="1"/>
        <rFont val="Calibri"/>
        <family val="2"/>
        <charset val="238"/>
        <scheme val="minor"/>
      </rPr>
      <t>průměr. BMI/ průměr. lačná glyk</t>
    </r>
    <r>
      <rPr>
        <sz val="9.5"/>
        <color theme="1"/>
        <rFont val="Calibri"/>
        <family val="2"/>
        <charset val="238"/>
        <scheme val="minor"/>
      </rPr>
      <t>.: neuvedeny,  pro determinanty výše dávk. viz Přílohu č. 15</t>
    </r>
  </si>
  <si>
    <r>
      <t>zařazeni i děti (v celé studii</t>
    </r>
    <r>
      <rPr>
        <vertAlign val="superscript"/>
        <sz val="9.5"/>
        <color theme="1"/>
        <rFont val="Calibri"/>
        <family val="2"/>
        <charset val="238"/>
        <scheme val="minor"/>
      </rPr>
      <t>48</t>
    </r>
    <r>
      <rPr>
        <sz val="9.5"/>
        <color theme="1"/>
        <rFont val="Calibri"/>
        <family val="2"/>
        <charset val="238"/>
        <scheme val="minor"/>
      </rPr>
      <t xml:space="preserve"> ale bylo pod 18 let jen 0,4%): cca </t>
    </r>
    <r>
      <rPr>
        <u/>
        <sz val="9.5"/>
        <color theme="1"/>
        <rFont val="Calibri"/>
        <family val="2"/>
        <charset val="238"/>
        <scheme val="minor"/>
      </rPr>
      <t>53% žen</t>
    </r>
    <r>
      <rPr>
        <sz val="9.5"/>
        <color theme="1"/>
        <rFont val="Calibri"/>
        <family val="2"/>
        <charset val="238"/>
        <scheme val="minor"/>
      </rPr>
      <t xml:space="preserve">, věk. </t>
    </r>
    <r>
      <rPr>
        <u/>
        <sz val="9.5"/>
        <color theme="1"/>
        <rFont val="Calibri"/>
        <family val="2"/>
        <charset val="238"/>
        <scheme val="minor"/>
      </rPr>
      <t>průměr</t>
    </r>
    <r>
      <rPr>
        <sz val="9.5"/>
        <color theme="1"/>
        <rFont val="Calibri"/>
        <family val="2"/>
        <charset val="238"/>
        <scheme val="minor"/>
      </rPr>
      <t xml:space="preserve"> při zahájení aplik.pegv.: </t>
    </r>
    <r>
      <rPr>
        <u/>
        <sz val="9.5"/>
        <color theme="1"/>
        <rFont val="Calibri"/>
        <family val="2"/>
        <charset val="238"/>
        <scheme val="minor"/>
      </rPr>
      <t>cca 48 let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průměr. bazál. hl. IGF-1:</t>
    </r>
    <r>
      <rPr>
        <sz val="9.5"/>
        <color theme="1"/>
        <rFont val="Calibri"/>
        <family val="2"/>
        <charset val="238"/>
        <scheme val="minor"/>
      </rPr>
      <t xml:space="preserve"> 511 ng/ml (vypočteno jako</t>
    </r>
    <r>
      <rPr>
        <u/>
        <sz val="9.5"/>
        <color theme="1"/>
        <rFont val="Calibri"/>
        <family val="2"/>
        <charset val="238"/>
        <scheme val="minor"/>
      </rPr>
      <t xml:space="preserve"> 2,5x vyšší než UNL</t>
    </r>
    <r>
      <rPr>
        <sz val="9.5"/>
        <color theme="1"/>
        <rFont val="Calibri"/>
        <family val="2"/>
        <charset val="238"/>
        <scheme val="minor"/>
      </rPr>
      <t xml:space="preserve"> dle prům. věku výše, medián: cca 1,7x vyšší než UNL), </t>
    </r>
    <r>
      <rPr>
        <u/>
        <sz val="9.5"/>
        <color theme="1"/>
        <rFont val="Calibri"/>
        <family val="2"/>
        <charset val="238"/>
        <scheme val="minor"/>
      </rPr>
      <t>předch. RT</t>
    </r>
    <r>
      <rPr>
        <u/>
        <vertAlign val="superscript"/>
        <sz val="9.5"/>
        <color theme="1"/>
        <rFont val="Calibri"/>
        <family val="2"/>
        <charset val="238"/>
        <scheme val="minor"/>
      </rPr>
      <t>51</t>
    </r>
    <r>
      <rPr>
        <u/>
        <sz val="9.5"/>
        <color theme="1"/>
        <rFont val="Calibri"/>
        <family val="2"/>
        <charset val="238"/>
        <scheme val="minor"/>
      </rPr>
      <t>: u cca 29 % pac</t>
    </r>
    <r>
      <rPr>
        <sz val="9.5"/>
        <color theme="1"/>
        <rFont val="Calibri"/>
        <family val="2"/>
        <charset val="238"/>
        <scheme val="minor"/>
      </rPr>
      <t xml:space="preserve">., </t>
    </r>
    <r>
      <rPr>
        <u/>
        <sz val="9.5"/>
        <color theme="1"/>
        <rFont val="Calibri"/>
        <family val="2"/>
        <charset val="238"/>
        <scheme val="minor"/>
      </rPr>
      <t>předch. operace</t>
    </r>
    <r>
      <rPr>
        <u/>
        <vertAlign val="superscript"/>
        <sz val="9.5"/>
        <color theme="1"/>
        <rFont val="Calibri"/>
        <family val="2"/>
        <charset val="238"/>
        <scheme val="minor"/>
      </rPr>
      <t>54</t>
    </r>
    <r>
      <rPr>
        <u/>
        <sz val="9.5"/>
        <color theme="1"/>
        <rFont val="Calibri"/>
        <family val="2"/>
        <charset val="238"/>
        <scheme val="minor"/>
      </rPr>
      <t>: u 76% pac</t>
    </r>
    <r>
      <rPr>
        <sz val="9.5"/>
        <color theme="1"/>
        <rFont val="Calibri"/>
        <family val="2"/>
        <charset val="238"/>
        <scheme val="minor"/>
      </rPr>
      <t xml:space="preserve">., </t>
    </r>
    <r>
      <rPr>
        <u/>
        <sz val="9.5"/>
        <color theme="1"/>
        <rFont val="Calibri"/>
        <family val="2"/>
        <charset val="238"/>
        <scheme val="minor"/>
      </rPr>
      <t>průměr. BMI: 29,2 kg/m</t>
    </r>
    <r>
      <rPr>
        <u/>
        <vertAlign val="superscript"/>
        <sz val="9.5"/>
        <color theme="1"/>
        <rFont val="Calibri"/>
        <family val="2"/>
        <charset val="238"/>
        <scheme val="minor"/>
      </rPr>
      <t>2</t>
    </r>
    <r>
      <rPr>
        <sz val="9.5"/>
        <color theme="1"/>
        <rFont val="Calibri"/>
        <family val="2"/>
        <charset val="238"/>
        <scheme val="minor"/>
      </rPr>
      <t>, průměr. lačná glyk.: 5,9 mmol/l,  pro determ. výše dávk. viz Příl. č. 15</t>
    </r>
  </si>
  <si>
    <r>
      <t>podíl pacientů s normální IGF-1 hladinou</t>
    </r>
    <r>
      <rPr>
        <b/>
        <sz val="9.5"/>
        <color theme="1"/>
        <rFont val="Calibri"/>
        <family val="2"/>
        <charset val="238"/>
        <scheme val="minor"/>
      </rPr>
      <t xml:space="preserve"> </t>
    </r>
    <r>
      <rPr>
        <u/>
        <sz val="9.5"/>
        <color theme="1"/>
        <rFont val="Calibri"/>
        <family val="2"/>
        <charset val="238"/>
        <scheme val="minor"/>
      </rPr>
      <t>ve 24 týdnu</t>
    </r>
    <r>
      <rPr>
        <b/>
        <u val="singleAccounting"/>
        <sz val="9.5"/>
        <color theme="1"/>
        <rFont val="Calibri"/>
        <family val="2"/>
        <charset val="238"/>
        <scheme val="minor"/>
      </rPr>
      <t xml:space="preserve"> </t>
    </r>
    <r>
      <rPr>
        <sz val="9.5"/>
        <color theme="1"/>
        <rFont val="Calibri"/>
        <family val="2"/>
        <charset val="238"/>
        <scheme val="minor"/>
      </rPr>
      <t xml:space="preserve">po zahájení léčby -               </t>
    </r>
    <r>
      <rPr>
        <i/>
        <sz val="9.5"/>
        <color theme="1"/>
        <rFont val="Calibri"/>
        <family val="2"/>
        <charset val="238"/>
        <scheme val="minor"/>
      </rPr>
      <t>pro event. opožděnou odpověď viz pozn. 57</t>
    </r>
  </si>
  <si>
    <r>
      <rPr>
        <u/>
        <sz val="9.5"/>
        <color theme="1"/>
        <rFont val="Calibri"/>
        <family val="2"/>
        <charset val="238"/>
        <scheme val="minor"/>
      </rPr>
      <t>retrosp. study ACROSTUDY</t>
    </r>
    <r>
      <rPr>
        <u/>
        <vertAlign val="superscript"/>
        <sz val="9.5"/>
        <color theme="1"/>
        <rFont val="Calibri"/>
        <family val="2"/>
        <charset val="238"/>
        <scheme val="minor"/>
      </rPr>
      <t>46</t>
    </r>
    <r>
      <rPr>
        <sz val="9.5"/>
        <color theme="1"/>
        <rFont val="Calibri"/>
        <family val="2"/>
        <charset val="238"/>
        <scheme val="minor"/>
      </rPr>
      <t xml:space="preserve"> - cca 90% pac. neodpovídající na předch. terapii (92% pac. mělo předtím FGSSA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  <r>
      <rPr>
        <sz val="9.5"/>
        <color theme="1"/>
        <rFont val="Calibri"/>
        <family val="2"/>
        <charset val="238"/>
        <scheme val="minor"/>
      </rPr>
      <t xml:space="preserve">- </t>
    </r>
    <r>
      <rPr>
        <b/>
        <sz val="9.5"/>
        <color theme="1"/>
        <rFont val="Calibri"/>
        <family val="2"/>
        <charset val="238"/>
        <scheme val="minor"/>
      </rPr>
      <t>dávky/délka terap. neuvedeny</t>
    </r>
    <r>
      <rPr>
        <sz val="9.5"/>
        <color theme="1"/>
        <rFont val="Calibri"/>
        <family val="2"/>
        <charset val="238"/>
        <scheme val="minor"/>
      </rPr>
      <t>, def. non-respons.:</t>
    </r>
    <r>
      <rPr>
        <u/>
        <sz val="9.5"/>
        <color theme="1"/>
        <rFont val="Calibri"/>
        <family val="2"/>
        <charset val="238"/>
        <scheme val="minor"/>
      </rPr>
      <t xml:space="preserve"> IGF-1 &gt;UNL</t>
    </r>
    <r>
      <rPr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sz val="9.5"/>
        <color theme="1"/>
        <rFont val="Calibri"/>
        <family val="2"/>
        <charset val="238"/>
        <scheme val="minor"/>
      </rPr>
      <t xml:space="preserve">), </t>
    </r>
    <r>
      <rPr>
        <u/>
        <sz val="9.5"/>
        <color theme="1"/>
        <rFont val="Calibri"/>
        <family val="2"/>
        <charset val="238"/>
        <scheme val="minor"/>
      </rPr>
      <t xml:space="preserve">celkem 167 pac. v jednom rameni </t>
    </r>
    <r>
      <rPr>
        <sz val="9.5"/>
        <color theme="1"/>
        <rFont val="Calibri"/>
        <family val="2"/>
        <charset val="238"/>
        <scheme val="minor"/>
      </rPr>
      <t>(viz sl. dávkování)</t>
    </r>
    <r>
      <rPr>
        <b/>
        <sz val="9.5"/>
        <color theme="1"/>
        <rFont val="Calibri"/>
        <family val="2"/>
        <charset val="238"/>
        <scheme val="minor"/>
      </rPr>
      <t>,</t>
    </r>
    <r>
      <rPr>
        <b/>
        <u/>
        <sz val="9.5"/>
        <color theme="1"/>
        <rFont val="Calibri"/>
        <family val="2"/>
        <charset val="238"/>
        <scheme val="minor"/>
      </rPr>
      <t xml:space="preserve"> cca 19% pac. užívalo s pegvis. společně dopam. agonistu</t>
    </r>
    <r>
      <rPr>
        <b/>
        <u/>
        <vertAlign val="superscript"/>
        <sz val="9.5"/>
        <color theme="1"/>
        <rFont val="Calibri"/>
        <family val="2"/>
        <charset val="238"/>
        <scheme val="minor"/>
      </rPr>
      <t>31</t>
    </r>
    <r>
      <rPr>
        <b/>
        <u/>
        <sz val="9.5"/>
        <color theme="1"/>
        <rFont val="Calibri"/>
        <family val="2"/>
        <charset val="238"/>
        <scheme val="minor"/>
      </rPr>
      <t>!</t>
    </r>
    <r>
      <rPr>
        <u/>
        <sz val="9.5"/>
        <color theme="1"/>
        <rFont val="Calibri"/>
        <family val="2"/>
        <charset val="238"/>
        <scheme val="minor"/>
      </rPr>
      <t>, medián doby podávání léčiv: cca 6,5 roku</t>
    </r>
    <r>
      <rPr>
        <sz val="9.5"/>
        <color theme="1"/>
        <rFont val="Calibri"/>
        <family val="2"/>
        <charset val="238"/>
        <scheme val="minor"/>
      </rPr>
      <t xml:space="preserve"> </t>
    </r>
  </si>
  <si>
    <r>
      <rPr>
        <u/>
        <sz val="9.5"/>
        <color theme="1"/>
        <rFont val="Calibri"/>
        <family val="2"/>
        <charset val="238"/>
        <scheme val="minor"/>
      </rPr>
      <t>retrosp. study ACROSTUDY</t>
    </r>
    <r>
      <rPr>
        <u/>
        <vertAlign val="superscript"/>
        <sz val="9.5"/>
        <color theme="1"/>
        <rFont val="Calibri"/>
        <family val="2"/>
        <charset val="238"/>
        <scheme val="minor"/>
      </rPr>
      <t>49</t>
    </r>
    <r>
      <rPr>
        <sz val="9.5"/>
        <color theme="1"/>
        <rFont val="Calibri"/>
        <family val="2"/>
        <charset val="238"/>
        <scheme val="minor"/>
      </rPr>
      <t xml:space="preserve"> - cca 85% pac. neodpovídající na předch. terapii (cca 97% pac. mělo předtím FGSSA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  <r>
      <rPr>
        <sz val="9.5"/>
        <color theme="1"/>
        <rFont val="Calibri"/>
        <family val="2"/>
        <charset val="238"/>
        <scheme val="minor"/>
      </rPr>
      <t>(cca 34% společně s dopam. agonisty) -</t>
    </r>
    <r>
      <rPr>
        <b/>
        <sz val="9.5"/>
        <color theme="1"/>
        <rFont val="Calibri"/>
        <family val="2"/>
        <charset val="238"/>
        <scheme val="minor"/>
      </rPr>
      <t>dávky/délka terap. neuvedeny</t>
    </r>
    <r>
      <rPr>
        <sz val="9.5"/>
        <color theme="1"/>
        <rFont val="Calibri"/>
        <family val="2"/>
        <charset val="238"/>
        <scheme val="minor"/>
      </rPr>
      <t xml:space="preserve">, def. non-respons.: </t>
    </r>
    <r>
      <rPr>
        <u/>
        <sz val="9.5"/>
        <color theme="1"/>
        <rFont val="Calibri"/>
        <family val="2"/>
        <charset val="238"/>
        <scheme val="minor"/>
      </rPr>
      <t>IGF-1 &gt;UNL</t>
    </r>
    <r>
      <rPr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sz val="9.5"/>
        <color theme="1"/>
        <rFont val="Calibri"/>
        <family val="2"/>
        <charset val="238"/>
        <scheme val="minor"/>
      </rPr>
      <t xml:space="preserve">), </t>
    </r>
    <r>
      <rPr>
        <u/>
        <sz val="9.5"/>
        <color theme="1"/>
        <rFont val="Calibri"/>
        <family val="2"/>
        <charset val="238"/>
        <scheme val="minor"/>
      </rPr>
      <t xml:space="preserve">celkem 710 pac. v jednom rameni </t>
    </r>
    <r>
      <rPr>
        <sz val="9.5"/>
        <color theme="1"/>
        <rFont val="Calibri"/>
        <family val="2"/>
        <charset val="238"/>
        <scheme val="minor"/>
      </rPr>
      <t>(viz sl. dávkování)</t>
    </r>
    <r>
      <rPr>
        <b/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průměr doby aplik. léčiv: 5,4 roku</t>
    </r>
    <r>
      <rPr>
        <sz val="9.5"/>
        <color theme="1"/>
        <rFont val="Calibri"/>
        <family val="2"/>
        <charset val="238"/>
        <scheme val="minor"/>
      </rPr>
      <t xml:space="preserve"> </t>
    </r>
  </si>
  <si>
    <r>
      <t>podíl pacientů s normální IGF-1 hladinou</t>
    </r>
    <r>
      <rPr>
        <b/>
        <sz val="9.5"/>
        <color theme="1"/>
        <rFont val="Calibri"/>
        <family val="2"/>
        <charset val="238"/>
        <scheme val="minor"/>
      </rPr>
      <t xml:space="preserve"> </t>
    </r>
    <r>
      <rPr>
        <u/>
        <sz val="9.5"/>
        <color theme="1"/>
        <rFont val="Calibri"/>
        <family val="2"/>
        <charset val="238"/>
        <scheme val="minor"/>
      </rPr>
      <t>v 36 týdnu</t>
    </r>
    <r>
      <rPr>
        <b/>
        <u val="singleAccounting"/>
        <sz val="9.5"/>
        <color theme="1"/>
        <rFont val="Calibri"/>
        <family val="2"/>
        <charset val="238"/>
        <scheme val="minor"/>
      </rPr>
      <t xml:space="preserve"> </t>
    </r>
    <r>
      <rPr>
        <sz val="9.5"/>
        <color theme="1"/>
        <rFont val="Calibri"/>
        <family val="2"/>
        <charset val="238"/>
        <scheme val="minor"/>
      </rPr>
      <t xml:space="preserve">po zahájení léčby -               </t>
    </r>
    <r>
      <rPr>
        <i/>
        <sz val="9.5"/>
        <color theme="1"/>
        <rFont val="Calibri"/>
        <family val="2"/>
        <charset val="238"/>
        <scheme val="minor"/>
      </rPr>
      <t>pro event. opožděnou odpověď viz pozn. 57</t>
    </r>
  </si>
  <si>
    <t>**** Tj. průmernýGH &gt;1 μg/L a/nebo IGF-I &gt;ULN,  ***** tj. IGF-I pod LLN a průměrnýGH &lt;1.0 μg/L.</t>
  </si>
  <si>
    <r>
      <t xml:space="preserve">jen dospělí: cca </t>
    </r>
    <r>
      <rPr>
        <u/>
        <sz val="9.5"/>
        <rFont val="Calibri"/>
        <family val="2"/>
        <charset val="238"/>
        <scheme val="minor"/>
      </rPr>
      <t>50% žen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medián věku</t>
    </r>
    <r>
      <rPr>
        <sz val="9.5"/>
        <rFont val="Calibri"/>
        <family val="2"/>
        <charset val="238"/>
        <scheme val="minor"/>
      </rPr>
      <t xml:space="preserve"> při zahájení terap.: </t>
    </r>
    <r>
      <rPr>
        <u/>
        <sz val="9.5"/>
        <rFont val="Calibri"/>
        <family val="2"/>
        <charset val="238"/>
        <scheme val="minor"/>
      </rPr>
      <t>cca 43 let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průměr. bazál. hl. IGF-1: 2,7x vyšší než UNL</t>
    </r>
    <r>
      <rPr>
        <sz val="9.5"/>
        <rFont val="Calibri"/>
        <family val="2"/>
        <charset val="238"/>
        <scheme val="minor"/>
      </rPr>
      <t>, informace o předch. RT</t>
    </r>
    <r>
      <rPr>
        <vertAlign val="superscript"/>
        <sz val="9.5"/>
        <rFont val="Calibri"/>
        <family val="2"/>
        <charset val="238"/>
        <scheme val="minor"/>
      </rPr>
      <t>51</t>
    </r>
    <r>
      <rPr>
        <sz val="9.5"/>
        <rFont val="Calibri"/>
        <family val="2"/>
        <charset val="238"/>
        <scheme val="minor"/>
      </rPr>
      <t xml:space="preserve"> a předch. operace</t>
    </r>
    <r>
      <rPr>
        <vertAlign val="superscript"/>
        <sz val="9.5"/>
        <rFont val="Calibri"/>
        <family val="2"/>
        <charset val="238"/>
        <scheme val="minor"/>
      </rPr>
      <t>54</t>
    </r>
    <r>
      <rPr>
        <sz val="9.5"/>
        <rFont val="Calibri"/>
        <family val="2"/>
        <charset val="238"/>
        <scheme val="minor"/>
      </rPr>
      <t>nebyly neuvedeny!,</t>
    </r>
    <r>
      <rPr>
        <u/>
        <sz val="9.5"/>
        <rFont val="Calibri"/>
        <family val="2"/>
        <charset val="238"/>
        <scheme val="minor"/>
      </rPr>
      <t xml:space="preserve"> diabetici: 42%</t>
    </r>
    <r>
      <rPr>
        <sz val="9.5"/>
        <rFont val="Calibri"/>
        <family val="2"/>
        <charset val="238"/>
        <scheme val="minor"/>
      </rPr>
      <t xml:space="preserve">, průměrný glyk.Hgl, průměr. BMI a lačná glyk. neuvedeny!, </t>
    </r>
  </si>
  <si>
    <r>
      <rPr>
        <u/>
        <sz val="10"/>
        <color theme="1"/>
        <rFont val="Calibri"/>
        <family val="2"/>
        <charset val="238"/>
        <scheme val="minor"/>
      </rPr>
      <t xml:space="preserve">34,1% </t>
    </r>
    <r>
      <rPr>
        <u/>
        <sz val="10"/>
        <color theme="1"/>
        <rFont val="Calibri"/>
        <family val="2"/>
        <charset val="238"/>
      </rPr>
      <t>[</t>
    </r>
    <r>
      <rPr>
        <u/>
        <sz val="10"/>
        <color theme="1"/>
        <rFont val="Calibri"/>
        <family val="2"/>
        <charset val="238"/>
        <scheme val="minor"/>
      </rPr>
      <t>95%CI 24,3-45,0</t>
    </r>
    <r>
      <rPr>
        <sz val="10"/>
        <color theme="1"/>
        <rFont val="Calibri"/>
        <family val="2"/>
        <charset val="238"/>
      </rPr>
      <t>]</t>
    </r>
    <r>
      <rPr>
        <sz val="10"/>
        <color theme="1"/>
        <rFont val="Calibri"/>
        <family val="2"/>
        <charset val="238"/>
        <scheme val="minor"/>
      </rPr>
      <t xml:space="preserve">                 (v 48., 60. a 72 týdnu - 33%, 37,5%, resp. 33%)</t>
    </r>
  </si>
  <si>
    <r>
      <t xml:space="preserve">start: </t>
    </r>
    <r>
      <rPr>
        <u/>
        <sz val="9.5"/>
        <color theme="1"/>
        <rFont val="Calibri"/>
        <family val="2"/>
        <charset val="238"/>
        <scheme val="minor"/>
      </rPr>
      <t xml:space="preserve">40 mg pasireotidu LAR 1x za 28 dní </t>
    </r>
    <r>
      <rPr>
        <sz val="9.5"/>
        <color theme="1"/>
        <rFont val="Calibri"/>
        <family val="2"/>
        <charset val="238"/>
        <scheme val="minor"/>
      </rPr>
      <t xml:space="preserve">-povoleno zvýšení na max. 60 mg pokud v 12., </t>
    </r>
    <r>
      <rPr>
        <u/>
        <sz val="9.5"/>
        <color theme="1"/>
        <rFont val="Calibri"/>
        <family val="2"/>
        <charset val="238"/>
        <scheme val="minor"/>
      </rPr>
      <t>24. (73% mělo už 60mg!)</t>
    </r>
    <r>
      <rPr>
        <sz val="9.5"/>
        <color theme="1"/>
        <rFont val="Calibri"/>
        <family val="2"/>
        <charset val="238"/>
        <scheme val="minor"/>
      </rPr>
      <t xml:space="preserve">, 40., 52. či 64. týdnu nebyli kontrolováni****, event. snížení dáv. (na min. 10mg) pro NÚ či při biochem. hodnotách pod limitem*****, </t>
    </r>
    <r>
      <rPr>
        <u/>
        <sz val="9.5"/>
        <color theme="1"/>
        <rFont val="Calibri"/>
        <family val="2"/>
        <charset val="238"/>
        <scheme val="minor"/>
      </rPr>
      <t>průměr. dávka v 36 týdnu byla 50mg za měsíc</t>
    </r>
    <r>
      <rPr>
        <sz val="9.5"/>
        <color theme="1"/>
        <rFont val="Calibri"/>
        <family val="2"/>
        <charset val="238"/>
        <scheme val="minor"/>
      </rPr>
      <t>, doba aplik. léčiv: zákl. studie - 36 týdnů, pak extenze (v ní event. navíc konkom. léčba - mělo 10%pac.)</t>
    </r>
  </si>
  <si>
    <r>
      <rPr>
        <i/>
        <u/>
        <sz val="9.5"/>
        <color theme="1"/>
        <rFont val="Calibri"/>
        <family val="2"/>
        <charset val="238"/>
        <scheme val="minor"/>
      </rPr>
      <t xml:space="preserve">průměrný glyk.Hgl </t>
    </r>
    <r>
      <rPr>
        <sz val="9.5"/>
        <color theme="1"/>
        <rFont val="Calibri"/>
        <family val="2"/>
        <charset val="238"/>
        <scheme val="minor"/>
      </rPr>
      <t xml:space="preserve">vzorstl po nasazení pasireot. o 0,6%, </t>
    </r>
    <r>
      <rPr>
        <i/>
        <u/>
        <sz val="9.5"/>
        <color theme="1"/>
        <rFont val="Calibri"/>
        <family val="2"/>
        <charset val="238"/>
        <scheme val="minor"/>
      </rPr>
      <t>zhoršení hyperglykémie:</t>
    </r>
    <r>
      <rPr>
        <sz val="9.5"/>
        <color theme="1"/>
        <rFont val="Calibri"/>
        <family val="2"/>
        <charset val="238"/>
        <scheme val="minor"/>
      </rPr>
      <t xml:space="preserve"> </t>
    </r>
    <r>
      <rPr>
        <u/>
        <sz val="9.5"/>
        <color theme="1"/>
        <rFont val="Calibri"/>
        <family val="2"/>
        <charset val="238"/>
        <scheme val="minor"/>
      </rPr>
      <t>u 63% pacientů</t>
    </r>
    <r>
      <rPr>
        <sz val="9.5"/>
        <color theme="1"/>
        <rFont val="Calibri"/>
        <family val="2"/>
        <charset val="238"/>
        <scheme val="minor"/>
      </rPr>
      <t xml:space="preserve"> (49% pac. vyžadovalo iniciaci či přidání antidiabetické terapie)</t>
    </r>
  </si>
  <si>
    <r>
      <t xml:space="preserve"> </t>
    </r>
    <r>
      <rPr>
        <i/>
        <u/>
        <sz val="9.5"/>
        <color theme="1"/>
        <rFont val="Calibri"/>
        <family val="2"/>
        <charset val="238"/>
        <scheme val="minor"/>
      </rPr>
      <t>vážné NÚ</t>
    </r>
    <r>
      <rPr>
        <sz val="9.5"/>
        <color theme="1"/>
        <rFont val="Calibri"/>
        <family val="2"/>
        <charset val="238"/>
        <scheme val="minor"/>
      </rPr>
      <t xml:space="preserve">: u 10% pac. (polék. kauzal. - u 3,3% pac.), </t>
    </r>
    <r>
      <rPr>
        <i/>
        <u/>
        <sz val="9.5"/>
        <color theme="1"/>
        <rFont val="Calibri"/>
        <family val="2"/>
        <charset val="238"/>
        <scheme val="minor"/>
      </rPr>
      <t>3,3% pac. ukončilo pro NÚ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i/>
        <u/>
        <sz val="9.5"/>
        <color theme="1"/>
        <rFont val="Calibri"/>
        <family val="2"/>
        <charset val="238"/>
        <scheme val="minor"/>
      </rPr>
      <t>hyperglykémie (CAVE! exclus. krit.- pac. s glyk.Hgl nad 8%):</t>
    </r>
    <r>
      <rPr>
        <u/>
        <sz val="9.5"/>
        <color theme="1"/>
        <rFont val="Calibri"/>
        <family val="2"/>
        <charset val="238"/>
        <scheme val="minor"/>
      </rPr>
      <t xml:space="preserve"> u 41,5% pacientů </t>
    </r>
    <r>
      <rPr>
        <sz val="9.5"/>
        <color theme="1"/>
        <rFont val="Calibri"/>
        <family val="2"/>
        <charset val="238"/>
        <scheme val="minor"/>
      </rPr>
      <t>(u cca 49% pac. zhoršení glyk.Hgl vůči bazálu)</t>
    </r>
  </si>
  <si>
    <r>
      <t xml:space="preserve">start. dávky: </t>
    </r>
    <r>
      <rPr>
        <u/>
        <sz val="9.5"/>
        <color theme="1"/>
        <rFont val="Calibri"/>
        <family val="2"/>
        <charset val="238"/>
        <scheme val="minor"/>
      </rPr>
      <t xml:space="preserve">40 mg pasireot. LAR 1x za 28 dní (29 pac.), 60 mg pasireot. LAR 1x za 28 dní (6 pac.) - celkem u 6 pac. s vynikající odpovědí na start. dávk. pasir. bylo možné měs. dávk. snížit o 20 mg s kontin. kontrolou IGF-1 u 5 pac. </t>
    </r>
    <r>
      <rPr>
        <sz val="9.5"/>
        <color theme="1"/>
        <rFont val="Calibri"/>
        <family val="2"/>
        <charset val="238"/>
        <scheme val="minor"/>
      </rPr>
      <t xml:space="preserve">, do retro studie byli zahrnuti pac. s min. 2 měs. aplik. pasireot. - </t>
    </r>
    <r>
      <rPr>
        <u/>
        <sz val="9.5"/>
        <color theme="1"/>
        <rFont val="Calibri"/>
        <family val="2"/>
        <charset val="238"/>
        <scheme val="minor"/>
      </rPr>
      <t>pac. s normal. IGF-1, s IGF-1 &lt; 1.2×ULN či s poklesem IGF-1 min. o 50% bylo celk. 74% s medián. léčby 12 měs.</t>
    </r>
  </si>
  <si>
    <r>
      <t>pasireotid</t>
    </r>
    <r>
      <rPr>
        <b/>
        <sz val="11"/>
        <color theme="1"/>
        <rFont val="Calibri"/>
        <family val="2"/>
        <charset val="238"/>
        <scheme val="minor"/>
      </rPr>
      <t xml:space="preserve">           (ve studii</t>
    </r>
    <r>
      <rPr>
        <b/>
        <vertAlign val="superscript"/>
        <sz val="11"/>
        <color theme="1"/>
        <rFont val="Calibri"/>
        <family val="2"/>
        <charset val="238"/>
        <scheme val="minor"/>
      </rPr>
      <t>60</t>
    </r>
    <r>
      <rPr>
        <b/>
        <sz val="11"/>
        <color theme="1"/>
        <rFont val="Calibri"/>
        <family val="2"/>
        <charset val="238"/>
        <scheme val="minor"/>
      </rPr>
      <t xml:space="preserve"> jako porovnávané rameno k pegvisomantu s FGSSA</t>
    </r>
    <r>
      <rPr>
        <b/>
        <vertAlign val="superscript"/>
        <sz val="11"/>
        <color theme="1"/>
        <rFont val="Calibri"/>
        <family val="2"/>
        <charset val="238"/>
        <scheme val="minor"/>
      </rPr>
      <t>19</t>
    </r>
    <r>
      <rPr>
        <b/>
        <sz val="11"/>
        <color theme="1"/>
        <rFont val="Calibri"/>
        <family val="2"/>
        <charset val="238"/>
        <scheme val="minor"/>
      </rPr>
      <t xml:space="preserve">!) </t>
    </r>
  </si>
  <si>
    <r>
      <t>pegvisomant s FGSSA</t>
    </r>
    <r>
      <rPr>
        <b/>
        <vertAlign val="superscript"/>
        <sz val="13"/>
        <color theme="1"/>
        <rFont val="Calibri"/>
        <family val="2"/>
        <charset val="238"/>
        <scheme val="minor"/>
      </rPr>
      <t>19</t>
    </r>
    <r>
      <rPr>
        <b/>
        <vertAlign val="superscript"/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            (ve studii</t>
    </r>
    <r>
      <rPr>
        <b/>
        <vertAlign val="superscript"/>
        <sz val="11"/>
        <color theme="1"/>
        <rFont val="Calibri"/>
        <family val="2"/>
        <charset val="238"/>
        <scheme val="minor"/>
      </rPr>
      <t>60</t>
    </r>
    <r>
      <rPr>
        <b/>
        <sz val="11"/>
        <color theme="1"/>
        <rFont val="Calibri"/>
        <family val="2"/>
        <charset val="238"/>
        <scheme val="minor"/>
      </rPr>
      <t xml:space="preserve"> jako porovnávané rameno k pasireotidu!) </t>
    </r>
  </si>
  <si>
    <r>
      <rPr>
        <u/>
        <sz val="9.5"/>
        <color theme="1"/>
        <rFont val="Calibri"/>
        <family val="2"/>
        <charset val="238"/>
        <scheme val="minor"/>
      </rPr>
      <t>prospekt. open-label, single arm study phase 3b</t>
    </r>
    <r>
      <rPr>
        <u/>
        <vertAlign val="superscript"/>
        <sz val="9.5"/>
        <color theme="1"/>
        <rFont val="Calibri"/>
        <family val="2"/>
        <charset val="238"/>
        <scheme val="minor"/>
      </rPr>
      <t>59</t>
    </r>
    <r>
      <rPr>
        <sz val="9.5"/>
        <color theme="1"/>
        <rFont val="Calibri"/>
        <family val="2"/>
        <charset val="238"/>
        <scheme val="minor"/>
      </rPr>
      <t xml:space="preserve"> - 100% pac. neodpovídající na 1. linii FGSSA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  <r>
      <rPr>
        <sz val="9.5"/>
        <color theme="1"/>
        <rFont val="Calibri"/>
        <family val="2"/>
        <charset val="238"/>
        <scheme val="minor"/>
      </rPr>
      <t xml:space="preserve"> (octreotid LAR 30mg ā 28 dní (24% pac.) či 40mg ā 28 dní (43%)/ lanreotid 120mg ā 28 dní  (33%), </t>
    </r>
    <r>
      <rPr>
        <b/>
        <sz val="9.5"/>
        <color theme="1"/>
        <rFont val="Calibri"/>
        <family val="2"/>
        <charset val="238"/>
        <scheme val="minor"/>
      </rPr>
      <t>min. po 3 měs.</t>
    </r>
    <r>
      <rPr>
        <sz val="9.5"/>
        <color theme="1"/>
        <rFont val="Calibri"/>
        <family val="2"/>
        <charset val="238"/>
        <scheme val="minor"/>
      </rPr>
      <t>, def. rezist.</t>
    </r>
    <r>
      <rPr>
        <vertAlign val="superscript"/>
        <sz val="9.5"/>
        <color theme="1"/>
        <rFont val="Calibri"/>
        <family val="2"/>
        <charset val="238"/>
        <scheme val="minor"/>
      </rPr>
      <t>21</t>
    </r>
    <r>
      <rPr>
        <sz val="9.5"/>
        <color theme="1"/>
        <rFont val="Calibri"/>
        <family val="2"/>
        <charset val="238"/>
        <scheme val="minor"/>
      </rPr>
      <t xml:space="preserve">: </t>
    </r>
    <r>
      <rPr>
        <b/>
        <u/>
        <sz val="9.5"/>
        <color theme="1"/>
        <rFont val="Calibri"/>
        <family val="2"/>
        <charset val="238"/>
        <scheme val="minor"/>
      </rPr>
      <t>průměr.GH</t>
    </r>
    <r>
      <rPr>
        <b/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b/>
        <u/>
        <sz val="9.5"/>
        <color theme="1"/>
        <rFont val="Calibri"/>
        <family val="2"/>
        <charset val="238"/>
      </rPr>
      <t>≥ 1</t>
    </r>
    <r>
      <rPr>
        <b/>
        <u/>
        <sz val="9.5"/>
        <color theme="1"/>
        <rFont val="Calibri"/>
        <family val="2"/>
        <charset val="238"/>
        <scheme val="minor"/>
      </rPr>
      <t xml:space="preserve"> μg/L a IGF-1 &gt; 1,3xUNL</t>
    </r>
    <r>
      <rPr>
        <b/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sz val="9.5"/>
        <color theme="1"/>
        <rFont val="Calibri"/>
        <family val="2"/>
        <charset val="238"/>
        <scheme val="minor"/>
      </rPr>
      <t xml:space="preserve">), </t>
    </r>
    <r>
      <rPr>
        <u/>
        <sz val="9.5"/>
        <color theme="1"/>
        <rFont val="Calibri"/>
        <family val="2"/>
        <charset val="238"/>
        <scheme val="minor"/>
      </rPr>
      <t>celkem 123 pacientů</t>
    </r>
  </si>
  <si>
    <r>
      <rPr>
        <u/>
        <sz val="9.5"/>
        <color theme="1"/>
        <rFont val="Calibri"/>
        <family val="2"/>
        <charset val="238"/>
        <scheme val="minor"/>
      </rPr>
      <t>retrosp. study</t>
    </r>
    <r>
      <rPr>
        <u/>
        <vertAlign val="superscript"/>
        <sz val="9.5"/>
        <color theme="1"/>
        <rFont val="Calibri"/>
        <family val="2"/>
        <charset val="238"/>
        <scheme val="minor"/>
      </rPr>
      <t>53</t>
    </r>
    <r>
      <rPr>
        <sz val="9.5"/>
        <color theme="1"/>
        <rFont val="Calibri"/>
        <family val="2"/>
        <charset val="238"/>
        <scheme val="minor"/>
      </rPr>
      <t xml:space="preserve"> - 86% pac. neodpovídající na 1. linii FGSSA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  <r>
      <rPr>
        <sz val="9.5"/>
        <color theme="1"/>
        <rFont val="Calibri"/>
        <family val="2"/>
        <charset val="238"/>
        <scheme val="minor"/>
      </rPr>
      <t xml:space="preserve"> (většina octreo. LAR 30mg ā 21 či 28 dní / lanreo. 120mg ā 21 či 28 dní, min. po 6 měs., def. rezist.</t>
    </r>
    <r>
      <rPr>
        <vertAlign val="superscript"/>
        <sz val="9.5"/>
        <color theme="1"/>
        <rFont val="Calibri"/>
        <family val="2"/>
        <charset val="238"/>
        <scheme val="minor"/>
      </rPr>
      <t>21</t>
    </r>
    <r>
      <rPr>
        <sz val="9.5"/>
        <color theme="1"/>
        <rFont val="Calibri"/>
        <family val="2"/>
        <charset val="238"/>
        <scheme val="minor"/>
      </rPr>
      <t xml:space="preserve">: </t>
    </r>
    <r>
      <rPr>
        <u/>
        <sz val="9.5"/>
        <color theme="1"/>
        <rFont val="Calibri"/>
        <family val="2"/>
        <charset val="238"/>
        <scheme val="minor"/>
      </rPr>
      <t>IGF-1 &gt; UNL</t>
    </r>
    <r>
      <rPr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sz val="9.5"/>
        <color theme="1"/>
        <rFont val="Calibri"/>
        <family val="2"/>
        <charset val="238"/>
        <scheme val="minor"/>
      </rPr>
      <t xml:space="preserve">), </t>
    </r>
    <r>
      <rPr>
        <u/>
        <sz val="9.5"/>
        <color theme="1"/>
        <rFont val="Calibri"/>
        <family val="2"/>
        <charset val="238"/>
        <scheme val="minor"/>
      </rPr>
      <t>cca 29% pac. (</t>
    </r>
    <r>
      <rPr>
        <b/>
        <u/>
        <sz val="9.5"/>
        <color theme="1"/>
        <rFont val="Calibri"/>
        <family val="2"/>
        <charset val="238"/>
        <scheme val="minor"/>
      </rPr>
      <t>14% ale mělo norm. IGF-1 - viz sl. vedle!</t>
    </r>
    <r>
      <rPr>
        <u/>
        <sz val="9.5"/>
        <color theme="1"/>
        <rFont val="Calibri"/>
        <family val="2"/>
        <charset val="238"/>
        <scheme val="minor"/>
      </rPr>
      <t>) mělo předtím pegvisom. (15-30mg/den, většina spolu s FGSSA), 17% mělo caberg.</t>
    </r>
    <r>
      <rPr>
        <u/>
        <vertAlign val="superscript"/>
        <sz val="9.5"/>
        <color theme="1"/>
        <rFont val="Calibri"/>
        <family val="2"/>
        <charset val="238"/>
        <scheme val="minor"/>
      </rPr>
      <t>31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celkem 35 pac., zahrnuti byli pac. s min. 2 měs. aplik. pasireot.</t>
    </r>
    <r>
      <rPr>
        <sz val="9.5"/>
        <color theme="1"/>
        <rFont val="Calibri"/>
        <family val="2"/>
        <charset val="238"/>
        <scheme val="minor"/>
      </rPr>
      <t xml:space="preserve"> - dále nespec. !</t>
    </r>
  </si>
  <si>
    <r>
      <rPr>
        <u/>
        <sz val="9.5"/>
        <color theme="1"/>
        <rFont val="Calibri"/>
        <family val="2"/>
        <charset val="238"/>
        <scheme val="minor"/>
      </rPr>
      <t>RCT phase 3 PAOLA</t>
    </r>
    <r>
      <rPr>
        <u/>
        <vertAlign val="superscript"/>
        <sz val="9.5"/>
        <color theme="1"/>
        <rFont val="Calibri"/>
        <family val="2"/>
        <charset val="238"/>
        <scheme val="minor"/>
      </rPr>
      <t>32</t>
    </r>
    <r>
      <rPr>
        <sz val="9.5"/>
        <color theme="1"/>
        <rFont val="Calibri"/>
        <family val="2"/>
        <charset val="238"/>
        <scheme val="minor"/>
      </rPr>
      <t xml:space="preserve"> - 100% pac. neodpovídající na 1. linii FGSSA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  <r>
      <rPr>
        <sz val="9.5"/>
        <color theme="1"/>
        <rFont val="Calibri"/>
        <family val="2"/>
        <charset val="238"/>
        <scheme val="minor"/>
      </rPr>
      <t xml:space="preserve"> (octreotid LAR 30mg/lanreo. 120mg min. (interval neuveden!) po 6 měs., def. rezistence</t>
    </r>
    <r>
      <rPr>
        <vertAlign val="superscript"/>
        <sz val="9.5"/>
        <color theme="1"/>
        <rFont val="Calibri"/>
        <family val="2"/>
        <charset val="238"/>
        <scheme val="minor"/>
      </rPr>
      <t>21</t>
    </r>
    <r>
      <rPr>
        <sz val="9.5"/>
        <color theme="1"/>
        <rFont val="Calibri"/>
        <family val="2"/>
        <charset val="238"/>
        <scheme val="minor"/>
      </rPr>
      <t xml:space="preserve">: </t>
    </r>
    <r>
      <rPr>
        <u/>
        <sz val="9.5"/>
        <color theme="1"/>
        <rFont val="Calibri"/>
        <family val="2"/>
        <charset val="238"/>
        <scheme val="minor"/>
      </rPr>
      <t>GH</t>
    </r>
    <r>
      <rPr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u/>
        <sz val="9.5"/>
        <color theme="1"/>
        <rFont val="Calibri"/>
        <family val="2"/>
        <charset val="238"/>
        <scheme val="minor"/>
      </rPr>
      <t>&gt;2,5 μg/L a IGF-1</t>
    </r>
    <r>
      <rPr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u/>
        <sz val="9.5"/>
        <color theme="1"/>
        <rFont val="Calibri"/>
        <family val="2"/>
        <charset val="238"/>
        <scheme val="minor"/>
      </rPr>
      <t xml:space="preserve"> &gt;1,3x vyšší než UNL</t>
    </r>
    <r>
      <rPr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sz val="9.5"/>
        <color theme="1"/>
        <rFont val="Calibri"/>
        <family val="2"/>
        <charset val="238"/>
        <scheme val="minor"/>
      </rPr>
      <t xml:space="preserve">), </t>
    </r>
    <r>
      <rPr>
        <u/>
        <sz val="9.5"/>
        <color theme="1"/>
        <rFont val="Calibri"/>
        <family val="2"/>
        <charset val="238"/>
        <scheme val="minor"/>
      </rPr>
      <t>cca 13% pac. mělo předtím pegvis.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celkem 198 pac.</t>
    </r>
    <r>
      <rPr>
        <sz val="9.5"/>
        <color theme="1"/>
        <rFont val="Calibri"/>
        <family val="2"/>
        <charset val="238"/>
        <scheme val="minor"/>
      </rPr>
      <t xml:space="preserve"> random. do 3 ramen (viz sl. dávk.), jako </t>
    </r>
    <r>
      <rPr>
        <u/>
        <sz val="9.5"/>
        <color theme="1"/>
        <rFont val="Calibri"/>
        <family val="2"/>
        <charset val="238"/>
        <scheme val="minor"/>
      </rPr>
      <t>kontrol. rameno bylo pokračující oktreotid/lanreotid, doba aplik. léčiv: 24 týdnů</t>
    </r>
    <r>
      <rPr>
        <sz val="9.5"/>
        <color theme="1"/>
        <rFont val="Calibri"/>
        <family val="2"/>
        <charset val="238"/>
        <scheme val="minor"/>
      </rPr>
      <t xml:space="preserve"> </t>
    </r>
  </si>
  <si>
    <r>
      <rPr>
        <u/>
        <sz val="9.5"/>
        <color theme="1"/>
        <rFont val="Calibri"/>
        <family val="2"/>
        <charset val="238"/>
        <scheme val="minor"/>
      </rPr>
      <t>retrosp. study</t>
    </r>
    <r>
      <rPr>
        <u/>
        <vertAlign val="superscript"/>
        <sz val="9.5"/>
        <color theme="1"/>
        <rFont val="Calibri"/>
        <family val="2"/>
        <charset val="238"/>
        <scheme val="minor"/>
      </rPr>
      <t>60</t>
    </r>
    <r>
      <rPr>
        <sz val="9.5"/>
        <color theme="1"/>
        <rFont val="Calibri"/>
        <family val="2"/>
        <charset val="238"/>
        <scheme val="minor"/>
      </rPr>
      <t xml:space="preserve"> - 100% pac. neodpovídající</t>
    </r>
    <r>
      <rPr>
        <vertAlign val="superscript"/>
        <sz val="9.5"/>
        <color theme="1"/>
        <rFont val="Calibri"/>
        <family val="2"/>
        <charset val="238"/>
        <scheme val="minor"/>
      </rPr>
      <t>+</t>
    </r>
    <r>
      <rPr>
        <sz val="9.5"/>
        <color theme="1"/>
        <rFont val="Calibri"/>
        <family val="2"/>
        <charset val="238"/>
        <scheme val="minor"/>
      </rPr>
      <t xml:space="preserve"> na 1. linii FGSSA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  <r>
      <rPr>
        <sz val="9.5"/>
        <color theme="1"/>
        <rFont val="Calibri"/>
        <family val="2"/>
        <charset val="238"/>
        <scheme val="minor"/>
      </rPr>
      <t xml:space="preserve"> (octreotid LAR 30mg </t>
    </r>
    <r>
      <rPr>
        <b/>
        <sz val="9.5"/>
        <color theme="1"/>
        <rFont val="Calibri"/>
        <family val="2"/>
        <charset val="238"/>
      </rPr>
      <t>ā 21 dn</t>
    </r>
    <r>
      <rPr>
        <sz val="9.5"/>
        <color theme="1"/>
        <rFont val="Calibri"/>
        <family val="2"/>
        <charset val="238"/>
      </rPr>
      <t>í</t>
    </r>
    <r>
      <rPr>
        <sz val="9.5"/>
        <color theme="1"/>
        <rFont val="Calibri"/>
        <family val="2"/>
        <charset val="238"/>
        <scheme val="minor"/>
      </rPr>
      <t xml:space="preserve">/ lanreotid 120mg </t>
    </r>
    <r>
      <rPr>
        <b/>
        <sz val="9.5"/>
        <color theme="1"/>
        <rFont val="Calibri"/>
        <family val="2"/>
        <charset val="238"/>
        <scheme val="minor"/>
      </rPr>
      <t>ā 21 dní</t>
    </r>
    <r>
      <rPr>
        <sz val="9.5"/>
        <color theme="1"/>
        <rFont val="Calibri"/>
        <family val="2"/>
        <charset val="238"/>
        <scheme val="minor"/>
      </rPr>
      <t>, min. po 6 měs., def. rezist.</t>
    </r>
    <r>
      <rPr>
        <vertAlign val="superscript"/>
        <sz val="9.5"/>
        <color theme="1"/>
        <rFont val="Calibri"/>
        <family val="2"/>
        <charset val="238"/>
        <scheme val="minor"/>
      </rPr>
      <t>21</t>
    </r>
    <r>
      <rPr>
        <sz val="9.5"/>
        <color theme="1"/>
        <rFont val="Calibri"/>
        <family val="2"/>
        <charset val="238"/>
        <scheme val="minor"/>
      </rPr>
      <t xml:space="preserve">: </t>
    </r>
    <r>
      <rPr>
        <b/>
        <u/>
        <sz val="9.5"/>
        <color theme="1"/>
        <rFont val="Calibri"/>
        <family val="2"/>
        <charset val="238"/>
        <scheme val="minor"/>
      </rPr>
      <t xml:space="preserve">nedostatek význam. snížení (tj. </t>
    </r>
    <r>
      <rPr>
        <b/>
        <u/>
        <sz val="9.5"/>
        <color theme="1"/>
        <rFont val="Calibri"/>
        <family val="2"/>
        <charset val="238"/>
      </rPr>
      <t>&gt;</t>
    </r>
    <r>
      <rPr>
        <b/>
        <u/>
        <sz val="9.5"/>
        <color theme="1"/>
        <rFont val="Calibri"/>
        <family val="2"/>
        <charset val="238"/>
        <scheme val="minor"/>
      </rPr>
      <t xml:space="preserve"> 50%) GH a IGF-I</t>
    </r>
    <r>
      <rPr>
        <b/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b/>
        <u/>
        <sz val="9.5"/>
        <color theme="1"/>
        <rFont val="Calibri"/>
        <family val="2"/>
        <charset val="238"/>
        <scheme val="minor"/>
      </rPr>
      <t xml:space="preserve"> a bez zmenšení tumoru nebo při zvětšení velikosti tumoru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celkem 52 pac.</t>
    </r>
    <r>
      <rPr>
        <u/>
        <vertAlign val="superscript"/>
        <sz val="9.5"/>
        <color theme="1"/>
        <rFont val="Calibri"/>
        <family val="2"/>
        <charset val="238"/>
        <scheme val="minor"/>
      </rPr>
      <t xml:space="preserve">+ </t>
    </r>
    <r>
      <rPr>
        <sz val="9.5"/>
        <color theme="1"/>
        <rFont val="Calibri"/>
        <family val="2"/>
        <charset val="238"/>
        <scheme val="minor"/>
      </rPr>
      <t xml:space="preserve">ve 2 ramenech (viz sl. dávk., </t>
    </r>
    <r>
      <rPr>
        <u/>
        <sz val="9.5"/>
        <color theme="1"/>
        <rFont val="Calibri"/>
        <family val="2"/>
        <charset val="238"/>
        <scheme val="minor"/>
      </rPr>
      <t>v 2. rameni byli pac. s pegvis.+ FGSAA), doba podávání min. 12 měsíců</t>
    </r>
  </si>
  <si>
    <r>
      <t>jen dospělí s pasir. (</t>
    </r>
    <r>
      <rPr>
        <u/>
        <sz val="9.5"/>
        <rFont val="Calibri"/>
        <family val="2"/>
        <charset val="238"/>
        <scheme val="minor"/>
      </rPr>
      <t>celkem 130 pac.</t>
    </r>
    <r>
      <rPr>
        <sz val="9.5"/>
        <rFont val="Calibri"/>
        <family val="2"/>
        <charset val="238"/>
        <scheme val="minor"/>
      </rPr>
      <t xml:space="preserve">): cca </t>
    </r>
    <r>
      <rPr>
        <u/>
        <sz val="9.5"/>
        <rFont val="Calibri"/>
        <family val="2"/>
        <charset val="238"/>
        <scheme val="minor"/>
      </rPr>
      <t>56% žen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medián věku</t>
    </r>
    <r>
      <rPr>
        <sz val="9.5"/>
        <rFont val="Calibri"/>
        <family val="2"/>
        <charset val="238"/>
        <scheme val="minor"/>
      </rPr>
      <t xml:space="preserve"> při zahájení terap.: </t>
    </r>
    <r>
      <rPr>
        <u/>
        <sz val="9.5"/>
        <rFont val="Calibri"/>
        <family val="2"/>
        <charset val="238"/>
        <scheme val="minor"/>
      </rPr>
      <t>cca 45,5 let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průměr. bazál. hl. IGF-1: 2,7x vyšší než UNL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předch. RT</t>
    </r>
    <r>
      <rPr>
        <u/>
        <vertAlign val="superscript"/>
        <sz val="9.5"/>
        <rFont val="Calibri"/>
        <family val="2"/>
        <charset val="238"/>
        <scheme val="minor"/>
      </rPr>
      <t>51</t>
    </r>
    <r>
      <rPr>
        <u/>
        <sz val="9.5"/>
        <rFont val="Calibri"/>
        <family val="2"/>
        <charset val="238"/>
        <scheme val="minor"/>
      </rPr>
      <t>: u cca 4 % pac</t>
    </r>
    <r>
      <rPr>
        <sz val="9.5"/>
        <rFont val="Calibri"/>
        <family val="2"/>
        <charset val="238"/>
        <scheme val="minor"/>
      </rPr>
      <t xml:space="preserve">., </t>
    </r>
    <r>
      <rPr>
        <u/>
        <sz val="9.5"/>
        <rFont val="Calibri"/>
        <family val="2"/>
        <charset val="238"/>
        <scheme val="minor"/>
      </rPr>
      <t>předch. operace</t>
    </r>
    <r>
      <rPr>
        <u/>
        <vertAlign val="superscript"/>
        <sz val="9.5"/>
        <rFont val="Calibri"/>
        <family val="2"/>
        <charset val="238"/>
        <scheme val="minor"/>
      </rPr>
      <t>54</t>
    </r>
    <r>
      <rPr>
        <u/>
        <sz val="9.5"/>
        <rFont val="Calibri"/>
        <family val="2"/>
        <charset val="238"/>
        <scheme val="minor"/>
      </rPr>
      <t xml:space="preserve">: u cca 70% pac. </t>
    </r>
    <r>
      <rPr>
        <sz val="9.5"/>
        <rFont val="Calibri"/>
        <family val="2"/>
        <charset val="238"/>
        <scheme val="minor"/>
      </rPr>
      <t>, průměr. BMI a lačná glyk. neuvedeny!</t>
    </r>
  </si>
  <si>
    <r>
      <t>podíl pac. s normální IGF-1 hladinou (dle poslední naměřené hodnoty, protokol(</t>
    </r>
    <r>
      <rPr>
        <vertAlign val="superscript"/>
        <sz val="9.5"/>
        <color theme="1"/>
        <rFont val="Calibri"/>
        <family val="2"/>
        <charset val="238"/>
        <scheme val="minor"/>
      </rPr>
      <t xml:space="preserve">48) </t>
    </r>
    <r>
      <rPr>
        <sz val="9.5"/>
        <color theme="1"/>
        <rFont val="Calibri"/>
        <family val="2"/>
        <charset val="238"/>
        <scheme val="minor"/>
      </rPr>
      <t xml:space="preserve">doporučoval </t>
    </r>
    <r>
      <rPr>
        <sz val="9.5"/>
        <color theme="1"/>
        <rFont val="Calibri"/>
        <family val="2"/>
        <charset val="238"/>
      </rPr>
      <t>ā</t>
    </r>
    <r>
      <rPr>
        <sz val="9.5"/>
        <color theme="1"/>
        <rFont val="Calibri"/>
        <family val="2"/>
        <charset val="238"/>
        <scheme val="minor"/>
      </rPr>
      <t xml:space="preserve"> 6 měs.) - </t>
    </r>
    <r>
      <rPr>
        <u/>
        <sz val="9.5"/>
        <color theme="1"/>
        <rFont val="Calibri"/>
        <family val="2"/>
        <charset val="238"/>
        <scheme val="minor"/>
      </rPr>
      <t>medián doby léčby byl</t>
    </r>
    <r>
      <rPr>
        <sz val="9.5"/>
        <color theme="1"/>
        <rFont val="Calibri"/>
        <family val="2"/>
        <charset val="238"/>
        <scheme val="minor"/>
      </rPr>
      <t xml:space="preserve"> </t>
    </r>
    <r>
      <rPr>
        <u/>
        <sz val="9.5"/>
        <color theme="1"/>
        <rFont val="Calibri"/>
        <family val="2"/>
        <charset val="238"/>
        <scheme val="minor"/>
      </rPr>
      <t xml:space="preserve">cca 6,5 roku </t>
    </r>
  </si>
  <si>
    <r>
      <t xml:space="preserve"> ++ Ukončení studie</t>
    </r>
    <r>
      <rPr>
        <vertAlign val="superscript"/>
        <sz val="10"/>
        <color theme="1"/>
        <rFont val="Calibri"/>
        <family val="2"/>
        <charset val="238"/>
        <scheme val="minor"/>
      </rPr>
      <t>60</t>
    </r>
    <r>
      <rPr>
        <sz val="10"/>
        <color theme="1"/>
        <rFont val="Calibri"/>
        <family val="2"/>
        <charset val="238"/>
        <scheme val="minor"/>
      </rPr>
      <t xml:space="preserve"> odpovídalo poslední hodnotící návštěvě, kdy všichni pacienti podstoupili hormonální testy a MRI hypofýzy.</t>
    </r>
  </si>
  <si>
    <r>
      <t xml:space="preserve">Pacienti byli biochem. hodnoceni min.  ā 6 měsíců - během sledování byly dávky postupně zvyšovány, dokud nebylo dosaženo biochem. kontroly akromegalie nebo max. tolerovatelné dávky. 15 pac. z 33 </t>
    </r>
    <r>
      <rPr>
        <u/>
        <sz val="9.5"/>
        <color theme="1"/>
        <rFont val="Calibri"/>
        <family val="2"/>
        <charset val="238"/>
        <scheme val="minor"/>
      </rPr>
      <t xml:space="preserve">(tj. 45%) mělo dávku 40mg/měsíc,  </t>
    </r>
    <r>
      <rPr>
        <sz val="9.5"/>
        <color theme="1"/>
        <rFont val="Calibri"/>
        <family val="2"/>
        <charset val="238"/>
        <scheme val="minor"/>
      </rPr>
      <t>18 z 33</t>
    </r>
    <r>
      <rPr>
        <u/>
        <sz val="9.5"/>
        <color theme="1"/>
        <rFont val="Calibri"/>
        <family val="2"/>
        <charset val="238"/>
        <scheme val="minor"/>
      </rPr>
      <t xml:space="preserve"> (tj. 55%) mělo 60mg/ měsíc - medián doby léčby byl 37 měs.</t>
    </r>
    <r>
      <rPr>
        <sz val="9.5"/>
        <color theme="1"/>
        <rFont val="Calibri"/>
        <family val="2"/>
        <charset val="238"/>
        <scheme val="minor"/>
      </rPr>
      <t xml:space="preserve"> (tj cca 3 roky)</t>
    </r>
  </si>
  <si>
    <t xml:space="preserve">*** Ze 4 nekontrolovaných pac. na kombinované léčbě FGSSA+pegvisomant pasireotid normalizoval IGF-1 u tří. Z 5 pac. s normal. IGF-1, kteří přešli z kombin. FGSSA+pegvisomant na pasireotid, došlo k výraznému biochemickému zhoršení u 2, </t>
  </si>
  <si>
    <r>
      <rPr>
        <u/>
        <sz val="10"/>
        <color theme="1"/>
        <rFont val="Calibri"/>
        <family val="2"/>
        <charset val="238"/>
        <scheme val="minor"/>
      </rPr>
      <t>57% pro podskupinu pac. s rezist. na FGSSA,</t>
    </r>
    <r>
      <rPr>
        <sz val="10"/>
        <color theme="1"/>
        <rFont val="Calibri"/>
        <family val="2"/>
        <charset val="238"/>
        <scheme val="minor"/>
      </rPr>
      <t xml:space="preserve"> 54% v celé kohortě***, medián léčby pac. s odpov. 12 měs.</t>
    </r>
  </si>
  <si>
    <r>
      <t>jen dospělí (údaje jsou za celé rameno s pasir. (</t>
    </r>
    <r>
      <rPr>
        <u/>
        <sz val="9.5"/>
        <rFont val="Calibri"/>
        <family val="2"/>
        <charset val="238"/>
        <scheme val="minor"/>
      </rPr>
      <t>33 pac.-</t>
    </r>
    <r>
      <rPr>
        <sz val="9.5"/>
        <rFont val="Calibri"/>
        <family val="2"/>
        <charset val="238"/>
        <scheme val="minor"/>
      </rPr>
      <t xml:space="preserve"> z toho 24 pac (cca 73%) měli komplet.rezist.) s oběma skupínami</t>
    </r>
    <r>
      <rPr>
        <vertAlign val="superscript"/>
        <sz val="9.5"/>
        <rFont val="Calibri"/>
        <family val="2"/>
        <charset val="238"/>
        <scheme val="minor"/>
      </rPr>
      <t xml:space="preserve">+ </t>
    </r>
    <r>
      <rPr>
        <sz val="9.5"/>
        <rFont val="Calibri"/>
        <family val="2"/>
        <charset val="238"/>
        <scheme val="minor"/>
      </rPr>
      <t xml:space="preserve">pac.): cca </t>
    </r>
    <r>
      <rPr>
        <u/>
        <sz val="9.5"/>
        <rFont val="Calibri"/>
        <family val="2"/>
        <charset val="238"/>
        <scheme val="minor"/>
      </rPr>
      <t>61% žen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medián věku</t>
    </r>
    <r>
      <rPr>
        <sz val="9.5"/>
        <rFont val="Calibri"/>
        <family val="2"/>
        <charset val="238"/>
        <scheme val="minor"/>
      </rPr>
      <t xml:space="preserve"> při zahájení terap.: </t>
    </r>
    <r>
      <rPr>
        <u/>
        <sz val="9.5"/>
        <rFont val="Calibri"/>
        <family val="2"/>
        <charset val="238"/>
        <scheme val="minor"/>
      </rPr>
      <t>43 let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medián bazál. hl. IGF-1: 2,1x vyšší než UNL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předch. RT</t>
    </r>
    <r>
      <rPr>
        <u/>
        <vertAlign val="superscript"/>
        <sz val="9.5"/>
        <rFont val="Calibri"/>
        <family val="2"/>
        <charset val="238"/>
        <scheme val="minor"/>
      </rPr>
      <t>51</t>
    </r>
    <r>
      <rPr>
        <sz val="9.5"/>
        <rFont val="Calibri"/>
        <family val="2"/>
        <charset val="238"/>
        <scheme val="minor"/>
      </rPr>
      <t xml:space="preserve">: pac. ji event. mohli mít před více jak 10 lety, </t>
    </r>
    <r>
      <rPr>
        <u/>
        <sz val="9.5"/>
        <rFont val="Calibri"/>
        <family val="2"/>
        <charset val="238"/>
        <scheme val="minor"/>
      </rPr>
      <t>předch. operace</t>
    </r>
    <r>
      <rPr>
        <u/>
        <vertAlign val="superscript"/>
        <sz val="9.5"/>
        <rFont val="Calibri"/>
        <family val="2"/>
        <charset val="238"/>
        <scheme val="minor"/>
      </rPr>
      <t>54</t>
    </r>
    <r>
      <rPr>
        <sz val="9.5"/>
        <rFont val="Calibri"/>
        <family val="2"/>
        <charset val="238"/>
        <scheme val="minor"/>
      </rPr>
      <t>: 100%,</t>
    </r>
    <r>
      <rPr>
        <u/>
        <sz val="9.5"/>
        <rFont val="Calibri"/>
        <family val="2"/>
        <charset val="238"/>
        <scheme val="minor"/>
      </rPr>
      <t xml:space="preserve"> diabetici: 24%</t>
    </r>
    <r>
      <rPr>
        <sz val="9.5"/>
        <rFont val="Calibri"/>
        <family val="2"/>
        <charset val="238"/>
        <scheme val="minor"/>
      </rPr>
      <t xml:space="preserve">, průměrný glyk.Hgl, průměr. BMI a lačná glyk. neuvedeny!, </t>
    </r>
  </si>
  <si>
    <t>ani v jednom případě nedošlo ke zmenšení velikosti</t>
  </si>
  <si>
    <t>přesně nedefinováno</t>
  </si>
  <si>
    <t xml:space="preserve">     obě ramena) 74 pacientů: 52 (tj. 70,2%) s úplnou rezistencí na FGSSA a 22 (tj. 29,8%) s částečnou rezistencí - poměrné zastoupení obou skupin bylo v obou ramenech studie cca podobné.</t>
  </si>
  <si>
    <r>
      <t xml:space="preserve">podíl pac. s norm. IGF-1 hladinou - </t>
    </r>
    <r>
      <rPr>
        <u/>
        <sz val="9.5"/>
        <color theme="1"/>
        <rFont val="Calibri"/>
        <family val="2"/>
        <charset val="238"/>
        <scheme val="minor"/>
      </rPr>
      <t xml:space="preserve">doba měření nespecifik.!, jen že museli mít opak. norm. IGF-1 (medián byl 3 měření), </t>
    </r>
    <r>
      <rPr>
        <sz val="9.5"/>
        <color theme="1"/>
        <rFont val="Calibri"/>
        <family val="2"/>
        <charset val="238"/>
        <scheme val="minor"/>
      </rPr>
      <t>medián doby léčby</t>
    </r>
    <r>
      <rPr>
        <u/>
        <sz val="9.5"/>
        <color theme="1"/>
        <rFont val="Calibri"/>
        <family val="2"/>
        <charset val="238"/>
        <scheme val="minor"/>
      </rPr>
      <t xml:space="preserve"> pac. s odpov.byl 12 měs. </t>
    </r>
    <r>
      <rPr>
        <sz val="9.5"/>
        <color theme="1"/>
        <rFont val="Calibri"/>
        <family val="2"/>
        <charset val="238"/>
        <scheme val="minor"/>
      </rPr>
      <t xml:space="preserve">- </t>
    </r>
    <r>
      <rPr>
        <i/>
        <sz val="9.5"/>
        <color theme="1"/>
        <rFont val="Calibri"/>
        <family val="2"/>
        <charset val="238"/>
        <scheme val="minor"/>
      </rPr>
      <t>pro event. pozd.odpov.viz pozn.57</t>
    </r>
  </si>
  <si>
    <t>nebylo ve studii sledováno!</t>
  </si>
  <si>
    <r>
      <rPr>
        <u/>
        <sz val="10"/>
        <color theme="1"/>
        <rFont val="Calibri"/>
        <family val="2"/>
        <charset val="238"/>
        <scheme val="minor"/>
      </rPr>
      <t xml:space="preserve">75% </t>
    </r>
    <r>
      <rPr>
        <sz val="10"/>
        <color theme="1"/>
        <rFont val="Calibri"/>
        <family val="2"/>
        <charset val="238"/>
        <scheme val="minor"/>
      </rPr>
      <t>ve skupině s kompl.rezist. na FGSSA,               cca 70% pro celé rameno</t>
    </r>
    <r>
      <rPr>
        <vertAlign val="superscript"/>
        <sz val="10"/>
        <color theme="1"/>
        <rFont val="Calibri"/>
        <family val="2"/>
        <charset val="238"/>
        <scheme val="minor"/>
      </rPr>
      <t>+</t>
    </r>
    <r>
      <rPr>
        <sz val="10"/>
        <color theme="1"/>
        <rFont val="Calibri"/>
        <family val="2"/>
        <charset val="238"/>
        <scheme val="minor"/>
      </rPr>
      <t xml:space="preserve"> pacientů s pasireotidem</t>
    </r>
  </si>
  <si>
    <r>
      <t xml:space="preserve"> +  Do studie</t>
    </r>
    <r>
      <rPr>
        <vertAlign val="superscript"/>
        <sz val="10"/>
        <color theme="1"/>
        <rFont val="Calibri"/>
        <family val="2"/>
        <charset val="238"/>
        <scheme val="minor"/>
      </rPr>
      <t>60</t>
    </r>
    <r>
      <rPr>
        <sz val="10"/>
        <color theme="1"/>
        <rFont val="Calibri"/>
        <family val="2"/>
        <charset val="238"/>
        <scheme val="minor"/>
      </rPr>
      <t xml:space="preserve"> byli také zařazeni i pacienti s částečnou odpovědí na FGSAA</t>
    </r>
    <r>
      <rPr>
        <vertAlign val="superscript"/>
        <sz val="10"/>
        <color theme="1"/>
        <rFont val="Calibri"/>
        <family val="2"/>
        <charset val="238"/>
        <scheme val="minor"/>
      </rPr>
      <t>19</t>
    </r>
    <r>
      <rPr>
        <sz val="10"/>
        <color theme="1"/>
        <rFont val="Calibri"/>
        <family val="2"/>
        <charset val="238"/>
        <scheme val="minor"/>
      </rPr>
      <t xml:space="preserve"> (tj. s významným poklesem (&gt;50 %) hladin GH a/nebo IGF-I</t>
    </r>
    <r>
      <rPr>
        <vertAlign val="superscript"/>
        <sz val="10"/>
        <color theme="1"/>
        <rFont val="Calibri"/>
        <family val="2"/>
        <charset val="238"/>
        <scheme val="minor"/>
      </rPr>
      <t>13</t>
    </r>
    <r>
      <rPr>
        <sz val="10"/>
        <color theme="1"/>
        <rFont val="Calibri"/>
        <family val="2"/>
        <charset val="238"/>
        <scheme val="minor"/>
      </rPr>
      <t xml:space="preserve"> bez dosažení kontroly (viz Přílohu č. 10) a/nebo &gt;20% zmenšením nádoru). Celkem bylo ve studii (pro </t>
    </r>
  </si>
  <si>
    <r>
      <rPr>
        <u/>
        <sz val="9.5"/>
        <color theme="1"/>
        <rFont val="Calibri"/>
        <family val="2"/>
        <charset val="238"/>
        <scheme val="minor"/>
      </rPr>
      <t>retrosp. study</t>
    </r>
    <r>
      <rPr>
        <u/>
        <vertAlign val="superscript"/>
        <sz val="9.5"/>
        <color theme="1"/>
        <rFont val="Calibri"/>
        <family val="2"/>
        <charset val="238"/>
        <scheme val="minor"/>
      </rPr>
      <t>60</t>
    </r>
    <r>
      <rPr>
        <sz val="9.5"/>
        <color theme="1"/>
        <rFont val="Calibri"/>
        <family val="2"/>
        <charset val="238"/>
        <scheme val="minor"/>
      </rPr>
      <t xml:space="preserve"> - 100% pac. neodpovídající</t>
    </r>
    <r>
      <rPr>
        <vertAlign val="superscript"/>
        <sz val="9.5"/>
        <color theme="1"/>
        <rFont val="Calibri"/>
        <family val="2"/>
        <charset val="238"/>
        <scheme val="minor"/>
      </rPr>
      <t>+</t>
    </r>
    <r>
      <rPr>
        <sz val="9.5"/>
        <color theme="1"/>
        <rFont val="Calibri"/>
        <family val="2"/>
        <charset val="238"/>
        <scheme val="minor"/>
      </rPr>
      <t xml:space="preserve"> na 1. linii FGSSA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  <r>
      <rPr>
        <sz val="9.5"/>
        <color theme="1"/>
        <rFont val="Calibri"/>
        <family val="2"/>
        <charset val="238"/>
        <scheme val="minor"/>
      </rPr>
      <t xml:space="preserve"> (octreotid LAR 30mg </t>
    </r>
    <r>
      <rPr>
        <b/>
        <sz val="9.5"/>
        <color theme="1"/>
        <rFont val="Calibri"/>
        <family val="2"/>
        <charset val="238"/>
      </rPr>
      <t>ā 21 dn</t>
    </r>
    <r>
      <rPr>
        <sz val="9.5"/>
        <color theme="1"/>
        <rFont val="Calibri"/>
        <family val="2"/>
        <charset val="238"/>
      </rPr>
      <t>í</t>
    </r>
    <r>
      <rPr>
        <sz val="9.5"/>
        <color theme="1"/>
        <rFont val="Calibri"/>
        <family val="2"/>
        <charset val="238"/>
        <scheme val="minor"/>
      </rPr>
      <t xml:space="preserve">/ lanreotid 120mg </t>
    </r>
    <r>
      <rPr>
        <b/>
        <sz val="9.5"/>
        <color theme="1"/>
        <rFont val="Calibri"/>
        <family val="2"/>
        <charset val="238"/>
        <scheme val="minor"/>
      </rPr>
      <t>ā 21 dní</t>
    </r>
    <r>
      <rPr>
        <sz val="9.5"/>
        <color theme="1"/>
        <rFont val="Calibri"/>
        <family val="2"/>
        <charset val="238"/>
        <scheme val="minor"/>
      </rPr>
      <t>, min. po 6 měs., def. rezist.</t>
    </r>
    <r>
      <rPr>
        <vertAlign val="superscript"/>
        <sz val="9.5"/>
        <color theme="1"/>
        <rFont val="Calibri"/>
        <family val="2"/>
        <charset val="238"/>
        <scheme val="minor"/>
      </rPr>
      <t>21</t>
    </r>
    <r>
      <rPr>
        <sz val="9.5"/>
        <color theme="1"/>
        <rFont val="Calibri"/>
        <family val="2"/>
        <charset val="238"/>
        <scheme val="minor"/>
      </rPr>
      <t xml:space="preserve">: </t>
    </r>
    <r>
      <rPr>
        <b/>
        <u/>
        <sz val="9.5"/>
        <color theme="1"/>
        <rFont val="Calibri"/>
        <family val="2"/>
        <charset val="238"/>
        <scheme val="minor"/>
      </rPr>
      <t xml:space="preserve">nedostatek význam. snížení (tj. </t>
    </r>
    <r>
      <rPr>
        <b/>
        <u/>
        <sz val="9.5"/>
        <color theme="1"/>
        <rFont val="Calibri"/>
        <family val="2"/>
        <charset val="238"/>
      </rPr>
      <t>&gt;</t>
    </r>
    <r>
      <rPr>
        <b/>
        <u/>
        <sz val="9.5"/>
        <color theme="1"/>
        <rFont val="Calibri"/>
        <family val="2"/>
        <charset val="238"/>
        <scheme val="minor"/>
      </rPr>
      <t xml:space="preserve"> 50%) GH a IGF-I</t>
    </r>
    <r>
      <rPr>
        <b/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b/>
        <u/>
        <sz val="9.5"/>
        <color theme="1"/>
        <rFont val="Calibri"/>
        <family val="2"/>
        <charset val="238"/>
        <scheme val="minor"/>
      </rPr>
      <t xml:space="preserve"> a bez zmenšení tumoru nebo při zvětšení velikosti tumoru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celkem 52 pac.</t>
    </r>
    <r>
      <rPr>
        <u/>
        <vertAlign val="superscript"/>
        <sz val="9.5"/>
        <color theme="1"/>
        <rFont val="Calibri"/>
        <family val="2"/>
        <charset val="238"/>
        <scheme val="minor"/>
      </rPr>
      <t xml:space="preserve">+ </t>
    </r>
    <r>
      <rPr>
        <sz val="9.5"/>
        <color theme="1"/>
        <rFont val="Calibri"/>
        <family val="2"/>
        <charset val="238"/>
        <scheme val="minor"/>
      </rPr>
      <t xml:space="preserve">ve 2 ramenech (viz sl. dávk., </t>
    </r>
    <r>
      <rPr>
        <u/>
        <sz val="9.5"/>
        <color theme="1"/>
        <rFont val="Calibri"/>
        <family val="2"/>
        <charset val="238"/>
        <scheme val="minor"/>
      </rPr>
      <t>v 2. rameni byli pac. s pasireotidem), doba podávání min. 12 měsíců</t>
    </r>
  </si>
  <si>
    <r>
      <t>jen dospělí (údaje jsou za celé rameno s pegvis+ FGSSA (41</t>
    </r>
    <r>
      <rPr>
        <u/>
        <sz val="9.5"/>
        <rFont val="Calibri"/>
        <family val="2"/>
        <charset val="238"/>
        <scheme val="minor"/>
      </rPr>
      <t xml:space="preserve"> pac.-</t>
    </r>
    <r>
      <rPr>
        <sz val="9.5"/>
        <rFont val="Calibri"/>
        <family val="2"/>
        <charset val="238"/>
        <scheme val="minor"/>
      </rPr>
      <t xml:space="preserve"> z toho 28 pac (cca 68%) měli komplet.rezist.) s oběma skupínami</t>
    </r>
    <r>
      <rPr>
        <vertAlign val="superscript"/>
        <sz val="9.5"/>
        <rFont val="Calibri"/>
        <family val="2"/>
        <charset val="238"/>
        <scheme val="minor"/>
      </rPr>
      <t xml:space="preserve">+ </t>
    </r>
    <r>
      <rPr>
        <sz val="9.5"/>
        <rFont val="Calibri"/>
        <family val="2"/>
        <charset val="238"/>
        <scheme val="minor"/>
      </rPr>
      <t xml:space="preserve">pac.): cca </t>
    </r>
    <r>
      <rPr>
        <u/>
        <sz val="9.5"/>
        <rFont val="Calibri"/>
        <family val="2"/>
        <charset val="238"/>
        <scheme val="minor"/>
      </rPr>
      <t>68% žen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medián věku</t>
    </r>
    <r>
      <rPr>
        <sz val="9.5"/>
        <rFont val="Calibri"/>
        <family val="2"/>
        <charset val="238"/>
        <scheme val="minor"/>
      </rPr>
      <t xml:space="preserve"> při zahájení terap.: </t>
    </r>
    <r>
      <rPr>
        <u/>
        <sz val="9.5"/>
        <rFont val="Calibri"/>
        <family val="2"/>
        <charset val="238"/>
        <scheme val="minor"/>
      </rPr>
      <t>41 let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medián bazál. hl. IGF-1: 2,1x vyšší než UNL</t>
    </r>
    <r>
      <rPr>
        <sz val="9.5"/>
        <rFont val="Calibri"/>
        <family val="2"/>
        <charset val="238"/>
        <scheme val="minor"/>
      </rPr>
      <t xml:space="preserve">, </t>
    </r>
    <r>
      <rPr>
        <u/>
        <sz val="9.5"/>
        <rFont val="Calibri"/>
        <family val="2"/>
        <charset val="238"/>
        <scheme val="minor"/>
      </rPr>
      <t>předch. RT</t>
    </r>
    <r>
      <rPr>
        <u/>
        <vertAlign val="superscript"/>
        <sz val="9.5"/>
        <rFont val="Calibri"/>
        <family val="2"/>
        <charset val="238"/>
        <scheme val="minor"/>
      </rPr>
      <t>51</t>
    </r>
    <r>
      <rPr>
        <sz val="9.5"/>
        <rFont val="Calibri"/>
        <family val="2"/>
        <charset val="238"/>
        <scheme val="minor"/>
      </rPr>
      <t xml:space="preserve">: pac. ji event. mohli mít před více jak 10 lety, </t>
    </r>
    <r>
      <rPr>
        <u/>
        <sz val="9.5"/>
        <rFont val="Calibri"/>
        <family val="2"/>
        <charset val="238"/>
        <scheme val="minor"/>
      </rPr>
      <t>předch. operace</t>
    </r>
    <r>
      <rPr>
        <u/>
        <vertAlign val="superscript"/>
        <sz val="9.5"/>
        <rFont val="Calibri"/>
        <family val="2"/>
        <charset val="238"/>
        <scheme val="minor"/>
      </rPr>
      <t>54</t>
    </r>
    <r>
      <rPr>
        <sz val="9.5"/>
        <rFont val="Calibri"/>
        <family val="2"/>
        <charset val="238"/>
        <scheme val="minor"/>
      </rPr>
      <t>: 100%,</t>
    </r>
    <r>
      <rPr>
        <u/>
        <sz val="9.5"/>
        <rFont val="Calibri"/>
        <family val="2"/>
        <charset val="238"/>
        <scheme val="minor"/>
      </rPr>
      <t xml:space="preserve"> diabetici: 27%</t>
    </r>
    <r>
      <rPr>
        <sz val="9.5"/>
        <rFont val="Calibri"/>
        <family val="2"/>
        <charset val="238"/>
        <scheme val="minor"/>
      </rPr>
      <t xml:space="preserve">, průměrný glyk.Hgl, průměr. BMI a lačná glyk. neuvedeny!, </t>
    </r>
  </si>
  <si>
    <r>
      <t>podíl pac. s norm. IGF-1 hlad. (min. ve 2 po sobě jdoucích měřeních)</t>
    </r>
    <r>
      <rPr>
        <b/>
        <sz val="9.5"/>
        <color theme="1"/>
        <rFont val="Calibri"/>
        <family val="2"/>
        <charset val="238"/>
        <scheme val="minor"/>
      </rPr>
      <t xml:space="preserve"> </t>
    </r>
    <r>
      <rPr>
        <sz val="9.5"/>
        <color theme="1"/>
        <rFont val="Calibri"/>
        <family val="2"/>
        <charset val="238"/>
        <scheme val="minor"/>
      </rPr>
      <t>na konci studie</t>
    </r>
    <r>
      <rPr>
        <vertAlign val="superscript"/>
        <sz val="9.5"/>
        <color theme="1"/>
        <rFont val="Calibri"/>
        <family val="2"/>
        <charset val="238"/>
        <scheme val="minor"/>
      </rPr>
      <t>++</t>
    </r>
    <r>
      <rPr>
        <sz val="9.5"/>
        <color theme="1"/>
        <rFont val="Calibri"/>
        <family val="2"/>
        <charset val="238"/>
        <scheme val="minor"/>
      </rPr>
      <t xml:space="preserve"> - </t>
    </r>
    <r>
      <rPr>
        <u/>
        <sz val="9.5"/>
        <color theme="1"/>
        <rFont val="Calibri"/>
        <family val="2"/>
        <charset val="238"/>
        <scheme val="minor"/>
      </rPr>
      <t>medián doby léčby byl 54 měs. (tj. 4,5 roku)</t>
    </r>
    <r>
      <rPr>
        <sz val="9.5"/>
        <color theme="1"/>
        <rFont val="Calibri"/>
        <family val="2"/>
        <charset val="238"/>
        <scheme val="minor"/>
      </rPr>
      <t/>
    </r>
  </si>
  <si>
    <r>
      <t>podíl pac. s norm. IGF-1 hlad. (min. ve 2 po sobě jdoucích měřeních)</t>
    </r>
    <r>
      <rPr>
        <b/>
        <sz val="9.5"/>
        <color theme="1"/>
        <rFont val="Calibri"/>
        <family val="2"/>
        <charset val="238"/>
        <scheme val="minor"/>
      </rPr>
      <t xml:space="preserve"> + s náhodným GH pod 1,0 ng/ml </t>
    </r>
    <r>
      <rPr>
        <sz val="9.5"/>
        <color theme="1"/>
        <rFont val="Calibri"/>
        <family val="2"/>
        <charset val="238"/>
        <scheme val="minor"/>
      </rPr>
      <t>na konci studie</t>
    </r>
    <r>
      <rPr>
        <vertAlign val="superscript"/>
        <sz val="9.5"/>
        <color theme="1"/>
        <rFont val="Calibri"/>
        <family val="2"/>
        <charset val="238"/>
        <scheme val="minor"/>
      </rPr>
      <t>++</t>
    </r>
    <r>
      <rPr>
        <sz val="9.5"/>
        <color theme="1"/>
        <rFont val="Calibri"/>
        <family val="2"/>
        <charset val="238"/>
        <scheme val="minor"/>
      </rPr>
      <t xml:space="preserve"> - </t>
    </r>
    <r>
      <rPr>
        <u/>
        <sz val="9.5"/>
        <color theme="1"/>
        <rFont val="Calibri"/>
        <family val="2"/>
        <charset val="238"/>
        <scheme val="minor"/>
      </rPr>
      <t>medián doby léčby byl 37 měs. (tj. cca 3 roky)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i/>
        <sz val="9.5"/>
        <color theme="1"/>
        <rFont val="Calibri"/>
        <family val="2"/>
        <charset val="238"/>
        <scheme val="minor"/>
      </rPr>
      <t>pro event. opožděnou odpověď viz pozn. 57</t>
    </r>
  </si>
  <si>
    <r>
      <rPr>
        <u/>
        <sz val="10"/>
        <color theme="1"/>
        <rFont val="Calibri"/>
        <family val="2"/>
        <charset val="238"/>
        <scheme val="minor"/>
      </rPr>
      <t xml:space="preserve">79% </t>
    </r>
    <r>
      <rPr>
        <sz val="10"/>
        <color theme="1"/>
        <rFont val="Calibri"/>
        <family val="2"/>
        <charset val="238"/>
        <scheme val="minor"/>
      </rPr>
      <t>ve skupině s kompl.rezist. na FGSSA,               cca 85% pro celé rameno</t>
    </r>
    <r>
      <rPr>
        <vertAlign val="superscript"/>
        <sz val="10"/>
        <color theme="1"/>
        <rFont val="Calibri"/>
        <family val="2"/>
        <charset val="238"/>
        <scheme val="minor"/>
      </rPr>
      <t>+</t>
    </r>
    <r>
      <rPr>
        <sz val="10"/>
        <color theme="1"/>
        <rFont val="Calibri"/>
        <family val="2"/>
        <charset val="238"/>
        <scheme val="minor"/>
      </rPr>
      <t xml:space="preserve"> pacientů s pegv.+FGSSA</t>
    </r>
  </si>
  <si>
    <r>
      <t xml:space="preserve">Pac. byli labor. hodnoceni min.  ā 6 měs. - během kontrol bylo dávk.postup. zvyšováno, až do dosažení lab. kontroly nebo max. toler. dávky. Pac. s odpov. </t>
    </r>
    <r>
      <rPr>
        <u/>
        <sz val="9.5"/>
        <color theme="1"/>
        <rFont val="Calibri"/>
        <family val="2"/>
        <charset val="238"/>
        <scheme val="minor"/>
      </rPr>
      <t>(celkem 35, cca 63% z nich měli kompl. rezist. na FGSSA) měli medián dávk. pegv. 20mg/den,  Pac. bez odpo. (celk. 6, všicni měli kompl. rezist. na FGSSA) měli medián 30mg/den - medián doby léčby byl 54 měs.</t>
    </r>
    <r>
      <rPr>
        <sz val="9.5"/>
        <color theme="1"/>
        <rFont val="Calibri"/>
        <family val="2"/>
        <charset val="238"/>
        <scheme val="minor"/>
      </rPr>
      <t xml:space="preserve"> (tj cca 4,5 roku)</t>
    </r>
  </si>
  <si>
    <r>
      <t xml:space="preserve">pegvisomant monoterapie  </t>
    </r>
    <r>
      <rPr>
        <b/>
        <sz val="11"/>
        <color theme="1"/>
        <rFont val="Calibri"/>
        <family val="2"/>
        <charset val="238"/>
        <scheme val="minor"/>
      </rPr>
      <t>(ve studii</t>
    </r>
    <r>
      <rPr>
        <b/>
        <vertAlign val="superscript"/>
        <sz val="11"/>
        <color theme="1"/>
        <rFont val="Calibri"/>
        <family val="2"/>
        <charset val="238"/>
        <scheme val="minor"/>
      </rPr>
      <t>50</t>
    </r>
    <r>
      <rPr>
        <b/>
        <sz val="11"/>
        <color theme="1"/>
        <rFont val="Calibri"/>
        <family val="2"/>
        <charset val="238"/>
        <scheme val="minor"/>
      </rPr>
      <t xml:space="preserve"> jako porovnávané rameno k pegv. + octreo. LAR!)</t>
    </r>
  </si>
  <si>
    <r>
      <t>pegvisomant s FGSSA</t>
    </r>
    <r>
      <rPr>
        <b/>
        <vertAlign val="superscript"/>
        <sz val="13"/>
        <color theme="1"/>
        <rFont val="Calibri"/>
        <family val="2"/>
        <charset val="238"/>
        <scheme val="minor"/>
      </rPr>
      <t>19</t>
    </r>
    <r>
      <rPr>
        <b/>
        <sz val="13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[octreotid LAR]  (ve studii</t>
    </r>
    <r>
      <rPr>
        <b/>
        <vertAlign val="superscript"/>
        <sz val="11"/>
        <color theme="1"/>
        <rFont val="Calibri"/>
        <family val="2"/>
        <charset val="238"/>
        <scheme val="minor"/>
      </rPr>
      <t>50</t>
    </r>
    <r>
      <rPr>
        <b/>
        <sz val="11"/>
        <color theme="1"/>
        <rFont val="Calibri"/>
        <family val="2"/>
        <charset val="238"/>
        <scheme val="minor"/>
      </rPr>
      <t xml:space="preserve"> jako porovnávané rameno k pegv. monoterapii!)</t>
    </r>
  </si>
  <si>
    <r>
      <t xml:space="preserve">dávkování ve studií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(</t>
    </r>
    <r>
      <rPr>
        <b/>
        <u/>
        <sz val="10"/>
        <color theme="1"/>
        <rFont val="Calibri"/>
        <family val="2"/>
        <charset val="238"/>
        <scheme val="minor"/>
      </rPr>
      <t>pro prediktory špatné odpovědi na léčbu pegvisomantem či pasireotidem</t>
    </r>
    <r>
      <rPr>
        <b/>
        <sz val="10"/>
        <color theme="1"/>
        <rFont val="Calibri"/>
        <family val="2"/>
        <charset val="238"/>
        <scheme val="minor"/>
      </rPr>
      <t xml:space="preserve"> viz Přílohy č. 15, resp. č. 17)</t>
    </r>
  </si>
  <si>
    <r>
      <t xml:space="preserve">pegvisomant monoterapie </t>
    </r>
    <r>
      <rPr>
        <b/>
        <sz val="11"/>
        <color theme="1"/>
        <rFont val="Calibri"/>
        <family val="2"/>
        <charset val="238"/>
        <scheme val="minor"/>
      </rPr>
      <t>(ve studii</t>
    </r>
    <r>
      <rPr>
        <b/>
        <vertAlign val="superscript"/>
        <sz val="11"/>
        <color theme="1"/>
        <rFont val="Calibri"/>
        <family val="2"/>
        <charset val="238"/>
        <scheme val="minor"/>
      </rPr>
      <t>46</t>
    </r>
    <r>
      <rPr>
        <b/>
        <sz val="11"/>
        <color theme="1"/>
        <rFont val="Calibri"/>
        <family val="2"/>
        <charset val="238"/>
        <scheme val="minor"/>
      </rPr>
      <t xml:space="preserve"> jako porovnávané rameno k pegv. + FGSSA</t>
    </r>
    <r>
      <rPr>
        <b/>
        <vertAlign val="superscript"/>
        <sz val="11"/>
        <color theme="1"/>
        <rFont val="Calibri"/>
        <family val="2"/>
        <charset val="238"/>
        <scheme val="minor"/>
      </rPr>
      <t>19</t>
    </r>
    <r>
      <rPr>
        <b/>
        <sz val="11"/>
        <color theme="1"/>
        <rFont val="Calibri"/>
        <family val="2"/>
        <charset val="238"/>
        <scheme val="minor"/>
      </rPr>
      <t>)</t>
    </r>
  </si>
  <si>
    <r>
      <t>zařazeni i děti (v celé studii</t>
    </r>
    <r>
      <rPr>
        <vertAlign val="superscript"/>
        <sz val="9.5"/>
        <color theme="1"/>
        <rFont val="Calibri"/>
        <family val="2"/>
        <charset val="238"/>
        <scheme val="minor"/>
      </rPr>
      <t>48</t>
    </r>
    <r>
      <rPr>
        <sz val="9.5"/>
        <color theme="1"/>
        <rFont val="Calibri"/>
        <family val="2"/>
        <charset val="238"/>
        <scheme val="minor"/>
      </rPr>
      <t xml:space="preserve"> ale bylo pod 18 let jen 0,4%): cca 42</t>
    </r>
    <r>
      <rPr>
        <u/>
        <sz val="9.5"/>
        <color theme="1"/>
        <rFont val="Calibri"/>
        <family val="2"/>
        <charset val="238"/>
        <scheme val="minor"/>
      </rPr>
      <t>% žen</t>
    </r>
    <r>
      <rPr>
        <sz val="9.5"/>
        <color theme="1"/>
        <rFont val="Calibri"/>
        <family val="2"/>
        <charset val="238"/>
        <scheme val="minor"/>
      </rPr>
      <t xml:space="preserve">, věk. </t>
    </r>
    <r>
      <rPr>
        <u/>
        <sz val="9.5"/>
        <color theme="1"/>
        <rFont val="Calibri"/>
        <family val="2"/>
        <charset val="238"/>
        <scheme val="minor"/>
      </rPr>
      <t>průměr</t>
    </r>
    <r>
      <rPr>
        <sz val="9.5"/>
        <color theme="1"/>
        <rFont val="Calibri"/>
        <family val="2"/>
        <charset val="238"/>
        <scheme val="minor"/>
      </rPr>
      <t xml:space="preserve"> při zahájení aplik.pegv.: </t>
    </r>
    <r>
      <rPr>
        <u/>
        <sz val="9.5"/>
        <color theme="1"/>
        <rFont val="Calibri"/>
        <family val="2"/>
        <charset val="238"/>
        <scheme val="minor"/>
      </rPr>
      <t>cca 45 let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průměr. bazál. hl. IGF-1:</t>
    </r>
    <r>
      <rPr>
        <sz val="9.5"/>
        <color theme="1"/>
        <rFont val="Calibri"/>
        <family val="2"/>
        <charset val="238"/>
        <scheme val="minor"/>
      </rPr>
      <t xml:space="preserve"> 553 ng/ml (vypočteno jako</t>
    </r>
    <r>
      <rPr>
        <u/>
        <sz val="9.5"/>
        <color theme="1"/>
        <rFont val="Calibri"/>
        <family val="2"/>
        <charset val="238"/>
        <scheme val="minor"/>
      </rPr>
      <t xml:space="preserve"> 2,7x vyšší než UNL</t>
    </r>
    <r>
      <rPr>
        <sz val="9.5"/>
        <color theme="1"/>
        <rFont val="Calibri"/>
        <family val="2"/>
        <charset val="238"/>
        <scheme val="minor"/>
      </rPr>
      <t xml:space="preserve"> dle prům. věku výše), </t>
    </r>
    <r>
      <rPr>
        <u/>
        <sz val="9.5"/>
        <color theme="1"/>
        <rFont val="Calibri"/>
        <family val="2"/>
        <charset val="238"/>
        <scheme val="minor"/>
      </rPr>
      <t>předch. RT</t>
    </r>
    <r>
      <rPr>
        <u/>
        <vertAlign val="superscript"/>
        <sz val="9.5"/>
        <color theme="1"/>
        <rFont val="Calibri"/>
        <family val="2"/>
        <charset val="238"/>
        <scheme val="minor"/>
      </rPr>
      <t>51</t>
    </r>
    <r>
      <rPr>
        <u/>
        <sz val="9.5"/>
        <color theme="1"/>
        <rFont val="Calibri"/>
        <family val="2"/>
        <charset val="238"/>
        <scheme val="minor"/>
      </rPr>
      <t>: u 25 % pac</t>
    </r>
    <r>
      <rPr>
        <sz val="9.5"/>
        <color theme="1"/>
        <rFont val="Calibri"/>
        <family val="2"/>
        <charset val="238"/>
        <scheme val="minor"/>
      </rPr>
      <t xml:space="preserve">., </t>
    </r>
    <r>
      <rPr>
        <u/>
        <sz val="9.5"/>
        <color theme="1"/>
        <rFont val="Calibri"/>
        <family val="2"/>
        <charset val="238"/>
        <scheme val="minor"/>
      </rPr>
      <t>předch. operace</t>
    </r>
    <r>
      <rPr>
        <u/>
        <vertAlign val="superscript"/>
        <sz val="9.5"/>
        <color theme="1"/>
        <rFont val="Calibri"/>
        <family val="2"/>
        <charset val="238"/>
        <scheme val="minor"/>
      </rPr>
      <t>54</t>
    </r>
    <r>
      <rPr>
        <u/>
        <sz val="9.5"/>
        <color theme="1"/>
        <rFont val="Calibri"/>
        <family val="2"/>
        <charset val="238"/>
        <scheme val="minor"/>
      </rPr>
      <t>: u  cca 72% pac</t>
    </r>
    <r>
      <rPr>
        <sz val="9.5"/>
        <color theme="1"/>
        <rFont val="Calibri"/>
        <family val="2"/>
        <charset val="238"/>
        <scheme val="minor"/>
      </rPr>
      <t xml:space="preserve">., </t>
    </r>
    <r>
      <rPr>
        <u/>
        <sz val="9.5"/>
        <color theme="1"/>
        <rFont val="Calibri"/>
        <family val="2"/>
        <charset val="238"/>
        <scheme val="minor"/>
      </rPr>
      <t>průměr. BMI: 28 kg/m</t>
    </r>
    <r>
      <rPr>
        <u/>
        <vertAlign val="superscript"/>
        <sz val="9.5"/>
        <color theme="1"/>
        <rFont val="Calibri"/>
        <family val="2"/>
        <charset val="238"/>
        <scheme val="minor"/>
      </rPr>
      <t>2</t>
    </r>
    <r>
      <rPr>
        <sz val="9.5"/>
        <color theme="1"/>
        <rFont val="Calibri"/>
        <family val="2"/>
        <charset val="238"/>
        <scheme val="minor"/>
      </rPr>
      <t>, průměr. lačná glyk.: 5,7 mmol/l,  pro determ. výše dávk. viz Příl. č. 15</t>
    </r>
  </si>
  <si>
    <r>
      <t>podíl pac. s normální IGF-1 hladinou (dle poslední naměřené hodnoty, protokol(</t>
    </r>
    <r>
      <rPr>
        <vertAlign val="superscript"/>
        <sz val="9.5"/>
        <color theme="1"/>
        <rFont val="Calibri"/>
        <family val="2"/>
        <charset val="238"/>
        <scheme val="minor"/>
      </rPr>
      <t xml:space="preserve">48) </t>
    </r>
    <r>
      <rPr>
        <sz val="9.5"/>
        <color theme="1"/>
        <rFont val="Calibri"/>
        <family val="2"/>
        <charset val="238"/>
        <scheme val="minor"/>
      </rPr>
      <t xml:space="preserve">doporučoval </t>
    </r>
    <r>
      <rPr>
        <sz val="9.5"/>
        <color theme="1"/>
        <rFont val="Calibri"/>
        <family val="2"/>
        <charset val="238"/>
      </rPr>
      <t>ā</t>
    </r>
    <r>
      <rPr>
        <sz val="9.5"/>
        <color theme="1"/>
        <rFont val="Calibri"/>
        <family val="2"/>
        <charset val="238"/>
        <scheme val="minor"/>
      </rPr>
      <t xml:space="preserve"> 6 měs.) - </t>
    </r>
    <r>
      <rPr>
        <u/>
        <sz val="9.5"/>
        <color theme="1"/>
        <rFont val="Calibri"/>
        <family val="2"/>
        <charset val="238"/>
        <scheme val="minor"/>
      </rPr>
      <t>medián doby léčby byl</t>
    </r>
    <r>
      <rPr>
        <sz val="9.5"/>
        <color theme="1"/>
        <rFont val="Calibri"/>
        <family val="2"/>
        <charset val="238"/>
        <scheme val="minor"/>
      </rPr>
      <t xml:space="preserve"> </t>
    </r>
    <r>
      <rPr>
        <u/>
        <sz val="9.5"/>
        <color theme="1"/>
        <rFont val="Calibri"/>
        <family val="2"/>
        <charset val="238"/>
        <scheme val="minor"/>
      </rPr>
      <t xml:space="preserve">cca 3,5 roku </t>
    </r>
  </si>
  <si>
    <t>62,3%</t>
  </si>
  <si>
    <r>
      <t xml:space="preserve">cca 10% pac. mělo ALT &gt; 2x ULN a cca 4% mělo AST &gt; 2x ULN, </t>
    </r>
    <r>
      <rPr>
        <i/>
        <u/>
        <sz val="9.5"/>
        <color theme="1"/>
        <rFont val="Calibri"/>
        <family val="2"/>
        <charset val="238"/>
        <scheme val="minor"/>
      </rPr>
      <t>zvětšení nádoru</t>
    </r>
    <r>
      <rPr>
        <u/>
        <sz val="9.5"/>
        <color theme="1"/>
        <rFont val="Calibri"/>
        <family val="2"/>
        <charset val="238"/>
        <scheme val="minor"/>
      </rPr>
      <t>: cca u 14% pacientů</t>
    </r>
  </si>
  <si>
    <r>
      <rPr>
        <u/>
        <sz val="9.5"/>
        <color theme="1"/>
        <rFont val="Calibri"/>
        <family val="2"/>
        <charset val="238"/>
        <scheme val="minor"/>
      </rPr>
      <t>retrosp. study ACROSTUDY</t>
    </r>
    <r>
      <rPr>
        <u/>
        <vertAlign val="superscript"/>
        <sz val="9.5"/>
        <color theme="1"/>
        <rFont val="Calibri"/>
        <family val="2"/>
        <charset val="238"/>
        <scheme val="minor"/>
      </rPr>
      <t>46</t>
    </r>
    <r>
      <rPr>
        <sz val="9.5"/>
        <color theme="1"/>
        <rFont val="Calibri"/>
        <family val="2"/>
        <charset val="238"/>
        <scheme val="minor"/>
      </rPr>
      <t xml:space="preserve"> - cca 85 % pac. neodpovídající na předch. terapii (cca 97% pac. mělo předtím FGSSA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  <r>
      <rPr>
        <sz val="9.5"/>
        <color theme="1"/>
        <rFont val="Calibri"/>
        <family val="2"/>
        <charset val="238"/>
        <scheme val="minor"/>
      </rPr>
      <t xml:space="preserve">- </t>
    </r>
    <r>
      <rPr>
        <b/>
        <sz val="9.5"/>
        <color theme="1"/>
        <rFont val="Calibri"/>
        <family val="2"/>
        <charset val="238"/>
        <scheme val="minor"/>
      </rPr>
      <t>dávky/délka terap. neuvedeny</t>
    </r>
    <r>
      <rPr>
        <sz val="9.5"/>
        <color theme="1"/>
        <rFont val="Calibri"/>
        <family val="2"/>
        <charset val="238"/>
        <scheme val="minor"/>
      </rPr>
      <t>, def. non-respons.:</t>
    </r>
    <r>
      <rPr>
        <u/>
        <sz val="9.5"/>
        <color theme="1"/>
        <rFont val="Calibri"/>
        <family val="2"/>
        <charset val="238"/>
        <scheme val="minor"/>
      </rPr>
      <t xml:space="preserve"> IGF-1 &gt;UNL</t>
    </r>
    <r>
      <rPr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sz val="9.5"/>
        <color theme="1"/>
        <rFont val="Calibri"/>
        <family val="2"/>
        <charset val="238"/>
        <scheme val="minor"/>
      </rPr>
      <t xml:space="preserve">), </t>
    </r>
    <r>
      <rPr>
        <u/>
        <sz val="9.5"/>
        <color theme="1"/>
        <rFont val="Calibri"/>
        <family val="2"/>
        <charset val="238"/>
        <scheme val="minor"/>
      </rPr>
      <t xml:space="preserve">celkem 88 pac. v jednom rameni </t>
    </r>
    <r>
      <rPr>
        <sz val="9.5"/>
        <color theme="1"/>
        <rFont val="Calibri"/>
        <family val="2"/>
        <charset val="238"/>
        <scheme val="minor"/>
      </rPr>
      <t>(viz sl. dávkování)</t>
    </r>
    <r>
      <rPr>
        <b/>
        <sz val="9.5"/>
        <color theme="1"/>
        <rFont val="Calibri"/>
        <family val="2"/>
        <charset val="238"/>
        <scheme val="minor"/>
      </rPr>
      <t>,</t>
    </r>
    <r>
      <rPr>
        <b/>
        <u/>
        <sz val="9.5"/>
        <color theme="1"/>
        <rFont val="Calibri"/>
        <family val="2"/>
        <charset val="238"/>
        <scheme val="minor"/>
      </rPr>
      <t xml:space="preserve"> cca 30% pac. užívalo s pegvis. společně dopam. agonistu</t>
    </r>
    <r>
      <rPr>
        <b/>
        <u/>
        <vertAlign val="superscript"/>
        <sz val="9.5"/>
        <color theme="1"/>
        <rFont val="Calibri"/>
        <family val="2"/>
        <charset val="238"/>
        <scheme val="minor"/>
      </rPr>
      <t>31</t>
    </r>
    <r>
      <rPr>
        <b/>
        <u/>
        <sz val="9.5"/>
        <color theme="1"/>
        <rFont val="Calibri"/>
        <family val="2"/>
        <charset val="238"/>
        <scheme val="minor"/>
      </rPr>
      <t>!</t>
    </r>
    <r>
      <rPr>
        <u/>
        <sz val="9.5"/>
        <color theme="1"/>
        <rFont val="Calibri"/>
        <family val="2"/>
        <charset val="238"/>
        <scheme val="minor"/>
      </rPr>
      <t>, medián doby podávání léčiv: cca 3,5 roku</t>
    </r>
    <r>
      <rPr>
        <sz val="9.5"/>
        <color theme="1"/>
        <rFont val="Calibri"/>
        <family val="2"/>
        <charset val="238"/>
        <scheme val="minor"/>
      </rPr>
      <t xml:space="preserve"> </t>
    </r>
  </si>
  <si>
    <r>
      <rPr>
        <u/>
        <sz val="9.5"/>
        <color theme="1"/>
        <rFont val="Calibri"/>
        <family val="2"/>
        <charset val="238"/>
        <scheme val="minor"/>
      </rPr>
      <t>retrosp. study ACROSTUDY</t>
    </r>
    <r>
      <rPr>
        <u/>
        <vertAlign val="superscript"/>
        <sz val="9.5"/>
        <color theme="1"/>
        <rFont val="Calibri"/>
        <family val="2"/>
        <charset val="238"/>
        <scheme val="minor"/>
      </rPr>
      <t>46</t>
    </r>
    <r>
      <rPr>
        <sz val="9.5"/>
        <color theme="1"/>
        <rFont val="Calibri"/>
        <family val="2"/>
        <charset val="238"/>
        <scheme val="minor"/>
      </rPr>
      <t xml:space="preserve"> - cca 92% pac. neodpovídající na předch. terapii (cca 95% pac. mělo předtím FGSSA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  <r>
      <rPr>
        <sz val="9.5"/>
        <color theme="1"/>
        <rFont val="Calibri"/>
        <family val="2"/>
        <charset val="238"/>
        <scheme val="minor"/>
      </rPr>
      <t xml:space="preserve">- </t>
    </r>
    <r>
      <rPr>
        <b/>
        <sz val="9.5"/>
        <color theme="1"/>
        <rFont val="Calibri"/>
        <family val="2"/>
        <charset val="238"/>
        <scheme val="minor"/>
      </rPr>
      <t>dávky/délka terap. neuvedeny</t>
    </r>
    <r>
      <rPr>
        <sz val="9.5"/>
        <color theme="1"/>
        <rFont val="Calibri"/>
        <family val="2"/>
        <charset val="238"/>
        <scheme val="minor"/>
      </rPr>
      <t>, def. non-respons.:</t>
    </r>
    <r>
      <rPr>
        <u/>
        <sz val="9.5"/>
        <color theme="1"/>
        <rFont val="Calibri"/>
        <family val="2"/>
        <charset val="238"/>
        <scheme val="minor"/>
      </rPr>
      <t xml:space="preserve"> IGF-1 &gt;UNL</t>
    </r>
    <r>
      <rPr>
        <u/>
        <vertAlign val="superscript"/>
        <sz val="9.5"/>
        <color theme="1"/>
        <rFont val="Calibri"/>
        <family val="2"/>
        <charset val="238"/>
        <scheme val="minor"/>
      </rPr>
      <t>13</t>
    </r>
    <r>
      <rPr>
        <sz val="9.5"/>
        <color theme="1"/>
        <rFont val="Calibri"/>
        <family val="2"/>
        <charset val="238"/>
        <scheme val="minor"/>
      </rPr>
      <t xml:space="preserve">), </t>
    </r>
    <r>
      <rPr>
        <u/>
        <sz val="9.5"/>
        <color theme="1"/>
        <rFont val="Calibri"/>
        <family val="2"/>
        <charset val="238"/>
        <scheme val="minor"/>
      </rPr>
      <t xml:space="preserve">celkem 57 pac. v jednom rameni </t>
    </r>
    <r>
      <rPr>
        <sz val="9.5"/>
        <color theme="1"/>
        <rFont val="Calibri"/>
        <family val="2"/>
        <charset val="238"/>
        <scheme val="minor"/>
      </rPr>
      <t>(viz sl. dávkování)</t>
    </r>
    <r>
      <rPr>
        <b/>
        <sz val="9.5"/>
        <color theme="1"/>
        <rFont val="Calibri"/>
        <family val="2"/>
        <charset val="238"/>
        <scheme val="minor"/>
      </rPr>
      <t>,</t>
    </r>
    <r>
      <rPr>
        <b/>
        <u/>
        <sz val="9.5"/>
        <color theme="1"/>
        <rFont val="Calibri"/>
        <family val="2"/>
        <charset val="238"/>
        <scheme val="minor"/>
      </rPr>
      <t xml:space="preserve"> cca 32% pac. užívalo s pegvis. společně dopam. agonistu</t>
    </r>
    <r>
      <rPr>
        <b/>
        <u/>
        <vertAlign val="superscript"/>
        <sz val="9.5"/>
        <color theme="1"/>
        <rFont val="Calibri"/>
        <family val="2"/>
        <charset val="238"/>
        <scheme val="minor"/>
      </rPr>
      <t>31</t>
    </r>
    <r>
      <rPr>
        <b/>
        <u/>
        <sz val="9.5"/>
        <color theme="1"/>
        <rFont val="Calibri"/>
        <family val="2"/>
        <charset val="238"/>
        <scheme val="minor"/>
      </rPr>
      <t>!</t>
    </r>
    <r>
      <rPr>
        <u/>
        <sz val="9.5"/>
        <color theme="1"/>
        <rFont val="Calibri"/>
        <family val="2"/>
        <charset val="238"/>
        <scheme val="minor"/>
      </rPr>
      <t>, medián doby podávání léčiv: cca 5,8 roku</t>
    </r>
    <r>
      <rPr>
        <sz val="9.5"/>
        <color theme="1"/>
        <rFont val="Calibri"/>
        <family val="2"/>
        <charset val="238"/>
        <scheme val="minor"/>
      </rPr>
      <t xml:space="preserve"> </t>
    </r>
  </si>
  <si>
    <r>
      <t>zařazeni i děti (v celé studii</t>
    </r>
    <r>
      <rPr>
        <vertAlign val="superscript"/>
        <sz val="9.5"/>
        <color theme="1"/>
        <rFont val="Calibri"/>
        <family val="2"/>
        <charset val="238"/>
        <scheme val="minor"/>
      </rPr>
      <t>48</t>
    </r>
    <r>
      <rPr>
        <sz val="9.5"/>
        <color theme="1"/>
        <rFont val="Calibri"/>
        <family val="2"/>
        <charset val="238"/>
        <scheme val="minor"/>
      </rPr>
      <t xml:space="preserve"> ale bylo pod 18 let jen 0,4%): cca </t>
    </r>
    <r>
      <rPr>
        <u/>
        <sz val="9.5"/>
        <color theme="1"/>
        <rFont val="Calibri"/>
        <family val="2"/>
        <charset val="238"/>
        <scheme val="minor"/>
      </rPr>
      <t>39% žen</t>
    </r>
    <r>
      <rPr>
        <sz val="9.5"/>
        <color theme="1"/>
        <rFont val="Calibri"/>
        <family val="2"/>
        <charset val="238"/>
        <scheme val="minor"/>
      </rPr>
      <t xml:space="preserve">, věk. </t>
    </r>
    <r>
      <rPr>
        <u/>
        <sz val="9.5"/>
        <color theme="1"/>
        <rFont val="Calibri"/>
        <family val="2"/>
        <charset val="238"/>
        <scheme val="minor"/>
      </rPr>
      <t>průměr</t>
    </r>
    <r>
      <rPr>
        <sz val="9.5"/>
        <color theme="1"/>
        <rFont val="Calibri"/>
        <family val="2"/>
        <charset val="238"/>
        <scheme val="minor"/>
      </rPr>
      <t xml:space="preserve"> při zahájení aplik.pegv.: </t>
    </r>
    <r>
      <rPr>
        <u/>
        <sz val="9.5"/>
        <color theme="1"/>
        <rFont val="Calibri"/>
        <family val="2"/>
        <charset val="238"/>
        <scheme val="minor"/>
      </rPr>
      <t>cca 43 let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průměr. bazál. hl. IGF-1:</t>
    </r>
    <r>
      <rPr>
        <sz val="9.5"/>
        <color theme="1"/>
        <rFont val="Calibri"/>
        <family val="2"/>
        <charset val="238"/>
        <scheme val="minor"/>
      </rPr>
      <t xml:space="preserve"> 642,5 ng/ml (vypočteno jako</t>
    </r>
    <r>
      <rPr>
        <u/>
        <sz val="9.5"/>
        <color theme="1"/>
        <rFont val="Calibri"/>
        <family val="2"/>
        <charset val="238"/>
        <scheme val="minor"/>
      </rPr>
      <t xml:space="preserve"> 2,9x vyšší než UNL</t>
    </r>
    <r>
      <rPr>
        <sz val="9.5"/>
        <color theme="1"/>
        <rFont val="Calibri"/>
        <family val="2"/>
        <charset val="238"/>
        <scheme val="minor"/>
      </rPr>
      <t xml:space="preserve"> dle prům. věku výše), </t>
    </r>
    <r>
      <rPr>
        <u/>
        <sz val="9.5"/>
        <color theme="1"/>
        <rFont val="Calibri"/>
        <family val="2"/>
        <charset val="238"/>
        <scheme val="minor"/>
      </rPr>
      <t>předch. RT</t>
    </r>
    <r>
      <rPr>
        <u/>
        <vertAlign val="superscript"/>
        <sz val="9.5"/>
        <color theme="1"/>
        <rFont val="Calibri"/>
        <family val="2"/>
        <charset val="238"/>
        <scheme val="minor"/>
      </rPr>
      <t>51</t>
    </r>
    <r>
      <rPr>
        <u/>
        <sz val="9.5"/>
        <color theme="1"/>
        <rFont val="Calibri"/>
        <family val="2"/>
        <charset val="238"/>
        <scheme val="minor"/>
      </rPr>
      <t>: u cca 23 % pac</t>
    </r>
    <r>
      <rPr>
        <sz val="9.5"/>
        <color theme="1"/>
        <rFont val="Calibri"/>
        <family val="2"/>
        <charset val="238"/>
        <scheme val="minor"/>
      </rPr>
      <t xml:space="preserve">., </t>
    </r>
    <r>
      <rPr>
        <u/>
        <sz val="9.5"/>
        <color theme="1"/>
        <rFont val="Calibri"/>
        <family val="2"/>
        <charset val="238"/>
        <scheme val="minor"/>
      </rPr>
      <t>předch. operace</t>
    </r>
    <r>
      <rPr>
        <u/>
        <vertAlign val="superscript"/>
        <sz val="9.5"/>
        <color theme="1"/>
        <rFont val="Calibri"/>
        <family val="2"/>
        <charset val="238"/>
        <scheme val="minor"/>
      </rPr>
      <t>54</t>
    </r>
    <r>
      <rPr>
        <u/>
        <sz val="9.5"/>
        <color theme="1"/>
        <rFont val="Calibri"/>
        <family val="2"/>
        <charset val="238"/>
        <scheme val="minor"/>
      </rPr>
      <t>: u  cca 84% pac</t>
    </r>
    <r>
      <rPr>
        <sz val="9.5"/>
        <color theme="1"/>
        <rFont val="Calibri"/>
        <family val="2"/>
        <charset val="238"/>
        <scheme val="minor"/>
      </rPr>
      <t>., průměr. BMI a</t>
    </r>
    <r>
      <rPr>
        <u/>
        <sz val="9.5"/>
        <color theme="1"/>
        <rFont val="Calibri"/>
        <family val="2"/>
        <charset val="238"/>
        <scheme val="minor"/>
      </rPr>
      <t xml:space="preserve"> </t>
    </r>
    <r>
      <rPr>
        <sz val="9.5"/>
        <color theme="1"/>
        <rFont val="Calibri"/>
        <family val="2"/>
        <charset val="238"/>
        <scheme val="minor"/>
      </rPr>
      <t xml:space="preserve">průměr. lačná glyk.nebyly uvedeny!!, </t>
    </r>
    <r>
      <rPr>
        <u/>
        <sz val="9.5"/>
        <color theme="1"/>
        <rFont val="Calibri"/>
        <family val="2"/>
        <charset val="238"/>
        <scheme val="minor"/>
      </rPr>
      <t>před přidáním FGSSA k už aplik. pegvis. mělo jen cca 33% normal. IGF-1 (při mediánu denní dáv. 15mg), nonresp.měli medián 20mg/den, zvětšení nádoru mělo 21% pac.,</t>
    </r>
    <r>
      <rPr>
        <sz val="9.5"/>
        <color theme="1"/>
        <rFont val="Calibri"/>
        <family val="2"/>
        <charset val="238"/>
        <scheme val="minor"/>
      </rPr>
      <t xml:space="preserve"> pro determ. dávk. viz Příl. č. 15</t>
    </r>
  </si>
  <si>
    <r>
      <rPr>
        <u/>
        <sz val="9.5"/>
        <color theme="1"/>
        <rFont val="Calibri"/>
        <family val="2"/>
        <charset val="238"/>
        <scheme val="minor"/>
      </rPr>
      <t xml:space="preserve">medián denní dávky pegvis. u respondérů </t>
    </r>
    <r>
      <rPr>
        <sz val="9.5"/>
        <color theme="1"/>
        <rFont val="Calibri"/>
        <family val="2"/>
        <charset val="238"/>
        <scheme val="minor"/>
      </rPr>
      <t xml:space="preserve">(tj. IGF-1 pod ULN): </t>
    </r>
    <r>
      <rPr>
        <u/>
        <sz val="9.5"/>
        <color theme="1"/>
        <rFont val="Calibri"/>
        <family val="2"/>
        <charset val="238"/>
        <scheme val="minor"/>
      </rPr>
      <t>10,0mg (8,6  - 20,0)</t>
    </r>
    <r>
      <rPr>
        <sz val="9.5"/>
        <color theme="1"/>
        <rFont val="Calibri"/>
        <family val="2"/>
        <charset val="238"/>
        <scheme val="minor"/>
      </rPr>
      <t xml:space="preserve">, u respondérů mělo cca 46 % z nich méně než 7 inj. pegvis. za týden, </t>
    </r>
    <r>
      <rPr>
        <u/>
        <sz val="9.5"/>
        <color theme="1"/>
        <rFont val="Calibri"/>
        <family val="2"/>
        <charset val="238"/>
        <scheme val="minor"/>
      </rPr>
      <t xml:space="preserve"> cca 30% ze všech pac. užívalo s pegvis. společně dopam. agonistu</t>
    </r>
    <r>
      <rPr>
        <u/>
        <vertAlign val="superscript"/>
        <sz val="9.5"/>
        <color theme="1"/>
        <rFont val="Calibri"/>
        <family val="2"/>
        <charset val="238"/>
        <scheme val="minor"/>
      </rPr>
      <t>31</t>
    </r>
    <r>
      <rPr>
        <u/>
        <sz val="9.5"/>
        <color theme="1"/>
        <rFont val="Calibri"/>
        <family val="2"/>
        <charset val="238"/>
        <scheme val="minor"/>
      </rPr>
      <t>!</t>
    </r>
    <r>
      <rPr>
        <sz val="9.5"/>
        <color theme="1"/>
        <rFont val="Calibri"/>
        <family val="2"/>
        <charset val="238"/>
        <scheme val="minor"/>
      </rPr>
      <t>,</t>
    </r>
    <r>
      <rPr>
        <u/>
        <sz val="9.5"/>
        <color theme="1"/>
        <rFont val="Calibri"/>
        <family val="2"/>
        <charset val="238"/>
        <scheme val="minor"/>
      </rPr>
      <t xml:space="preserve"> dávka FGSSA nebyla uvedena!</t>
    </r>
    <r>
      <rPr>
        <sz val="9.5"/>
        <color theme="1"/>
        <rFont val="Calibri"/>
        <family val="2"/>
        <charset val="238"/>
        <scheme val="minor"/>
      </rPr>
      <t>,   pro determinanty výše dávk. viz Příloha č. 15</t>
    </r>
  </si>
  <si>
    <r>
      <rPr>
        <u/>
        <sz val="9.5"/>
        <color theme="1"/>
        <rFont val="Calibri"/>
        <family val="2"/>
        <charset val="238"/>
        <scheme val="minor"/>
      </rPr>
      <t xml:space="preserve">medián denní dávky u respondérů </t>
    </r>
    <r>
      <rPr>
        <sz val="9.5"/>
        <color theme="1"/>
        <rFont val="Calibri"/>
        <family val="2"/>
        <charset val="238"/>
        <scheme val="minor"/>
      </rPr>
      <t xml:space="preserve">(tj. IGF-1 pod ULN): </t>
    </r>
    <r>
      <rPr>
        <u/>
        <sz val="9.5"/>
        <color theme="1"/>
        <rFont val="Calibri"/>
        <family val="2"/>
        <charset val="238"/>
        <scheme val="minor"/>
      </rPr>
      <t>15,0mg (10,0 - 20,0)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u nonrespondérů: 22,5mg (17,5 - 30mg), cca 19% ze všech pac. užívalo s pegvis. společně dopam. agonistu</t>
    </r>
    <r>
      <rPr>
        <u/>
        <vertAlign val="superscript"/>
        <sz val="9.5"/>
        <color theme="1"/>
        <rFont val="Calibri"/>
        <family val="2"/>
        <charset val="238"/>
        <scheme val="minor"/>
      </rPr>
      <t>31</t>
    </r>
    <r>
      <rPr>
        <u/>
        <sz val="9.5"/>
        <color theme="1"/>
        <rFont val="Calibri"/>
        <family val="2"/>
        <charset val="238"/>
        <scheme val="minor"/>
      </rPr>
      <t>!</t>
    </r>
    <r>
      <rPr>
        <sz val="9.5"/>
        <color theme="1"/>
        <rFont val="Calibri"/>
        <family val="2"/>
        <charset val="238"/>
        <scheme val="minor"/>
      </rPr>
      <t>,   pro determinanty výše dávk. viz Příloha č. 15</t>
    </r>
  </si>
  <si>
    <r>
      <t>podíl pac. s normální IGF-1 hladinou (dle poslední naměřené hodnoty, protokol(</t>
    </r>
    <r>
      <rPr>
        <vertAlign val="superscript"/>
        <sz val="9.5"/>
        <color theme="1"/>
        <rFont val="Calibri"/>
        <family val="2"/>
        <charset val="238"/>
        <scheme val="minor"/>
      </rPr>
      <t xml:space="preserve">48) </t>
    </r>
    <r>
      <rPr>
        <sz val="9.5"/>
        <color theme="1"/>
        <rFont val="Calibri"/>
        <family val="2"/>
        <charset val="238"/>
        <scheme val="minor"/>
      </rPr>
      <t xml:space="preserve">doporučoval </t>
    </r>
    <r>
      <rPr>
        <sz val="9.5"/>
        <color theme="1"/>
        <rFont val="Calibri"/>
        <family val="2"/>
        <charset val="238"/>
      </rPr>
      <t>ā</t>
    </r>
    <r>
      <rPr>
        <sz val="9.5"/>
        <color theme="1"/>
        <rFont val="Calibri"/>
        <family val="2"/>
        <charset val="238"/>
        <scheme val="minor"/>
      </rPr>
      <t xml:space="preserve"> 6 měs.) - </t>
    </r>
    <r>
      <rPr>
        <u/>
        <sz val="9.5"/>
        <color theme="1"/>
        <rFont val="Calibri"/>
        <family val="2"/>
        <charset val="238"/>
        <scheme val="minor"/>
      </rPr>
      <t>medián doby léčby byl</t>
    </r>
    <r>
      <rPr>
        <sz val="9.5"/>
        <color theme="1"/>
        <rFont val="Calibri"/>
        <family val="2"/>
        <charset val="238"/>
        <scheme val="minor"/>
      </rPr>
      <t xml:space="preserve"> </t>
    </r>
    <r>
      <rPr>
        <u/>
        <sz val="9.5"/>
        <color theme="1"/>
        <rFont val="Calibri"/>
        <family val="2"/>
        <charset val="238"/>
        <scheme val="minor"/>
      </rPr>
      <t xml:space="preserve">cca 5,8 roku </t>
    </r>
  </si>
  <si>
    <r>
      <t xml:space="preserve">cca 9% pac. mělo ALT &gt; 2x ULN a 0% mělo AST &gt; 2x ULN, </t>
    </r>
    <r>
      <rPr>
        <i/>
        <u/>
        <sz val="9.5"/>
        <color theme="1"/>
        <rFont val="Calibri"/>
        <family val="2"/>
        <charset val="238"/>
        <scheme val="minor"/>
      </rPr>
      <t>zvětšení nádoru</t>
    </r>
    <r>
      <rPr>
        <u/>
        <sz val="9.5"/>
        <color theme="1"/>
        <rFont val="Calibri"/>
        <family val="2"/>
        <charset val="238"/>
        <scheme val="minor"/>
      </rPr>
      <t>: cca u 7% pacientů</t>
    </r>
  </si>
  <si>
    <r>
      <t>56,0</t>
    </r>
    <r>
      <rPr>
        <sz val="11"/>
        <color theme="1"/>
        <rFont val="Calibri"/>
        <family val="2"/>
        <charset val="238"/>
        <scheme val="minor"/>
      </rPr>
      <t xml:space="preserve">%                 </t>
    </r>
    <r>
      <rPr>
        <sz val="9.5"/>
        <color theme="1"/>
        <rFont val="Calibri"/>
        <family val="2"/>
        <charset val="238"/>
        <scheme val="minor"/>
      </rPr>
      <t xml:space="preserve"> (po přidání FGSSA se 53% pac. původně nekompenz. na pegv. (medián: 20 mg/ den) monoterapii normalizovalo v IGF-1!)</t>
    </r>
  </si>
  <si>
    <r>
      <t>pegvisomant s FGSSA</t>
    </r>
    <r>
      <rPr>
        <b/>
        <vertAlign val="superscript"/>
        <sz val="13"/>
        <color theme="1"/>
        <rFont val="Calibri"/>
        <family val="2"/>
        <charset val="238"/>
        <scheme val="minor"/>
      </rPr>
      <t>19</t>
    </r>
    <r>
      <rPr>
        <b/>
        <sz val="13"/>
        <color theme="1"/>
        <rFont val="Calibri"/>
        <family val="2"/>
        <charset val="238"/>
        <scheme val="minor"/>
      </rPr>
      <t xml:space="preserve">           </t>
    </r>
    <r>
      <rPr>
        <b/>
        <sz val="10"/>
        <color theme="1"/>
        <rFont val="Calibri"/>
        <family val="2"/>
        <charset val="238"/>
        <scheme val="minor"/>
      </rPr>
      <t xml:space="preserve">  </t>
    </r>
    <r>
      <rPr>
        <b/>
        <u/>
        <sz val="10"/>
        <color theme="1"/>
        <rFont val="Calibri"/>
        <family val="2"/>
        <charset val="238"/>
        <scheme val="minor"/>
      </rPr>
      <t>["primár. komb." - tj. od počátku</t>
    </r>
    <r>
      <rPr>
        <b/>
        <sz val="10"/>
        <color theme="1"/>
        <rFont val="Calibri"/>
        <family val="2"/>
        <charset val="238"/>
        <scheme val="minor"/>
      </rPr>
      <t>]            (ve studii</t>
    </r>
    <r>
      <rPr>
        <b/>
        <vertAlign val="superscript"/>
        <sz val="10"/>
        <color theme="1"/>
        <rFont val="Calibri"/>
        <family val="2"/>
        <charset val="238"/>
        <scheme val="minor"/>
      </rPr>
      <t>46</t>
    </r>
    <r>
      <rPr>
        <b/>
        <sz val="10"/>
        <color theme="1"/>
        <rFont val="Calibri"/>
        <family val="2"/>
        <charset val="238"/>
        <scheme val="minor"/>
      </rPr>
      <t xml:space="preserve"> jako porovnávané rameno k pegv. monoterapii)</t>
    </r>
  </si>
  <si>
    <r>
      <rPr>
        <u/>
        <sz val="9.5"/>
        <color theme="1"/>
        <rFont val="Calibri"/>
        <family val="2"/>
        <charset val="238"/>
        <scheme val="minor"/>
      </rPr>
      <t xml:space="preserve">medián denní dávky pegvis. u respondérů </t>
    </r>
    <r>
      <rPr>
        <sz val="9.5"/>
        <color theme="1"/>
        <rFont val="Calibri"/>
        <family val="2"/>
        <charset val="238"/>
        <scheme val="minor"/>
      </rPr>
      <t xml:space="preserve">(tj. IGF-1 pod ULN): </t>
    </r>
    <r>
      <rPr>
        <u/>
        <sz val="9.5"/>
        <color theme="1"/>
        <rFont val="Calibri"/>
        <family val="2"/>
        <charset val="238"/>
        <scheme val="minor"/>
      </rPr>
      <t>20,0mg (10,0  - 30,0)</t>
    </r>
    <r>
      <rPr>
        <sz val="9.5"/>
        <color theme="1"/>
        <rFont val="Calibri"/>
        <family val="2"/>
        <charset val="238"/>
        <scheme val="minor"/>
      </rPr>
      <t>, u respondérů mělo cca 27 % z nich méně než 7 inj. pegvis. za týden,</t>
    </r>
    <r>
      <rPr>
        <u/>
        <sz val="9.5"/>
        <color theme="1"/>
        <rFont val="Calibri"/>
        <family val="2"/>
        <charset val="238"/>
        <scheme val="minor"/>
      </rPr>
      <t xml:space="preserve"> cca 32% ze všech pac. užívalo s pegvis. společně dopam. agonistu</t>
    </r>
    <r>
      <rPr>
        <u/>
        <vertAlign val="superscript"/>
        <sz val="9.5"/>
        <color theme="1"/>
        <rFont val="Calibri"/>
        <family val="2"/>
        <charset val="238"/>
        <scheme val="minor"/>
      </rPr>
      <t>31</t>
    </r>
    <r>
      <rPr>
        <u/>
        <sz val="9.5"/>
        <color theme="1"/>
        <rFont val="Calibri"/>
        <family val="2"/>
        <charset val="238"/>
        <scheme val="minor"/>
      </rPr>
      <t>!</t>
    </r>
    <r>
      <rPr>
        <sz val="9.5"/>
        <color theme="1"/>
        <rFont val="Calibri"/>
        <family val="2"/>
        <charset val="238"/>
        <scheme val="minor"/>
      </rPr>
      <t xml:space="preserve">, </t>
    </r>
    <r>
      <rPr>
        <u/>
        <sz val="9.5"/>
        <color theme="1"/>
        <rFont val="Calibri"/>
        <family val="2"/>
        <charset val="238"/>
        <scheme val="minor"/>
      </rPr>
      <t>dávka FGSSA nebyla uvedena!</t>
    </r>
    <r>
      <rPr>
        <sz val="9.5"/>
        <color theme="1"/>
        <rFont val="Calibri"/>
        <family val="2"/>
        <charset val="238"/>
        <scheme val="minor"/>
      </rPr>
      <t>,  pro determinanty výše dávk. viz Příloha č. 15</t>
    </r>
  </si>
  <si>
    <t>zvolené dávkování dle listu "Přehledy studií"</t>
  </si>
  <si>
    <t>podíl pacientů se snížením objemu nádoru o více než 25 %</t>
  </si>
  <si>
    <r>
      <rPr>
        <u/>
        <sz val="9.5"/>
        <color theme="1"/>
        <rFont val="Calibri"/>
        <family val="2"/>
        <charset val="238"/>
        <scheme val="minor"/>
      </rPr>
      <t>40 mg pasireotidu LAR 1x za 28 dní (65 pac.), 60 mg pasireotidu LAR 1x za 28 dní (65 pac.)</t>
    </r>
    <r>
      <rPr>
        <sz val="9.5"/>
        <color theme="1"/>
        <rFont val="Calibri"/>
        <family val="2"/>
        <charset val="238"/>
        <scheme val="minor"/>
      </rPr>
      <t>, kontrolní rameno (68 pac. - octreotid LAR 30mg/lanreotid 120mg) -povoleno snížení dávek pro NÚ (u pasireotidu na 20mg), doba podávání léčiv: 24 týdnů</t>
    </r>
  </si>
  <si>
    <t>výrobce</t>
  </si>
  <si>
    <t>Pfizer</t>
  </si>
  <si>
    <t>Novartis</t>
  </si>
  <si>
    <t>Ipsen Pharma</t>
  </si>
  <si>
    <t>Somatuline Autogel (lanreotid) 120mg inj. 1x</t>
  </si>
  <si>
    <r>
      <t xml:space="preserve">LP (účinná látka)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 </t>
    </r>
    <r>
      <rPr>
        <sz val="10"/>
        <color theme="1"/>
        <rFont val="Calibri"/>
        <family val="2"/>
        <charset val="238"/>
        <scheme val="minor"/>
      </rPr>
      <t xml:space="preserve"> (posuz. LP je zvýrazněn modře)</t>
    </r>
  </si>
  <si>
    <t>Sandostatin LAR (octreotid)  30mg inj. 1x</t>
  </si>
  <si>
    <t>Somavert (pegvisomant)  10mg inj. 30x</t>
  </si>
  <si>
    <t>Somavert (pegvisomant)  20mg inj. 30x</t>
  </si>
  <si>
    <t>Somavert (pegvisomant)  30mg inj. 30x</t>
  </si>
  <si>
    <t>Signifor (pasireotid LAR)    40mg inj. 1x</t>
  </si>
  <si>
    <t>Recordati Rare Disease</t>
  </si>
  <si>
    <t>Signifor (pasireotid LAR)    60mg inj. 1x</t>
  </si>
  <si>
    <t>cena s DPH (NCSD) k 10.3.2023</t>
  </si>
  <si>
    <r>
      <t xml:space="preserve">LÉKOVÉ REŽIMY 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 </t>
    </r>
    <r>
      <rPr>
        <sz val="10"/>
        <color theme="1"/>
        <rFont val="Calibri"/>
        <family val="2"/>
        <charset val="238"/>
        <scheme val="minor"/>
      </rPr>
      <t xml:space="preserve"> (posuz. LP je zvýrazněn modře)</t>
    </r>
  </si>
  <si>
    <t>120mg 1x za 28 dní</t>
  </si>
  <si>
    <t>30mg 1x za 28 dní</t>
  </si>
  <si>
    <t>10mg denně</t>
  </si>
  <si>
    <t>20mg denně</t>
  </si>
  <si>
    <t>30mg denně</t>
  </si>
  <si>
    <t>40mg 1x za 28 dní</t>
  </si>
  <si>
    <t>60mg 1x za 28 dní</t>
  </si>
  <si>
    <r>
      <t>Signifor 60mg: 1x za 28 dní</t>
    </r>
    <r>
      <rPr>
        <vertAlign val="superscript"/>
        <sz val="9.5"/>
        <color theme="1"/>
        <rFont val="Calibri"/>
        <family val="2"/>
        <charset val="238"/>
        <scheme val="minor"/>
      </rPr>
      <t>76</t>
    </r>
    <r>
      <rPr>
        <sz val="9.5"/>
        <color theme="1"/>
        <rFont val="Calibri"/>
        <family val="2"/>
        <charset val="238"/>
        <scheme val="minor"/>
      </rPr>
      <t xml:space="preserve"> + Somavert 20mg: denně</t>
    </r>
    <r>
      <rPr>
        <vertAlign val="superscript"/>
        <sz val="9.5"/>
        <color theme="1"/>
        <rFont val="Calibri"/>
        <family val="2"/>
        <charset val="238"/>
        <scheme val="minor"/>
      </rPr>
      <t>76</t>
    </r>
  </si>
  <si>
    <t>Signifor 60mg + Somavert 20mg</t>
  </si>
  <si>
    <t>cena s DPH (NCSD) k 10.3.2023                   vč. bonusu</t>
  </si>
  <si>
    <t>Somavert 10mg + Sandostatin LAR 30mg</t>
  </si>
  <si>
    <t>Somavert 30mg + Sandostatin LAR 30mg</t>
  </si>
  <si>
    <r>
      <t>antagonista receptoru pro GH</t>
    </r>
    <r>
      <rPr>
        <vertAlign val="superscript"/>
        <sz val="9.5"/>
        <color theme="1"/>
        <rFont val="Calibri"/>
        <family val="2"/>
        <charset val="238"/>
        <scheme val="minor"/>
      </rPr>
      <t>25</t>
    </r>
  </si>
  <si>
    <r>
      <t>SSA                                   1. generace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</si>
  <si>
    <r>
      <t>SSA                                    1. generace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</si>
  <si>
    <r>
      <t>SSA                                                2. generace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</si>
  <si>
    <r>
      <t>SSA                                                 2. generace</t>
    </r>
    <r>
      <rPr>
        <vertAlign val="superscript"/>
        <sz val="9.5"/>
        <color theme="1"/>
        <rFont val="Calibri"/>
        <family val="2"/>
        <charset val="238"/>
        <scheme val="minor"/>
      </rPr>
      <t>19</t>
    </r>
  </si>
  <si>
    <t>Somavert 10mg: denně + Sando. LAR 30mg: 1x za 28 dní</t>
  </si>
  <si>
    <t>Somavert 30mg: denně + Sando. LAR 30mg: 1x za 28 dní</t>
  </si>
  <si>
    <t>farmakol. skupina</t>
  </si>
  <si>
    <t>způsob aplikace</t>
  </si>
  <si>
    <t>s.c.</t>
  </si>
  <si>
    <t>pasireotidem s pegvisomantem</t>
  </si>
  <si>
    <t>i.m. - zdravotníkem</t>
  </si>
  <si>
    <t>s.c. + i.m. zdravotníkem</t>
  </si>
  <si>
    <t>i.m. zdravotníkem + s.c. pacientem</t>
  </si>
  <si>
    <t>cena za léčbu režimem (jen LP) za 1 rok pro 1 pacienta</t>
  </si>
  <si>
    <r>
      <t>cena za 1 rok léčby (vč. dalších nákladů</t>
    </r>
    <r>
      <rPr>
        <b/>
        <vertAlign val="superscript"/>
        <sz val="10"/>
        <color theme="1"/>
        <rFont val="Calibri"/>
        <family val="2"/>
        <charset val="238"/>
        <scheme val="minor"/>
      </rPr>
      <t>81</t>
    </r>
    <r>
      <rPr>
        <b/>
        <sz val="10"/>
        <color theme="1"/>
        <rFont val="Calibri"/>
        <family val="2"/>
        <charset val="238"/>
        <scheme val="minor"/>
      </rPr>
      <t>) pro 1 pacienta</t>
    </r>
  </si>
  <si>
    <t>cena jen za LP za 1 rok léčby pro 1 pac.</t>
  </si>
  <si>
    <r>
      <t>cena za 1 rok léčby (vč. dalších nákladů</t>
    </r>
    <r>
      <rPr>
        <b/>
        <vertAlign val="superscript"/>
        <sz val="10"/>
        <color theme="1"/>
        <rFont val="Calibri"/>
        <family val="2"/>
        <charset val="238"/>
        <scheme val="minor"/>
      </rPr>
      <t>81</t>
    </r>
    <r>
      <rPr>
        <b/>
        <sz val="10"/>
        <color theme="1"/>
        <rFont val="Calibri"/>
        <family val="2"/>
        <charset val="238"/>
        <scheme val="minor"/>
      </rPr>
      <t>) pro 1 pac.</t>
    </r>
  </si>
  <si>
    <t>Dostinex (cabergolin)        0,5 mg 8 tbl</t>
  </si>
  <si>
    <t>dopaminový agonista</t>
  </si>
  <si>
    <t>p.o.</t>
  </si>
  <si>
    <r>
      <t>stereotaktická radiochirurgie (SRS) je metodou radioterapie</t>
    </r>
    <r>
      <rPr>
        <vertAlign val="superscript"/>
        <sz val="10"/>
        <color theme="1"/>
        <rFont val="Calibri"/>
        <family val="2"/>
        <charset val="238"/>
        <scheme val="minor"/>
      </rPr>
      <t>51</t>
    </r>
  </si>
  <si>
    <t>Sando. LAR 30mg: 1x za 28 dní + Dostinex: 1mg 2x týdně</t>
  </si>
  <si>
    <t>1mg 2x týdně</t>
  </si>
  <si>
    <r>
      <t>cena za 1 ozáření SRS za rok je počítána</t>
    </r>
    <r>
      <rPr>
        <vertAlign val="superscript"/>
        <sz val="9.5"/>
        <color theme="1"/>
        <rFont val="Calibri"/>
        <family val="2"/>
        <charset val="238"/>
        <scheme val="minor"/>
      </rPr>
      <t xml:space="preserve">81 </t>
    </r>
    <r>
      <rPr>
        <sz val="9.5"/>
        <color theme="1"/>
        <rFont val="Calibri"/>
        <family val="2"/>
        <charset val="238"/>
        <scheme val="minor"/>
      </rPr>
      <t>ve výši cca 22.000 Kč</t>
    </r>
  </si>
  <si>
    <r>
      <rPr>
        <b/>
        <u/>
        <sz val="10"/>
        <color theme="1"/>
        <rFont val="Calibri"/>
        <family val="2"/>
        <charset val="238"/>
        <scheme val="minor"/>
      </rPr>
      <t>1. linie</t>
    </r>
    <r>
      <rPr>
        <b/>
        <sz val="10"/>
        <color theme="1"/>
        <rFont val="Calibri"/>
        <family val="2"/>
        <charset val="238"/>
        <scheme val="minor"/>
      </rPr>
      <t>: SRS</t>
    </r>
    <r>
      <rPr>
        <b/>
        <vertAlign val="superscript"/>
        <sz val="10"/>
        <color theme="1"/>
        <rFont val="Calibri"/>
        <family val="2"/>
        <charset val="238"/>
        <scheme val="minor"/>
      </rPr>
      <t>51</t>
    </r>
    <r>
      <rPr>
        <b/>
        <sz val="10"/>
        <color theme="1"/>
        <rFont val="Calibri"/>
        <family val="2"/>
        <charset val="238"/>
        <scheme val="minor"/>
      </rPr>
      <t>+ SSA 1. gen. + dopa. agonista do efektu RT</t>
    </r>
  </si>
  <si>
    <r>
      <t xml:space="preserve">1. linie: </t>
    </r>
    <r>
      <rPr>
        <b/>
        <sz val="10"/>
        <color theme="1"/>
        <rFont val="Calibri"/>
        <family val="2"/>
        <charset val="238"/>
        <scheme val="minor"/>
      </rPr>
      <t xml:space="preserve"> dopa. agonista monoterapie</t>
    </r>
  </si>
  <si>
    <r>
      <t>pevisomant monoterapie             "</t>
    </r>
    <r>
      <rPr>
        <b/>
        <i/>
        <sz val="10"/>
        <color theme="1"/>
        <rFont val="Calibri"/>
        <family val="2"/>
        <charset val="238"/>
        <scheme val="minor"/>
      </rPr>
      <t>dolní mez FEA</t>
    </r>
    <r>
      <rPr>
        <b/>
        <sz val="10"/>
        <color theme="1"/>
        <rFont val="Calibri"/>
        <family val="2"/>
        <charset val="238"/>
        <scheme val="minor"/>
      </rPr>
      <t>"</t>
    </r>
  </si>
  <si>
    <r>
      <t>pevisomant monoterapie             "horní</t>
    </r>
    <r>
      <rPr>
        <b/>
        <i/>
        <sz val="10"/>
        <color theme="1"/>
        <rFont val="Calibri"/>
        <family val="2"/>
        <charset val="238"/>
        <scheme val="minor"/>
      </rPr>
      <t xml:space="preserve"> mez FEA</t>
    </r>
    <r>
      <rPr>
        <b/>
        <sz val="10"/>
        <color theme="1"/>
        <rFont val="Calibri"/>
        <family val="2"/>
        <charset val="238"/>
        <scheme val="minor"/>
      </rPr>
      <t>"</t>
    </r>
  </si>
  <si>
    <r>
      <t>pegvisomant s SSA 1. generace              "</t>
    </r>
    <r>
      <rPr>
        <b/>
        <i/>
        <sz val="10"/>
        <color theme="1"/>
        <rFont val="Calibri"/>
        <family val="2"/>
        <charset val="238"/>
        <scheme val="minor"/>
      </rPr>
      <t>dolní mez FEA</t>
    </r>
    <r>
      <rPr>
        <b/>
        <sz val="10"/>
        <color theme="1"/>
        <rFont val="Calibri"/>
        <family val="2"/>
        <charset val="238"/>
        <scheme val="minor"/>
      </rPr>
      <t>"</t>
    </r>
  </si>
  <si>
    <r>
      <t>pegvisomant s SSA 1. generace              "</t>
    </r>
    <r>
      <rPr>
        <b/>
        <i/>
        <sz val="10"/>
        <color theme="1"/>
        <rFont val="Calibri"/>
        <family val="2"/>
        <charset val="238"/>
        <scheme val="minor"/>
      </rPr>
      <t>horní mez FEA</t>
    </r>
    <r>
      <rPr>
        <b/>
        <sz val="10"/>
        <color theme="1"/>
        <rFont val="Calibri"/>
        <family val="2"/>
        <charset val="238"/>
        <scheme val="minor"/>
      </rPr>
      <t>"</t>
    </r>
  </si>
  <si>
    <r>
      <t>pasireotid monoterapie                    "</t>
    </r>
    <r>
      <rPr>
        <b/>
        <i/>
        <sz val="10"/>
        <color theme="1"/>
        <rFont val="Calibri"/>
        <family val="2"/>
        <charset val="238"/>
        <scheme val="minor"/>
      </rPr>
      <t>dolní mez FEA</t>
    </r>
    <r>
      <rPr>
        <b/>
        <sz val="10"/>
        <color theme="1"/>
        <rFont val="Calibri"/>
        <family val="2"/>
        <charset val="238"/>
        <scheme val="minor"/>
      </rPr>
      <t>"</t>
    </r>
  </si>
  <si>
    <r>
      <t>pasireotid monoterapie                    "horní</t>
    </r>
    <r>
      <rPr>
        <b/>
        <i/>
        <sz val="10"/>
        <color theme="1"/>
        <rFont val="Calibri"/>
        <family val="2"/>
        <charset val="238"/>
        <scheme val="minor"/>
      </rPr>
      <t xml:space="preserve"> mez FEA</t>
    </r>
    <r>
      <rPr>
        <b/>
        <sz val="10"/>
        <color theme="1"/>
        <rFont val="Calibri"/>
        <family val="2"/>
        <charset val="238"/>
        <scheme val="minor"/>
      </rPr>
      <t>"</t>
    </r>
  </si>
  <si>
    <t xml:space="preserve">pevisomant monoterapie           </t>
  </si>
  <si>
    <t>KOMBINACE SIGNIFORU SE SOMAVERTEM JE URČENÁ AŽ PRO 3. LINII FARMAKOTERAPIE</t>
  </si>
  <si>
    <t>2. LINIE LÉČBY PACIENTŮ, KTEŘÍ NEDOSÁHLI NORMALIZACE HORMONÁLNÍ AKTIVITY PO SSA 1. GENERACE, EVENT. V KOMBINACI S DOPAMINOVÝMI AGONISTY</t>
  </si>
  <si>
    <t>název režimu</t>
  </si>
  <si>
    <t>normalizace IGF-1 po 1 roce léčby (% pac.)</t>
  </si>
  <si>
    <r>
      <t>cena za 1 rok léčby         (vč. dalších zdrav. nákladů</t>
    </r>
    <r>
      <rPr>
        <vertAlign val="superscript"/>
        <sz val="9"/>
        <color theme="1"/>
        <rFont val="Calibri"/>
        <family val="2"/>
        <charset val="238"/>
        <scheme val="minor"/>
      </rPr>
      <t>81</t>
    </r>
    <r>
      <rPr>
        <sz val="9"/>
        <color theme="1"/>
        <rFont val="Calibri"/>
        <family val="2"/>
        <charset val="238"/>
        <scheme val="minor"/>
      </rPr>
      <t>)</t>
    </r>
  </si>
  <si>
    <t xml:space="preserve">SOMAVERT (pevisomant) monoterapie  </t>
  </si>
  <si>
    <t>SOMAVERT (pegvis.) + SANDO. LAR (octreotid) 30mg</t>
  </si>
  <si>
    <t>Sandostatin LAR 30mg inj. + Dostinex 0,5mg tbl</t>
  </si>
  <si>
    <t>i.m. - zdrav.                + p.o.</t>
  </si>
  <si>
    <t>SANDO. LAR (octreotid) + DOSTINEX tbl (cabergolin)</t>
  </si>
  <si>
    <t xml:space="preserve">SIGNIFOR (pasireotid LAR) monoterapie  </t>
  </si>
  <si>
    <t>ICER</t>
  </si>
  <si>
    <t>Cena za rok terapie u 100 pac., vč. bonusů</t>
  </si>
  <si>
    <t xml:space="preserve">ICER </t>
  </si>
  <si>
    <r>
      <t>dolní mez              (ARR vůči SOC)</t>
    </r>
    <r>
      <rPr>
        <vertAlign val="superscript"/>
        <sz val="7.5"/>
        <color theme="1"/>
        <rFont val="Calibri"/>
        <family val="2"/>
        <charset val="238"/>
        <scheme val="minor"/>
      </rPr>
      <t>6</t>
    </r>
  </si>
  <si>
    <r>
      <t>horní mez      (ARR vůči SOC)</t>
    </r>
    <r>
      <rPr>
        <vertAlign val="superscript"/>
        <sz val="7.5"/>
        <color theme="1"/>
        <rFont val="Calibri"/>
        <family val="2"/>
        <charset val="238"/>
        <scheme val="minor"/>
      </rPr>
      <t>6</t>
    </r>
  </si>
  <si>
    <r>
      <t>bod. hodnota (ARR vůči SOC)</t>
    </r>
    <r>
      <rPr>
        <vertAlign val="superscript"/>
        <sz val="7.5"/>
        <color theme="1"/>
        <rFont val="Calibri"/>
        <family val="2"/>
        <charset val="238"/>
        <scheme val="minor"/>
      </rPr>
      <t>6</t>
    </r>
  </si>
  <si>
    <r>
      <rPr>
        <b/>
        <sz val="9"/>
        <color rgb="FFFFFF00"/>
        <rFont val="Calibri"/>
        <family val="2"/>
        <charset val="238"/>
      </rPr>
      <t>Δ</t>
    </r>
    <r>
      <rPr>
        <b/>
        <sz val="8.1"/>
        <color rgb="FFFFFF00"/>
        <rFont val="Calibri"/>
        <family val="2"/>
        <charset val="238"/>
      </rPr>
      <t xml:space="preserve"> c</t>
    </r>
    <r>
      <rPr>
        <b/>
        <sz val="9"/>
        <color rgb="FFFFFF00"/>
        <rFont val="Calibri"/>
        <family val="2"/>
        <charset val="238"/>
        <scheme val="minor"/>
      </rPr>
      <t>ena za rok u 100 pac., vč. bonusů</t>
    </r>
  </si>
  <si>
    <t>cena 1. linie</t>
  </si>
  <si>
    <t xml:space="preserve">SIGNIFOR i.m. (pasireotid, 40-60mg  1x za 28 dní) monoterapie                                
</t>
  </si>
  <si>
    <t xml:space="preserve">SOMAVERT s.c. (pegvisomant,     10-30mg denně)  + SANDOSTATIN LAR i.m. (octreo. 30mg 1x za 28 dní) 
</t>
  </si>
  <si>
    <t xml:space="preserve">SOMAVERT s.c. (pegvisomant, 10-20mg denně) monoterapie                                
</t>
  </si>
  <si>
    <t>farmakoterapie se dává do doby efektu RT (v ČR je medián 4,5 roku do vyhasnutí hormon. akt.)</t>
  </si>
  <si>
    <r>
      <t>přibližná účinnost v parametru normalizace IGF-1 po 1. roce léčby dle listu "Přehledy studií"                                                                                                               "</t>
    </r>
    <r>
      <rPr>
        <b/>
        <i/>
        <sz val="10"/>
        <color theme="1"/>
        <rFont val="Calibri"/>
        <family val="2"/>
        <charset val="238"/>
        <scheme val="minor"/>
      </rPr>
      <t xml:space="preserve">dolní mez" </t>
    </r>
    <r>
      <rPr>
        <b/>
        <sz val="10"/>
        <color theme="1"/>
        <rFont val="Calibri"/>
        <family val="2"/>
        <charset val="238"/>
        <scheme val="minor"/>
      </rPr>
      <t xml:space="preserve">       "</t>
    </r>
    <r>
      <rPr>
        <b/>
        <i/>
        <sz val="10"/>
        <color theme="1"/>
        <rFont val="Calibri"/>
        <family val="2"/>
        <charset val="238"/>
        <scheme val="minor"/>
      </rPr>
      <t>horní mez"</t>
    </r>
  </si>
  <si>
    <r>
      <t>rozdíl nákladů za rok léčby daným režimem vůči SIGNIFORU monoterap. pro 2 pacienty ve FNO</t>
    </r>
    <r>
      <rPr>
        <b/>
        <sz val="11"/>
        <color theme="1"/>
        <rFont val="Calibri"/>
        <family val="2"/>
        <charset val="238"/>
        <scheme val="minor"/>
      </rPr>
      <t xml:space="preserve">L    </t>
    </r>
    <r>
      <rPr>
        <b/>
        <u/>
        <sz val="11"/>
        <color theme="1"/>
        <rFont val="Calibri"/>
        <family val="2"/>
        <charset val="238"/>
        <scheme val="minor"/>
      </rPr>
      <t xml:space="preserve">                                     (</t>
    </r>
    <r>
      <rPr>
        <b/>
        <i/>
        <u/>
        <sz val="11"/>
        <color theme="1"/>
        <rFont val="Calibri"/>
        <family val="2"/>
        <charset val="238"/>
        <scheme val="minor"/>
      </rPr>
      <t>BIA - kladná hodnota = úspora</t>
    </r>
    <r>
      <rPr>
        <b/>
        <u/>
        <sz val="11"/>
        <color theme="1"/>
        <rFont val="Calibri"/>
        <family val="2"/>
        <charset val="238"/>
        <scheme val="minor"/>
      </rPr>
      <t>)</t>
    </r>
  </si>
  <si>
    <r>
      <t>rozdíl nákladů za rok léčby daným režimem vůči SIGNIFORU monoterap. pro 4 pacienty ve FNO</t>
    </r>
    <r>
      <rPr>
        <b/>
        <sz val="11"/>
        <color theme="1"/>
        <rFont val="Calibri"/>
        <family val="2"/>
        <charset val="238"/>
        <scheme val="minor"/>
      </rPr>
      <t xml:space="preserve">L    </t>
    </r>
    <r>
      <rPr>
        <b/>
        <u/>
        <sz val="11"/>
        <color theme="1"/>
        <rFont val="Calibri"/>
        <family val="2"/>
        <charset val="238"/>
        <scheme val="minor"/>
      </rPr>
      <t xml:space="preserve">                                     (</t>
    </r>
    <r>
      <rPr>
        <b/>
        <i/>
        <u/>
        <sz val="11"/>
        <color theme="1"/>
        <rFont val="Calibri"/>
        <family val="2"/>
        <charset val="238"/>
        <scheme val="minor"/>
      </rPr>
      <t>BIA - kladná hodnota = úspora</t>
    </r>
    <r>
      <rPr>
        <b/>
        <u/>
        <sz val="11"/>
        <color theme="1"/>
        <rFont val="Calibri"/>
        <family val="2"/>
        <charset val="238"/>
        <scheme val="minor"/>
      </rPr>
      <t>)</t>
    </r>
  </si>
  <si>
    <r>
      <t>pegvisomant s FGSSA</t>
    </r>
    <r>
      <rPr>
        <b/>
        <vertAlign val="superscript"/>
        <sz val="13"/>
        <color theme="1"/>
        <rFont val="Calibri"/>
        <family val="2"/>
        <charset val="238"/>
        <scheme val="minor"/>
      </rPr>
      <t>19</t>
    </r>
    <r>
      <rPr>
        <b/>
        <sz val="13"/>
        <color theme="1"/>
        <rFont val="Calibri"/>
        <family val="2"/>
        <charset val="238"/>
        <scheme val="minor"/>
      </rPr>
      <t xml:space="preserve">             </t>
    </r>
    <r>
      <rPr>
        <b/>
        <u/>
        <sz val="11"/>
        <color theme="1"/>
        <rFont val="Calibri"/>
        <family val="2"/>
        <charset val="238"/>
        <scheme val="minor"/>
      </rPr>
      <t>["sekund. komb." - tj. FGSSA add-on</t>
    </r>
    <r>
      <rPr>
        <b/>
        <sz val="11"/>
        <color theme="1"/>
        <rFont val="Calibri"/>
        <family val="2"/>
        <charset val="238"/>
        <scheme val="minor"/>
      </rPr>
      <t xml:space="preserve">]  </t>
    </r>
    <r>
      <rPr>
        <b/>
        <sz val="13"/>
        <color theme="1"/>
        <rFont val="Calibri"/>
        <family val="2"/>
        <charset val="238"/>
        <scheme val="minor"/>
      </rPr>
      <t xml:space="preserve">          </t>
    </r>
    <r>
      <rPr>
        <b/>
        <sz val="11"/>
        <color theme="1"/>
        <rFont val="Calibri"/>
        <family val="2"/>
        <charset val="238"/>
        <scheme val="minor"/>
      </rPr>
      <t>(ve studii</t>
    </r>
    <r>
      <rPr>
        <b/>
        <vertAlign val="superscript"/>
        <sz val="11"/>
        <color theme="1"/>
        <rFont val="Calibri"/>
        <family val="2"/>
        <charset val="238"/>
        <scheme val="minor"/>
      </rPr>
      <t>46</t>
    </r>
    <r>
      <rPr>
        <b/>
        <sz val="11"/>
        <color theme="1"/>
        <rFont val="Calibri"/>
        <family val="2"/>
        <charset val="238"/>
        <scheme val="minor"/>
      </rPr>
      <t xml:space="preserve"> jako porovnávané rameno k pegv. monoterapii)</t>
    </r>
  </si>
  <si>
    <r>
      <rPr>
        <b/>
        <u/>
        <sz val="10"/>
        <color theme="1"/>
        <rFont val="Calibri"/>
        <family val="2"/>
        <charset val="238"/>
        <scheme val="minor"/>
      </rPr>
      <t>1. linie</t>
    </r>
    <r>
      <rPr>
        <b/>
        <sz val="10"/>
        <color theme="1"/>
        <rFont val="Calibri"/>
        <family val="2"/>
        <charset val="238"/>
        <scheme val="minor"/>
      </rPr>
      <t>: SSA 1. gen. + dopa. agonista</t>
    </r>
  </si>
  <si>
    <r>
      <rPr>
        <b/>
        <u/>
        <sz val="10"/>
        <color theme="1"/>
        <rFont val="Calibri"/>
        <family val="2"/>
        <charset val="238"/>
        <scheme val="minor"/>
      </rPr>
      <t>1. linie</t>
    </r>
    <r>
      <rPr>
        <b/>
        <sz val="10"/>
        <color theme="1"/>
        <rFont val="Calibri"/>
        <family val="2"/>
        <charset val="238"/>
        <scheme val="minor"/>
      </rPr>
      <t>: SSA 1. gen. monoterapie</t>
    </r>
  </si>
  <si>
    <r>
      <t>rozdíl nákladů za rok komb. SOMAVERT 30mg + SANDOST. LAR 30mg vůči této komb. pro 1 pac.                                     (</t>
    </r>
    <r>
      <rPr>
        <b/>
        <i/>
        <sz val="10.5"/>
        <color theme="1"/>
        <rFont val="Calibri"/>
        <family val="2"/>
        <charset val="238"/>
        <scheme val="minor"/>
      </rPr>
      <t>BIA - kladná hodnota = úspora</t>
    </r>
    <r>
      <rPr>
        <b/>
        <sz val="10.5"/>
        <color theme="1"/>
        <rFont val="Calibri"/>
        <family val="2"/>
        <charset val="238"/>
        <scheme val="minor"/>
      </rPr>
      <t>)</t>
    </r>
  </si>
  <si>
    <t>Signifor 60mg + Somavert 30mg</t>
  </si>
  <si>
    <r>
      <t>Signifor 60mg: 1x za 28 dní</t>
    </r>
    <r>
      <rPr>
        <vertAlign val="superscript"/>
        <sz val="9.5"/>
        <color theme="1"/>
        <rFont val="Calibri"/>
        <family val="2"/>
        <charset val="238"/>
        <scheme val="minor"/>
      </rPr>
      <t>76</t>
    </r>
    <r>
      <rPr>
        <sz val="9.5"/>
        <color theme="1"/>
        <rFont val="Calibri"/>
        <family val="2"/>
        <charset val="238"/>
        <scheme val="minor"/>
      </rPr>
      <t xml:space="preserve"> + Somavert 30mg: denně</t>
    </r>
  </si>
  <si>
    <t>KOMBINACE SIGNIFORU SE SOMAVERTEM PRO 3. LINII FARMAKOTERAPIE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</si>
</sst>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Kč&quot;_-;\-* #,##0.00\ &quot;Kč&quot;_-;_-* &quot;-&quot;??\ &quot;Kč&quot;_-;_-@_-"/>
    <numFmt numFmtId="164" formatCode="#,##0.00\ &quot;Kč&quot;"/>
    <numFmt numFmtId="165" formatCode="#,##0\ &quot;Kč&quot;"/>
    <numFmt numFmtId="166" formatCode="0.0%"/>
    <numFmt numFmtId="167" formatCode="0.0"/>
  </numFmts>
  <fonts count="6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vertAlign val="superscript"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u/>
      <sz val="10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u/>
      <sz val="16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sz val="9.5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u/>
      <sz val="9.5"/>
      <color theme="1"/>
      <name val="Calibri"/>
      <family val="2"/>
      <charset val="238"/>
      <scheme val="minor"/>
    </font>
    <font>
      <vertAlign val="superscript"/>
      <sz val="9.5"/>
      <color theme="1"/>
      <name val="Calibri"/>
      <family val="2"/>
      <charset val="238"/>
      <scheme val="minor"/>
    </font>
    <font>
      <u/>
      <vertAlign val="superscript"/>
      <sz val="9.5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sz val="9.5"/>
      <name val="Calibri"/>
      <family val="2"/>
      <charset val="238"/>
      <scheme val="minor"/>
    </font>
    <font>
      <u/>
      <sz val="9.5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b/>
      <u/>
      <sz val="9.5"/>
      <color theme="1"/>
      <name val="Calibri"/>
      <family val="2"/>
      <charset val="238"/>
      <scheme val="minor"/>
    </font>
    <font>
      <sz val="9.5"/>
      <color theme="1"/>
      <name val="Calibri"/>
      <family val="2"/>
      <charset val="238"/>
    </font>
    <font>
      <i/>
      <u/>
      <sz val="9.5"/>
      <color theme="1"/>
      <name val="Calibri"/>
      <family val="2"/>
      <charset val="238"/>
      <scheme val="minor"/>
    </font>
    <font>
      <b/>
      <u val="singleAccounting"/>
      <sz val="9.5"/>
      <color theme="1"/>
      <name val="Calibri"/>
      <family val="2"/>
      <charset val="238"/>
      <scheme val="minor"/>
    </font>
    <font>
      <u/>
      <sz val="9.5"/>
      <color theme="1"/>
      <name val="Calibri"/>
      <family val="2"/>
      <charset val="238"/>
    </font>
    <font>
      <u/>
      <sz val="11"/>
      <color theme="1"/>
      <name val="Calibri"/>
      <family val="2"/>
      <charset val="238"/>
      <scheme val="minor"/>
    </font>
    <font>
      <u val="singleAccounting"/>
      <sz val="10"/>
      <color theme="1"/>
      <name val="Calibri"/>
      <family val="2"/>
      <charset val="238"/>
      <scheme val="minor"/>
    </font>
    <font>
      <b/>
      <vertAlign val="superscript"/>
      <sz val="13"/>
      <color theme="1"/>
      <name val="Calibri"/>
      <family val="2"/>
      <charset val="238"/>
      <scheme val="minor"/>
    </font>
    <font>
      <u/>
      <vertAlign val="superscript"/>
      <sz val="9.5"/>
      <name val="Calibri"/>
      <family val="2"/>
      <charset val="238"/>
      <scheme val="minor"/>
    </font>
    <font>
      <b/>
      <u/>
      <vertAlign val="superscript"/>
      <sz val="9.5"/>
      <color theme="1"/>
      <name val="Calibri"/>
      <family val="2"/>
      <charset val="238"/>
      <scheme val="minor"/>
    </font>
    <font>
      <b/>
      <u/>
      <sz val="9.5"/>
      <name val="Calibri"/>
      <family val="2"/>
      <charset val="238"/>
      <scheme val="minor"/>
    </font>
    <font>
      <i/>
      <sz val="9.5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</font>
    <font>
      <b/>
      <u/>
      <sz val="9.5"/>
      <color theme="1"/>
      <name val="Calibri"/>
      <family val="2"/>
      <charset val="238"/>
    </font>
    <font>
      <vertAlign val="superscript"/>
      <sz val="9.5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u/>
      <sz val="10"/>
      <color theme="1"/>
      <name val="Calibri"/>
      <family val="2"/>
      <charset val="238"/>
    </font>
    <font>
      <b/>
      <vertAlign val="superscript"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i/>
      <u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b/>
      <sz val="10.5"/>
      <color theme="1"/>
      <name val="Calibri"/>
      <family val="2"/>
      <charset val="238"/>
      <scheme val="minor"/>
    </font>
    <font>
      <b/>
      <i/>
      <sz val="10.5"/>
      <color theme="1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9"/>
      <color indexed="8"/>
      <name val="Calibri"/>
      <family val="2"/>
      <charset val="238"/>
    </font>
    <font>
      <b/>
      <sz val="9"/>
      <name val="Calibri"/>
      <family val="2"/>
      <charset val="238"/>
      <scheme val="minor"/>
    </font>
    <font>
      <b/>
      <sz val="9"/>
      <color rgb="FFFFFF00"/>
      <name val="Calibri"/>
      <family val="2"/>
      <charset val="238"/>
      <scheme val="minor"/>
    </font>
    <font>
      <vertAlign val="superscript"/>
      <sz val="7.5"/>
      <color theme="1"/>
      <name val="Calibri"/>
      <family val="2"/>
      <charset val="238"/>
      <scheme val="minor"/>
    </font>
    <font>
      <b/>
      <sz val="9"/>
      <color rgb="FFFFFF00"/>
      <name val="Calibri"/>
      <family val="2"/>
      <charset val="238"/>
    </font>
    <font>
      <b/>
      <sz val="8.1"/>
      <color rgb="FFFFFF00"/>
      <name val="Calibri"/>
      <family val="2"/>
      <charset val="238"/>
    </font>
    <font>
      <sz val="10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53" fillId="0" borderId="0"/>
    <xf numFmtId="0" fontId="60" fillId="0" borderId="0"/>
  </cellStyleXfs>
  <cellXfs count="266">
    <xf numFmtId="0" fontId="0" fillId="0" borderId="0" xfId="0"/>
    <xf numFmtId="0" fontId="2" fillId="3" borderId="8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164" fontId="0" fillId="0" borderId="0" xfId="0" applyNumberFormat="1"/>
    <xf numFmtId="164" fontId="0" fillId="0" borderId="1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/>
    <xf numFmtId="0" fontId="9" fillId="0" borderId="0" xfId="0" applyFont="1"/>
    <xf numFmtId="0" fontId="9" fillId="0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165" fontId="14" fillId="4" borderId="19" xfId="0" applyNumberFormat="1" applyFont="1" applyFill="1" applyBorder="1" applyAlignment="1">
      <alignment horizontal="center" vertical="center" wrapText="1"/>
    </xf>
    <xf numFmtId="165" fontId="14" fillId="4" borderId="22" xfId="0" applyNumberFormat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1" fillId="6" borderId="8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164" fontId="16" fillId="6" borderId="1" xfId="0" applyNumberFormat="1" applyFont="1" applyFill="1" applyBorder="1" applyAlignment="1">
      <alignment horizontal="center" vertical="center" wrapText="1"/>
    </xf>
    <xf numFmtId="0" fontId="0" fillId="5" borderId="0" xfId="0" applyFill="1"/>
    <xf numFmtId="0" fontId="6" fillId="5" borderId="0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0" fontId="16" fillId="0" borderId="1" xfId="0" applyFont="1" applyFill="1" applyBorder="1" applyAlignment="1">
      <alignment horizontal="center" vertical="center" wrapText="1"/>
    </xf>
    <xf numFmtId="49" fontId="16" fillId="0" borderId="1" xfId="1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164" fontId="16" fillId="0" borderId="26" xfId="0" applyNumberFormat="1" applyFont="1" applyBorder="1" applyAlignment="1">
      <alignment horizontal="left" vertical="center" wrapText="1"/>
    </xf>
    <xf numFmtId="44" fontId="16" fillId="4" borderId="9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5" fillId="8" borderId="29" xfId="0" applyFont="1" applyFill="1" applyBorder="1" applyAlignment="1">
      <alignment horizontal="center" vertical="center" wrapText="1"/>
    </xf>
    <xf numFmtId="0" fontId="16" fillId="8" borderId="9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49" fontId="16" fillId="8" borderId="9" xfId="1" applyNumberFormat="1" applyFont="1" applyFill="1" applyBorder="1" applyAlignment="1">
      <alignment horizontal="center" vertical="center" wrapText="1"/>
    </xf>
    <xf numFmtId="49" fontId="3" fillId="8" borderId="9" xfId="1" applyNumberFormat="1" applyFont="1" applyFill="1" applyBorder="1" applyAlignment="1">
      <alignment horizontal="center" vertical="center" wrapText="1"/>
    </xf>
    <xf numFmtId="44" fontId="3" fillId="4" borderId="9" xfId="1" applyFont="1" applyFill="1" applyBorder="1" applyAlignment="1">
      <alignment horizontal="center" vertical="center" wrapText="1"/>
    </xf>
    <xf numFmtId="9" fontId="16" fillId="8" borderId="30" xfId="0" applyNumberFormat="1" applyFont="1" applyFill="1" applyBorder="1" applyAlignment="1">
      <alignment horizontal="left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49" fontId="16" fillId="8" borderId="1" xfId="1" applyNumberFormat="1" applyFont="1" applyFill="1" applyBorder="1" applyAlignment="1">
      <alignment horizontal="center" vertical="center" wrapText="1"/>
    </xf>
    <xf numFmtId="49" fontId="3" fillId="8" borderId="1" xfId="1" applyNumberFormat="1" applyFont="1" applyFill="1" applyBorder="1" applyAlignment="1">
      <alignment horizontal="center" vertical="center" wrapText="1"/>
    </xf>
    <xf numFmtId="44" fontId="16" fillId="4" borderId="1" xfId="0" applyNumberFormat="1" applyFont="1" applyFill="1" applyBorder="1" applyAlignment="1">
      <alignment horizontal="center" vertical="center" wrapText="1"/>
    </xf>
    <xf numFmtId="44" fontId="3" fillId="4" borderId="1" xfId="1" applyFont="1" applyFill="1" applyBorder="1" applyAlignment="1">
      <alignment horizontal="center" vertical="center" wrapText="1"/>
    </xf>
    <xf numFmtId="9" fontId="16" fillId="8" borderId="26" xfId="0" applyNumberFormat="1" applyFont="1" applyFill="1" applyBorder="1" applyAlignment="1">
      <alignment horizontal="left" vertical="center" wrapText="1"/>
    </xf>
    <xf numFmtId="0" fontId="3" fillId="5" borderId="0" xfId="0" applyFont="1" applyFill="1"/>
    <xf numFmtId="0" fontId="3" fillId="5" borderId="0" xfId="0" applyFont="1" applyFill="1" applyAlignment="1"/>
    <xf numFmtId="0" fontId="5" fillId="0" borderId="4" xfId="0" applyFont="1" applyBorder="1" applyAlignment="1">
      <alignment horizontal="center" vertical="center" wrapText="1"/>
    </xf>
    <xf numFmtId="49" fontId="16" fillId="8" borderId="10" xfId="1" applyNumberFormat="1" applyFont="1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11" fillId="5" borderId="0" xfId="0" applyFont="1" applyFill="1"/>
    <xf numFmtId="49" fontId="3" fillId="9" borderId="1" xfId="0" applyNumberFormat="1" applyFont="1" applyFill="1" applyBorder="1" applyAlignment="1">
      <alignment horizontal="center" vertical="center" wrapText="1"/>
    </xf>
    <xf numFmtId="164" fontId="16" fillId="9" borderId="26" xfId="0" applyNumberFormat="1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vertical="center"/>
    </xf>
    <xf numFmtId="0" fontId="23" fillId="0" borderId="10" xfId="0" applyFont="1" applyFill="1" applyBorder="1" applyAlignment="1">
      <alignment horizontal="center" vertical="center" wrapText="1"/>
    </xf>
    <xf numFmtId="49" fontId="3" fillId="0" borderId="1" xfId="1" applyNumberFormat="1" applyFont="1" applyFill="1" applyBorder="1" applyAlignment="1">
      <alignment horizontal="center" vertical="center" wrapText="1"/>
    </xf>
    <xf numFmtId="164" fontId="3" fillId="0" borderId="26" xfId="0" applyNumberFormat="1" applyFont="1" applyFill="1" applyBorder="1" applyAlignment="1">
      <alignment horizontal="center" vertical="center" wrapText="1"/>
    </xf>
    <xf numFmtId="44" fontId="16" fillId="10" borderId="1" xfId="0" applyNumberFormat="1" applyFont="1" applyFill="1" applyBorder="1" applyAlignment="1">
      <alignment horizontal="center" vertical="center" wrapText="1"/>
    </xf>
    <xf numFmtId="44" fontId="3" fillId="10" borderId="1" xfId="1" applyFont="1" applyFill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 wrapText="1"/>
    </xf>
    <xf numFmtId="0" fontId="23" fillId="8" borderId="31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0" fontId="16" fillId="8" borderId="6" xfId="0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 wrapText="1"/>
    </xf>
    <xf numFmtId="49" fontId="16" fillId="8" borderId="6" xfId="1" applyNumberFormat="1" applyFont="1" applyFill="1" applyBorder="1" applyAlignment="1">
      <alignment horizontal="center" vertical="center" wrapText="1"/>
    </xf>
    <xf numFmtId="49" fontId="3" fillId="8" borderId="6" xfId="1" applyNumberFormat="1" applyFont="1" applyFill="1" applyBorder="1" applyAlignment="1">
      <alignment horizontal="center" vertical="center" wrapText="1"/>
    </xf>
    <xf numFmtId="44" fontId="16" fillId="4" borderId="6" xfId="0" applyNumberFormat="1" applyFont="1" applyFill="1" applyBorder="1" applyAlignment="1">
      <alignment horizontal="center" vertical="center" wrapText="1"/>
    </xf>
    <xf numFmtId="44" fontId="3" fillId="4" borderId="6" xfId="1" applyFont="1" applyFill="1" applyBorder="1" applyAlignment="1">
      <alignment horizontal="center" vertical="center" wrapText="1"/>
    </xf>
    <xf numFmtId="164" fontId="3" fillId="9" borderId="27" xfId="0" applyNumberFormat="1" applyFont="1" applyFill="1" applyBorder="1" applyAlignment="1">
      <alignment horizontal="center" vertical="center" wrapText="1"/>
    </xf>
    <xf numFmtId="165" fontId="14" fillId="0" borderId="23" xfId="0" applyNumberFormat="1" applyFont="1" applyBorder="1" applyAlignment="1">
      <alignment vertical="center" wrapText="1"/>
    </xf>
    <xf numFmtId="165" fontId="14" fillId="0" borderId="24" xfId="0" applyNumberFormat="1" applyFont="1" applyBorder="1" applyAlignment="1">
      <alignment vertical="center" wrapText="1"/>
    </xf>
    <xf numFmtId="0" fontId="2" fillId="3" borderId="18" xfId="0" applyFont="1" applyFill="1" applyBorder="1" applyAlignment="1">
      <alignment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65" fontId="4" fillId="4" borderId="13" xfId="0" applyNumberFormat="1" applyFont="1" applyFill="1" applyBorder="1" applyAlignment="1">
      <alignment vertical="center"/>
    </xf>
    <xf numFmtId="165" fontId="14" fillId="4" borderId="13" xfId="0" applyNumberFormat="1" applyFont="1" applyFill="1" applyBorder="1" applyAlignment="1">
      <alignment vertical="center"/>
    </xf>
    <xf numFmtId="165" fontId="14" fillId="4" borderId="32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vertical="center" wrapText="1"/>
    </xf>
    <xf numFmtId="44" fontId="3" fillId="4" borderId="6" xfId="1" applyFont="1" applyFill="1" applyBorder="1" applyAlignment="1">
      <alignment vertical="center"/>
    </xf>
    <xf numFmtId="165" fontId="14" fillId="0" borderId="35" xfId="0" applyNumberFormat="1" applyFont="1" applyBorder="1" applyAlignment="1">
      <alignment vertical="center" wrapText="1"/>
    </xf>
    <xf numFmtId="0" fontId="8" fillId="0" borderId="10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44" fontId="3" fillId="0" borderId="1" xfId="1" applyFont="1" applyFill="1" applyBorder="1" applyAlignment="1">
      <alignment vertical="center"/>
    </xf>
    <xf numFmtId="44" fontId="3" fillId="0" borderId="6" xfId="1" applyFont="1" applyFill="1" applyBorder="1" applyAlignment="1">
      <alignment vertical="center"/>
    </xf>
    <xf numFmtId="0" fontId="6" fillId="3" borderId="9" xfId="0" applyFont="1" applyFill="1" applyBorder="1" applyAlignment="1">
      <alignment horizontal="center" vertical="center" wrapText="1"/>
    </xf>
    <xf numFmtId="44" fontId="3" fillId="4" borderId="9" xfId="1" applyFont="1" applyFill="1" applyBorder="1" applyAlignment="1">
      <alignment vertical="center"/>
    </xf>
    <xf numFmtId="164" fontId="0" fillId="0" borderId="34" xfId="0" applyNumberFormat="1" applyBorder="1" applyAlignment="1">
      <alignment vertical="center"/>
    </xf>
    <xf numFmtId="0" fontId="8" fillId="4" borderId="6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166" fontId="3" fillId="0" borderId="31" xfId="0" applyNumberFormat="1" applyFont="1" applyBorder="1" applyAlignment="1">
      <alignment horizontal="center" vertical="center" wrapText="1"/>
    </xf>
    <xf numFmtId="166" fontId="3" fillId="0" borderId="10" xfId="0" applyNumberFormat="1" applyFont="1" applyFill="1" applyBorder="1" applyAlignment="1">
      <alignment horizontal="center" vertical="center" wrapText="1"/>
    </xf>
    <xf numFmtId="166" fontId="3" fillId="0" borderId="10" xfId="0" applyNumberFormat="1" applyFont="1" applyBorder="1" applyAlignment="1">
      <alignment horizontal="center" vertical="center" wrapText="1"/>
    </xf>
    <xf numFmtId="166" fontId="3" fillId="4" borderId="3" xfId="0" applyNumberFormat="1" applyFont="1" applyFill="1" applyBorder="1" applyAlignment="1">
      <alignment horizontal="center" vertical="center" wrapText="1"/>
    </xf>
    <xf numFmtId="166" fontId="16" fillId="4" borderId="6" xfId="0" applyNumberFormat="1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0" fontId="16" fillId="4" borderId="31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vertical="center" wrapText="1"/>
    </xf>
    <xf numFmtId="165" fontId="4" fillId="0" borderId="14" xfId="0" applyNumberFormat="1" applyFont="1" applyBorder="1" applyAlignment="1">
      <alignment vertical="center"/>
    </xf>
    <xf numFmtId="165" fontId="14" fillId="0" borderId="14" xfId="0" applyNumberFormat="1" applyFont="1" applyBorder="1" applyAlignment="1">
      <alignment vertical="center"/>
    </xf>
    <xf numFmtId="165" fontId="4" fillId="0" borderId="15" xfId="0" applyNumberFormat="1" applyFont="1" applyBorder="1" applyAlignment="1">
      <alignment vertical="center"/>
    </xf>
    <xf numFmtId="165" fontId="14" fillId="0" borderId="15" xfId="0" applyNumberFormat="1" applyFont="1" applyBorder="1" applyAlignment="1">
      <alignment vertical="center"/>
    </xf>
    <xf numFmtId="0" fontId="6" fillId="3" borderId="37" xfId="0" applyFont="1" applyFill="1" applyBorder="1" applyAlignment="1">
      <alignment horizontal="center" vertical="center" wrapText="1"/>
    </xf>
    <xf numFmtId="44" fontId="3" fillId="4" borderId="39" xfId="1" applyFont="1" applyFill="1" applyBorder="1" applyAlignment="1">
      <alignment vertical="center"/>
    </xf>
    <xf numFmtId="44" fontId="3" fillId="4" borderId="43" xfId="1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 wrapText="1"/>
    </xf>
    <xf numFmtId="0" fontId="6" fillId="3" borderId="44" xfId="0" applyFont="1" applyFill="1" applyBorder="1" applyAlignment="1">
      <alignment horizontal="center" vertical="center" wrapText="1"/>
    </xf>
    <xf numFmtId="164" fontId="0" fillId="0" borderId="46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44" fontId="3" fillId="4" borderId="49" xfId="1" applyFont="1" applyFill="1" applyBorder="1" applyAlignment="1">
      <alignment vertical="center"/>
    </xf>
    <xf numFmtId="164" fontId="0" fillId="0" borderId="32" xfId="0" applyNumberFormat="1" applyBorder="1" applyAlignment="1">
      <alignment horizontal="center" vertical="center"/>
    </xf>
    <xf numFmtId="164" fontId="3" fillId="0" borderId="40" xfId="0" applyNumberFormat="1" applyFont="1" applyBorder="1" applyAlignment="1">
      <alignment horizontal="center" vertical="center"/>
    </xf>
    <xf numFmtId="164" fontId="3" fillId="0" borderId="41" xfId="0" applyNumberFormat="1" applyFont="1" applyBorder="1" applyAlignment="1">
      <alignment horizontal="center" vertical="center"/>
    </xf>
    <xf numFmtId="164" fontId="3" fillId="0" borderId="42" xfId="0" applyNumberFormat="1" applyFont="1" applyBorder="1" applyAlignment="1">
      <alignment horizontal="center" vertical="center"/>
    </xf>
    <xf numFmtId="166" fontId="3" fillId="4" borderId="6" xfId="0" applyNumberFormat="1" applyFont="1" applyFill="1" applyBorder="1" applyAlignment="1">
      <alignment horizontal="center" vertical="center" wrapText="1"/>
    </xf>
    <xf numFmtId="164" fontId="0" fillId="4" borderId="3" xfId="0" applyNumberFormat="1" applyFill="1" applyBorder="1" applyAlignment="1">
      <alignment horizontal="center" vertical="center"/>
    </xf>
    <xf numFmtId="165" fontId="45" fillId="0" borderId="16" xfId="0" applyNumberFormat="1" applyFont="1" applyBorder="1" applyAlignment="1">
      <alignment horizontal="center" vertical="center"/>
    </xf>
    <xf numFmtId="165" fontId="45" fillId="0" borderId="15" xfId="0" applyNumberFormat="1" applyFont="1" applyBorder="1" applyAlignment="1">
      <alignment horizontal="center" vertical="center"/>
    </xf>
    <xf numFmtId="165" fontId="45" fillId="4" borderId="13" xfId="0" applyNumberFormat="1" applyFont="1" applyFill="1" applyBorder="1" applyAlignment="1">
      <alignment horizontal="center" vertical="center"/>
    </xf>
    <xf numFmtId="165" fontId="45" fillId="4" borderId="15" xfId="0" applyNumberFormat="1" applyFont="1" applyFill="1" applyBorder="1" applyAlignment="1">
      <alignment horizontal="center" vertical="center"/>
    </xf>
    <xf numFmtId="0" fontId="8" fillId="4" borderId="31" xfId="0" applyFont="1" applyFill="1" applyBorder="1" applyAlignment="1">
      <alignment horizontal="center" vertical="center" wrapText="1"/>
    </xf>
    <xf numFmtId="164" fontId="1" fillId="4" borderId="45" xfId="1" applyNumberFormat="1" applyFont="1" applyFill="1" applyBorder="1" applyAlignment="1">
      <alignment horizontal="center" vertical="center"/>
    </xf>
    <xf numFmtId="165" fontId="21" fillId="0" borderId="16" xfId="0" applyNumberFormat="1" applyFont="1" applyBorder="1" applyAlignment="1">
      <alignment horizontal="center" vertical="center"/>
    </xf>
    <xf numFmtId="165" fontId="21" fillId="0" borderId="15" xfId="0" applyNumberFormat="1" applyFont="1" applyBorder="1" applyAlignment="1">
      <alignment horizontal="center" vertical="center"/>
    </xf>
    <xf numFmtId="165" fontId="21" fillId="4" borderId="13" xfId="0" applyNumberFormat="1" applyFont="1" applyFill="1" applyBorder="1" applyAlignment="1">
      <alignment horizontal="center" vertical="center"/>
    </xf>
    <xf numFmtId="165" fontId="21" fillId="4" borderId="15" xfId="0" applyNumberFormat="1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 wrapText="1"/>
    </xf>
    <xf numFmtId="0" fontId="13" fillId="11" borderId="11" xfId="0" applyFont="1" applyFill="1" applyBorder="1" applyAlignment="1">
      <alignment horizontal="center" vertical="center" wrapText="1"/>
    </xf>
    <xf numFmtId="166" fontId="0" fillId="0" borderId="13" xfId="0" applyNumberFormat="1" applyBorder="1" applyAlignment="1">
      <alignment horizontal="center" vertical="center"/>
    </xf>
    <xf numFmtId="166" fontId="0" fillId="0" borderId="14" xfId="0" applyNumberFormat="1" applyBorder="1" applyAlignment="1">
      <alignment horizontal="center" vertical="center"/>
    </xf>
    <xf numFmtId="166" fontId="0" fillId="0" borderId="16" xfId="0" applyNumberFormat="1" applyBorder="1" applyAlignment="1">
      <alignment horizontal="center" vertical="center"/>
    </xf>
    <xf numFmtId="166" fontId="0" fillId="0" borderId="15" xfId="0" applyNumberFormat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 wrapText="1"/>
    </xf>
    <xf numFmtId="165" fontId="0" fillId="0" borderId="0" xfId="0" applyNumberFormat="1"/>
    <xf numFmtId="165" fontId="47" fillId="0" borderId="14" xfId="0" applyNumberFormat="1" applyFont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 wrapText="1"/>
    </xf>
    <xf numFmtId="166" fontId="3" fillId="4" borderId="10" xfId="0" applyNumberFormat="1" applyFont="1" applyFill="1" applyBorder="1" applyAlignment="1">
      <alignment horizontal="center" vertical="center" wrapText="1"/>
    </xf>
    <xf numFmtId="44" fontId="3" fillId="4" borderId="10" xfId="1" applyFont="1" applyFill="1" applyBorder="1" applyAlignment="1">
      <alignment vertical="center"/>
    </xf>
    <xf numFmtId="44" fontId="3" fillId="4" borderId="40" xfId="1" applyFont="1" applyFill="1" applyBorder="1" applyAlignment="1">
      <alignment vertical="center"/>
    </xf>
    <xf numFmtId="164" fontId="0" fillId="4" borderId="10" xfId="0" applyNumberFormat="1" applyFill="1" applyBorder="1" applyAlignment="1">
      <alignment horizontal="center" vertical="center"/>
    </xf>
    <xf numFmtId="165" fontId="45" fillId="4" borderId="16" xfId="0" applyNumberFormat="1" applyFont="1" applyFill="1" applyBorder="1" applyAlignment="1">
      <alignment horizontal="center" vertical="center"/>
    </xf>
    <xf numFmtId="165" fontId="21" fillId="4" borderId="16" xfId="0" applyNumberFormat="1" applyFont="1" applyFill="1" applyBorder="1" applyAlignment="1">
      <alignment horizontal="center" vertical="center"/>
    </xf>
    <xf numFmtId="165" fontId="14" fillId="4" borderId="16" xfId="0" applyNumberFormat="1" applyFont="1" applyFill="1" applyBorder="1" applyAlignment="1">
      <alignment vertical="center"/>
    </xf>
    <xf numFmtId="165" fontId="14" fillId="4" borderId="23" xfId="0" applyNumberFormat="1" applyFont="1" applyFill="1" applyBorder="1" applyAlignment="1">
      <alignment horizontal="center" vertical="center" wrapText="1"/>
    </xf>
    <xf numFmtId="164" fontId="1" fillId="4" borderId="51" xfId="1" applyNumberFormat="1" applyFont="1" applyFill="1" applyBorder="1" applyAlignment="1">
      <alignment horizontal="center" vertical="center"/>
    </xf>
    <xf numFmtId="0" fontId="8" fillId="4" borderId="52" xfId="0" applyFont="1" applyFill="1" applyBorder="1" applyAlignment="1">
      <alignment vertical="center" wrapText="1"/>
    </xf>
    <xf numFmtId="165" fontId="47" fillId="0" borderId="15" xfId="0" applyNumberFormat="1" applyFont="1" applyBorder="1" applyAlignment="1">
      <alignment horizontal="center" vertical="center"/>
    </xf>
    <xf numFmtId="166" fontId="3" fillId="0" borderId="31" xfId="0" applyNumberFormat="1" applyFont="1" applyFill="1" applyBorder="1" applyAlignment="1">
      <alignment horizontal="center" vertical="center" wrapText="1"/>
    </xf>
    <xf numFmtId="44" fontId="3" fillId="0" borderId="2" xfId="1" applyFont="1" applyFill="1" applyBorder="1" applyAlignment="1">
      <alignment vertical="center"/>
    </xf>
    <xf numFmtId="164" fontId="3" fillId="0" borderId="50" xfId="0" applyNumberFormat="1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5" fontId="4" fillId="0" borderId="53" xfId="0" applyNumberFormat="1" applyFont="1" applyBorder="1" applyAlignment="1">
      <alignment vertical="center"/>
    </xf>
    <xf numFmtId="165" fontId="14" fillId="0" borderId="53" xfId="0" applyNumberFormat="1" applyFont="1" applyBorder="1" applyAlignment="1">
      <alignment vertical="center"/>
    </xf>
    <xf numFmtId="166" fontId="0" fillId="0" borderId="53" xfId="0" applyNumberFormat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vertical="center" wrapText="1"/>
    </xf>
    <xf numFmtId="164" fontId="0" fillId="0" borderId="2" xfId="0" applyNumberFormat="1" applyBorder="1" applyAlignment="1">
      <alignment horizontal="center" vertical="center"/>
    </xf>
    <xf numFmtId="165" fontId="45" fillId="0" borderId="17" xfId="0" applyNumberFormat="1" applyFont="1" applyBorder="1" applyAlignment="1">
      <alignment horizontal="center" vertical="center"/>
    </xf>
    <xf numFmtId="165" fontId="21" fillId="0" borderId="17" xfId="0" applyNumberFormat="1" applyFont="1" applyBorder="1" applyAlignment="1">
      <alignment horizontal="center" vertical="center"/>
    </xf>
    <xf numFmtId="165" fontId="47" fillId="0" borderId="53" xfId="0" applyNumberFormat="1" applyFont="1" applyBorder="1" applyAlignment="1">
      <alignment horizontal="center" vertical="center"/>
    </xf>
    <xf numFmtId="0" fontId="3" fillId="13" borderId="3" xfId="0" applyFont="1" applyFill="1" applyBorder="1" applyAlignment="1">
      <alignment horizontal="center" vertical="center" wrapText="1"/>
    </xf>
    <xf numFmtId="0" fontId="16" fillId="13" borderId="3" xfId="0" applyFont="1" applyFill="1" applyBorder="1" applyAlignment="1">
      <alignment horizontal="center" vertical="center" wrapText="1"/>
    </xf>
    <xf numFmtId="0" fontId="3" fillId="13" borderId="54" xfId="0" applyFont="1" applyFill="1" applyBorder="1" applyAlignment="1">
      <alignment horizontal="center" vertical="center" wrapText="1"/>
    </xf>
    <xf numFmtId="44" fontId="3" fillId="13" borderId="3" xfId="0" applyNumberFormat="1" applyFont="1" applyFill="1" applyBorder="1" applyAlignment="1">
      <alignment horizontal="center" vertical="center" wrapText="1"/>
    </xf>
    <xf numFmtId="164" fontId="3" fillId="13" borderId="3" xfId="0" applyNumberFormat="1" applyFont="1" applyFill="1" applyBorder="1" applyAlignment="1">
      <alignment horizontal="center" vertical="center"/>
    </xf>
    <xf numFmtId="164" fontId="0" fillId="13" borderId="3" xfId="0" applyNumberFormat="1" applyFont="1" applyFill="1" applyBorder="1" applyAlignment="1">
      <alignment horizontal="center" vertical="center" wrapText="1"/>
    </xf>
    <xf numFmtId="164" fontId="0" fillId="13" borderId="55" xfId="0" applyNumberFormat="1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165" fontId="21" fillId="13" borderId="13" xfId="0" applyNumberFormat="1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horizontal="center" vertical="center" wrapText="1"/>
    </xf>
    <xf numFmtId="44" fontId="3" fillId="13" borderId="1" xfId="0" applyNumberFormat="1" applyFont="1" applyFill="1" applyBorder="1" applyAlignment="1">
      <alignment horizontal="center" vertical="center" wrapText="1"/>
    </xf>
    <xf numFmtId="164" fontId="3" fillId="13" borderId="41" xfId="0" applyNumberFormat="1" applyFont="1" applyFill="1" applyBorder="1" applyAlignment="1">
      <alignment horizontal="center" vertical="center"/>
    </xf>
    <xf numFmtId="0" fontId="0" fillId="13" borderId="1" xfId="0" applyFont="1" applyFill="1" applyBorder="1" applyAlignment="1">
      <alignment horizontal="center" vertical="center" wrapText="1"/>
    </xf>
    <xf numFmtId="0" fontId="0" fillId="13" borderId="32" xfId="0" applyFont="1" applyFill="1" applyBorder="1" applyAlignment="1">
      <alignment horizontal="center" vertical="center" wrapText="1"/>
    </xf>
    <xf numFmtId="0" fontId="3" fillId="13" borderId="53" xfId="0" applyFont="1" applyFill="1" applyBorder="1" applyAlignment="1">
      <alignment horizontal="center" vertical="center" wrapText="1"/>
    </xf>
    <xf numFmtId="165" fontId="21" fillId="13" borderId="53" xfId="0" applyNumberFormat="1" applyFont="1" applyFill="1" applyBorder="1" applyAlignment="1">
      <alignment horizontal="center" vertical="center" wrapText="1"/>
    </xf>
    <xf numFmtId="0" fontId="3" fillId="13" borderId="31" xfId="0" applyFont="1" applyFill="1" applyBorder="1" applyAlignment="1">
      <alignment horizontal="center" vertical="center" wrapText="1"/>
    </xf>
    <xf numFmtId="0" fontId="16" fillId="13" borderId="2" xfId="0" applyFont="1" applyFill="1" applyBorder="1" applyAlignment="1">
      <alignment horizontal="center" vertical="center" wrapText="1"/>
    </xf>
    <xf numFmtId="0" fontId="8" fillId="13" borderId="2" xfId="0" applyFont="1" applyFill="1" applyBorder="1" applyAlignment="1">
      <alignment horizontal="center" vertical="center" wrapText="1"/>
    </xf>
    <xf numFmtId="166" fontId="3" fillId="13" borderId="31" xfId="0" applyNumberFormat="1" applyFont="1" applyFill="1" applyBorder="1" applyAlignment="1">
      <alignment horizontal="center" vertical="center" wrapText="1"/>
    </xf>
    <xf numFmtId="44" fontId="3" fillId="13" borderId="2" xfId="1" applyFont="1" applyFill="1" applyBorder="1" applyAlignment="1">
      <alignment vertical="center"/>
    </xf>
    <xf numFmtId="164" fontId="3" fillId="13" borderId="50" xfId="0" applyNumberFormat="1" applyFont="1" applyFill="1" applyBorder="1" applyAlignment="1">
      <alignment horizontal="center" vertical="center"/>
    </xf>
    <xf numFmtId="164" fontId="0" fillId="13" borderId="31" xfId="0" applyNumberFormat="1" applyFill="1" applyBorder="1" applyAlignment="1">
      <alignment horizontal="center" vertical="center"/>
    </xf>
    <xf numFmtId="164" fontId="0" fillId="13" borderId="0" xfId="0" applyNumberFormat="1" applyFill="1" applyBorder="1" applyAlignment="1">
      <alignment horizontal="center" vertical="center"/>
    </xf>
    <xf numFmtId="165" fontId="45" fillId="13" borderId="53" xfId="0" applyNumberFormat="1" applyFont="1" applyFill="1" applyBorder="1" applyAlignment="1">
      <alignment horizontal="center" vertical="center"/>
    </xf>
    <xf numFmtId="165" fontId="21" fillId="13" borderId="53" xfId="0" applyNumberFormat="1" applyFont="1" applyFill="1" applyBorder="1" applyAlignment="1">
      <alignment horizontal="center" vertical="center"/>
    </xf>
    <xf numFmtId="0" fontId="3" fillId="13" borderId="6" xfId="0" applyFont="1" applyFill="1" applyBorder="1" applyAlignment="1">
      <alignment horizontal="center" vertical="center" wrapText="1"/>
    </xf>
    <xf numFmtId="0" fontId="16" fillId="13" borderId="12" xfId="0" applyFont="1" applyFill="1" applyBorder="1" applyAlignment="1">
      <alignment horizontal="center" vertical="center" wrapText="1"/>
    </xf>
    <xf numFmtId="166" fontId="3" fillId="13" borderId="6" xfId="0" applyNumberFormat="1" applyFont="1" applyFill="1" applyBorder="1" applyAlignment="1">
      <alignment horizontal="center" vertical="center" wrapText="1"/>
    </xf>
    <xf numFmtId="44" fontId="3" fillId="13" borderId="6" xfId="1" applyFont="1" applyFill="1" applyBorder="1" applyAlignment="1">
      <alignment vertical="center"/>
    </xf>
    <xf numFmtId="164" fontId="3" fillId="13" borderId="43" xfId="0" applyNumberFormat="1" applyFont="1" applyFill="1" applyBorder="1" applyAlignment="1">
      <alignment horizontal="center" vertical="center"/>
    </xf>
    <xf numFmtId="164" fontId="0" fillId="13" borderId="6" xfId="0" applyNumberFormat="1" applyFill="1" applyBorder="1" applyAlignment="1">
      <alignment horizontal="center" vertical="center"/>
    </xf>
    <xf numFmtId="164" fontId="0" fillId="13" borderId="49" xfId="0" applyNumberFormat="1" applyFill="1" applyBorder="1" applyAlignment="1">
      <alignment horizontal="center" vertical="center"/>
    </xf>
    <xf numFmtId="165" fontId="45" fillId="13" borderId="15" xfId="0" applyNumberFormat="1" applyFont="1" applyFill="1" applyBorder="1" applyAlignment="1">
      <alignment horizontal="center" vertical="center"/>
    </xf>
    <xf numFmtId="165" fontId="21" fillId="13" borderId="15" xfId="0" applyNumberFormat="1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15" fillId="13" borderId="56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57" xfId="0" applyFont="1" applyFill="1" applyBorder="1" applyAlignment="1">
      <alignment horizontal="center" vertical="center" wrapText="1"/>
    </xf>
    <xf numFmtId="0" fontId="6" fillId="13" borderId="58" xfId="0" applyFont="1" applyFill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0" fontId="6" fillId="4" borderId="59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165" fontId="14" fillId="0" borderId="19" xfId="0" applyNumberFormat="1" applyFont="1" applyBorder="1" applyAlignment="1">
      <alignment vertical="center" wrapText="1"/>
    </xf>
    <xf numFmtId="166" fontId="0" fillId="0" borderId="1" xfId="0" applyNumberFormat="1" applyFill="1" applyBorder="1" applyAlignment="1">
      <alignment horizontal="center" vertical="center"/>
    </xf>
    <xf numFmtId="166" fontId="0" fillId="5" borderId="1" xfId="0" applyNumberFormat="1" applyFill="1" applyBorder="1" applyAlignment="1">
      <alignment horizontal="center" vertical="center"/>
    </xf>
    <xf numFmtId="0" fontId="16" fillId="13" borderId="48" xfId="0" applyFont="1" applyFill="1" applyBorder="1" applyAlignment="1">
      <alignment horizontal="center" vertical="center" wrapText="1"/>
    </xf>
    <xf numFmtId="0" fontId="16" fillId="13" borderId="36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165" fontId="0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52" fillId="5" borderId="0" xfId="0" applyFont="1" applyFill="1"/>
    <xf numFmtId="0" fontId="9" fillId="5" borderId="0" xfId="0" applyFont="1" applyFill="1"/>
    <xf numFmtId="0" fontId="9" fillId="5" borderId="0" xfId="0" applyFont="1" applyFill="1" applyAlignment="1">
      <alignment vertical="center"/>
    </xf>
    <xf numFmtId="165" fontId="0" fillId="5" borderId="1" xfId="0" applyNumberFormat="1" applyFill="1" applyBorder="1" applyAlignment="1">
      <alignment horizontal="center" vertical="center"/>
    </xf>
    <xf numFmtId="167" fontId="0" fillId="5" borderId="1" xfId="0" applyNumberFormat="1" applyFill="1" applyBorder="1" applyAlignment="1">
      <alignment horizontal="center" vertical="center"/>
    </xf>
    <xf numFmtId="0" fontId="54" fillId="0" borderId="60" xfId="2" applyFont="1" applyFill="1" applyBorder="1" applyAlignment="1">
      <alignment horizontal="center" vertical="center" wrapText="1"/>
    </xf>
    <xf numFmtId="165" fontId="9" fillId="5" borderId="0" xfId="0" applyNumberFormat="1" applyFont="1" applyFill="1" applyBorder="1" applyAlignment="1">
      <alignment horizontal="center" vertical="center"/>
    </xf>
    <xf numFmtId="165" fontId="3" fillId="5" borderId="1" xfId="0" applyNumberFormat="1" applyFont="1" applyFill="1" applyBorder="1" applyAlignment="1">
      <alignment horizontal="center" vertical="center"/>
    </xf>
    <xf numFmtId="0" fontId="55" fillId="5" borderId="1" xfId="0" applyFont="1" applyFill="1" applyBorder="1" applyAlignment="1">
      <alignment horizontal="center" vertical="center" wrapText="1"/>
    </xf>
    <xf numFmtId="0" fontId="56" fillId="14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52" fillId="2" borderId="1" xfId="0" applyFont="1" applyFill="1" applyBorder="1" applyAlignment="1">
      <alignment horizontal="center" vertical="center" wrapText="1"/>
    </xf>
    <xf numFmtId="165" fontId="0" fillId="0" borderId="41" xfId="0" applyNumberFormat="1" applyFont="1" applyFill="1" applyBorder="1" applyAlignment="1">
      <alignment horizontal="center" vertical="center" wrapText="1"/>
    </xf>
    <xf numFmtId="165" fontId="0" fillId="0" borderId="13" xfId="0" applyNumberFormat="1" applyFont="1" applyFill="1" applyBorder="1" applyAlignment="1">
      <alignment horizontal="center" vertical="center" wrapText="1"/>
    </xf>
    <xf numFmtId="165" fontId="0" fillId="0" borderId="14" xfId="0" applyNumberFormat="1" applyFont="1" applyFill="1" applyBorder="1" applyAlignment="1">
      <alignment horizontal="center" vertical="center" wrapText="1"/>
    </xf>
    <xf numFmtId="165" fontId="0" fillId="0" borderId="15" xfId="0" applyNumberFormat="1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48" fillId="2" borderId="20" xfId="0" applyFont="1" applyFill="1" applyBorder="1" applyAlignment="1">
      <alignment horizontal="center" vertical="center" wrapText="1"/>
    </xf>
    <xf numFmtId="0" fontId="48" fillId="2" borderId="45" xfId="0" applyFont="1" applyFill="1" applyBorder="1" applyAlignment="1">
      <alignment horizontal="center" vertical="center" wrapText="1"/>
    </xf>
    <xf numFmtId="0" fontId="48" fillId="2" borderId="21" xfId="0" applyFont="1" applyFill="1" applyBorder="1" applyAlignment="1">
      <alignment horizontal="center" vertical="center" wrapText="1"/>
    </xf>
    <xf numFmtId="0" fontId="49" fillId="2" borderId="20" xfId="0" applyFont="1" applyFill="1" applyBorder="1" applyAlignment="1">
      <alignment horizontal="center" vertical="center" wrapText="1"/>
    </xf>
    <xf numFmtId="0" fontId="49" fillId="2" borderId="21" xfId="0" applyFont="1" applyFill="1" applyBorder="1" applyAlignment="1">
      <alignment horizontal="center" vertical="center" wrapText="1"/>
    </xf>
    <xf numFmtId="165" fontId="47" fillId="0" borderId="33" xfId="0" applyNumberFormat="1" applyFont="1" applyFill="1" applyBorder="1" applyAlignment="1">
      <alignment horizontal="center" vertical="center"/>
    </xf>
    <xf numFmtId="165" fontId="47" fillId="0" borderId="22" xfId="0" applyNumberFormat="1" applyFont="1" applyFill="1" applyBorder="1" applyAlignment="1">
      <alignment horizontal="center" vertical="center"/>
    </xf>
    <xf numFmtId="0" fontId="16" fillId="13" borderId="41" xfId="0" applyFont="1" applyFill="1" applyBorder="1" applyAlignment="1">
      <alignment horizontal="center" vertical="center" wrapText="1"/>
    </xf>
    <xf numFmtId="0" fontId="16" fillId="13" borderId="48" xfId="0" applyFont="1" applyFill="1" applyBorder="1" applyAlignment="1">
      <alignment horizontal="center" vertical="center" wrapText="1"/>
    </xf>
    <xf numFmtId="0" fontId="16" fillId="13" borderId="36" xfId="0" applyFont="1" applyFill="1" applyBorder="1" applyAlignment="1">
      <alignment horizontal="center" vertical="center" wrapText="1"/>
    </xf>
    <xf numFmtId="0" fontId="48" fillId="2" borderId="25" xfId="0" applyFont="1" applyFill="1" applyBorder="1" applyAlignment="1">
      <alignment horizontal="center" vertical="center" wrapText="1"/>
    </xf>
    <xf numFmtId="0" fontId="48" fillId="2" borderId="55" xfId="0" applyFont="1" applyFill="1" applyBorder="1" applyAlignment="1">
      <alignment horizontal="center" vertical="center" wrapText="1"/>
    </xf>
    <xf numFmtId="0" fontId="48" fillId="2" borderId="19" xfId="0" applyFont="1" applyFill="1" applyBorder="1" applyAlignment="1">
      <alignment horizontal="center" vertical="center" wrapText="1"/>
    </xf>
    <xf numFmtId="0" fontId="6" fillId="3" borderId="37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164" fontId="0" fillId="0" borderId="0" xfId="0" applyNumberFormat="1" applyBorder="1" applyAlignment="1">
      <alignment horizontal="right" vertical="center"/>
    </xf>
    <xf numFmtId="0" fontId="6" fillId="2" borderId="0" xfId="0" applyFont="1" applyFill="1" applyAlignment="1">
      <alignment horizontal="center" vertical="center"/>
    </xf>
  </cellXfs>
  <cellStyles count="4">
    <cellStyle name="Excel Built-in Normal" xfId="2"/>
    <cellStyle name="Měna" xfId="1" builtinId="4"/>
    <cellStyle name="Normální" xfId="0" builtinId="0"/>
    <cellStyle name="Normální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30026487086012"/>
          <c:y val="0.17854821024150105"/>
          <c:w val="0.63539930098746833"/>
          <c:h val="0.52854016502427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'effi.frontier (2.linie)'!$F$3</c:f>
              <c:strCache>
                <c:ptCount val="1"/>
                <c:pt idx="0">
                  <c:v>cena za 1 rok léčby         (vč. dalších zdrav. nákladů81)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</c:marker>
          <c:xVal>
            <c:numRef>
              <c:f>'effi.frontier (2.linie)'!$E$4:$E$16</c:f>
              <c:numCache>
                <c:formatCode>0.0%</c:formatCode>
                <c:ptCount val="13"/>
                <c:pt idx="0">
                  <c:v>0.33</c:v>
                </c:pt>
                <c:pt idx="1">
                  <c:v>0.6</c:v>
                </c:pt>
                <c:pt idx="2">
                  <c:v>0.33</c:v>
                </c:pt>
                <c:pt idx="3">
                  <c:v>0.6</c:v>
                </c:pt>
                <c:pt idx="4">
                  <c:v>0.56000000000000005</c:v>
                </c:pt>
                <c:pt idx="5">
                  <c:v>0.62</c:v>
                </c:pt>
                <c:pt idx="6">
                  <c:v>0.56000000000000005</c:v>
                </c:pt>
                <c:pt idx="7">
                  <c:v>0.62</c:v>
                </c:pt>
                <c:pt idx="8">
                  <c:v>0.24299999999999999</c:v>
                </c:pt>
                <c:pt idx="9">
                  <c:v>0.56999999999999995</c:v>
                </c:pt>
                <c:pt idx="10">
                  <c:v>0.24299999999999999</c:v>
                </c:pt>
                <c:pt idx="11">
                  <c:v>0.56999999999999995</c:v>
                </c:pt>
                <c:pt idx="12">
                  <c:v>0</c:v>
                </c:pt>
              </c:numCache>
            </c:numRef>
          </c:xVal>
          <c:yVal>
            <c:numRef>
              <c:f>'effi.frontier (2.linie)'!$F$4:$F$16</c:f>
              <c:numCache>
                <c:formatCode>#,##0\ "Kč"</c:formatCode>
                <c:ptCount val="13"/>
                <c:pt idx="0">
                  <c:v>617133.27</c:v>
                </c:pt>
                <c:pt idx="1">
                  <c:v>617133.27</c:v>
                </c:pt>
                <c:pt idx="2">
                  <c:v>1229810.8333333333</c:v>
                </c:pt>
                <c:pt idx="3">
                  <c:v>1229810.8333333333</c:v>
                </c:pt>
                <c:pt idx="4">
                  <c:v>770844.7145</c:v>
                </c:pt>
                <c:pt idx="5">
                  <c:v>770844.7145</c:v>
                </c:pt>
                <c:pt idx="6">
                  <c:v>2054575.7511666664</c:v>
                </c:pt>
                <c:pt idx="7">
                  <c:v>2054575.7511666664</c:v>
                </c:pt>
                <c:pt idx="8">
                  <c:v>579595</c:v>
                </c:pt>
                <c:pt idx="9">
                  <c:v>579595</c:v>
                </c:pt>
                <c:pt idx="10">
                  <c:v>579595</c:v>
                </c:pt>
                <c:pt idx="11">
                  <c:v>579595</c:v>
                </c:pt>
                <c:pt idx="12">
                  <c:v>167451.5245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9D-487D-8888-5623A0E47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436480"/>
        <c:axId val="106438016"/>
      </c:scatterChart>
      <c:valAx>
        <c:axId val="106436480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crossAx val="106438016"/>
        <c:crosses val="autoZero"/>
        <c:crossBetween val="midCat"/>
      </c:valAx>
      <c:valAx>
        <c:axId val="10643801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\ &quot;Kč&quot;" sourceLinked="1"/>
        <c:majorTickMark val="out"/>
        <c:minorTickMark val="none"/>
        <c:tickLblPos val="nextTo"/>
        <c:crossAx val="1064364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841061533974921E-2"/>
          <c:y val="0.16855647433358986"/>
          <c:w val="0.45786979517007609"/>
          <c:h val="0.61406155483160973"/>
        </c:manualLayout>
      </c:layout>
      <c:scatterChart>
        <c:scatterStyle val="lineMarker"/>
        <c:varyColors val="0"/>
        <c:ser>
          <c:idx val="3"/>
          <c:order val="0"/>
          <c:tx>
            <c:strRef>
              <c:f>'ICER 2.linie '!$D$3</c:f>
              <c:strCache>
                <c:ptCount val="1"/>
                <c:pt idx="0">
                  <c:v>SOMAVERT s.c. (pegvisomant, 10-20mg denně) monoterapie                                
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77E-40B5-B084-DC29562DF28D}"/>
              </c:ext>
            </c:extLst>
          </c:dPt>
          <c:dPt>
            <c:idx val="1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77E-40B5-B084-DC29562DF28D}"/>
              </c:ext>
            </c:extLst>
          </c:dPt>
          <c:dPt>
            <c:idx val="2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177E-40B5-B084-DC29562DF28D}"/>
              </c:ext>
            </c:extLst>
          </c:dPt>
          <c:xVal>
            <c:numRef>
              <c:f>'ICER 2.linie '!$I$3:$K$3</c:f>
              <c:numCache>
                <c:formatCode>#,##0\ "Kč"</c:formatCode>
                <c:ptCount val="3"/>
                <c:pt idx="0">
                  <c:v>749469.57583333342</c:v>
                </c:pt>
                <c:pt idx="1">
                  <c:v>1770598.8480555555</c:v>
                </c:pt>
                <c:pt idx="2">
                  <c:v>3219270.6328282822</c:v>
                </c:pt>
              </c:numCache>
            </c:numRef>
          </c:xVal>
          <c:yVal>
            <c:numRef>
              <c:f>'ICER 2.linie '!$A$3:$C$3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77E-40B5-B084-DC29562DF28D}"/>
            </c:ext>
          </c:extLst>
        </c:ser>
        <c:ser>
          <c:idx val="0"/>
          <c:order val="1"/>
          <c:tx>
            <c:strRef>
              <c:f>'ICER 2.linie '!$D$4</c:f>
              <c:strCache>
                <c:ptCount val="1"/>
                <c:pt idx="0">
                  <c:v>SOMAVERT s.c. (pegvisomant,     10-30mg denně)  + SANDOSTATIN LAR i.m. (octreo. 30mg 1x za 28 dní) 
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'ICER 2.linie '!$I$4:$K$4</c:f>
              <c:numCache>
                <c:formatCode>#,##0\ "Kč"</c:formatCode>
                <c:ptCount val="3"/>
                <c:pt idx="0">
                  <c:v>973214.82258064509</c:v>
                </c:pt>
                <c:pt idx="1">
                  <c:v>3043748.7526881713</c:v>
                </c:pt>
                <c:pt idx="2">
                  <c:v>3369864.6904761894</c:v>
                </c:pt>
              </c:numCache>
            </c:numRef>
          </c:xVal>
          <c:yVal>
            <c:numRef>
              <c:f>'ICER 2.linie '!$A$4:$C$4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77E-40B5-B084-DC29562DF28D}"/>
            </c:ext>
          </c:extLst>
        </c:ser>
        <c:ser>
          <c:idx val="1"/>
          <c:order val="2"/>
          <c:tx>
            <c:strRef>
              <c:f>'ICER 2.linie '!$D$5</c:f>
              <c:strCache>
                <c:ptCount val="1"/>
                <c:pt idx="0">
                  <c:v>SIGNIFOR i.m. (pasireotid, 40-60mg  1x za 28 dní) monoterapie                                
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'ICER 2.linie '!$I$5:$K$5</c:f>
              <c:numCache>
                <c:formatCode>#,##0\ "Kč"</c:formatCode>
                <c:ptCount val="3"/>
                <c:pt idx="0">
                  <c:v>723058.72894736845</c:v>
                </c:pt>
                <c:pt idx="1">
                  <c:v>1696063.6851851852</c:v>
                </c:pt>
                <c:pt idx="2">
                  <c:v>723058.72894736845</c:v>
                </c:pt>
              </c:numCache>
            </c:numRef>
          </c:xVal>
          <c:yVal>
            <c:numRef>
              <c:f>'ICER 2.linie '!$A$5:$C$5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77E-40B5-B084-DC29562D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89696"/>
        <c:axId val="120191232"/>
      </c:scatterChart>
      <c:valAx>
        <c:axId val="120189696"/>
        <c:scaling>
          <c:orientation val="minMax"/>
          <c:max val="3500000"/>
          <c:min val="500000"/>
        </c:scaling>
        <c:delete val="0"/>
        <c:axPos val="b"/>
        <c:numFmt formatCode="#\ ##0\ &quot;Kč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191232"/>
        <c:crosses val="autoZero"/>
        <c:crossBetween val="midCat"/>
        <c:majorUnit val="1000000"/>
      </c:valAx>
      <c:valAx>
        <c:axId val="120191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189696"/>
        <c:crossesAt val="7231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0398079637030297"/>
          <c:y val="0.20809357016121899"/>
          <c:w val="0.28493306427148868"/>
          <c:h val="0.54659850477879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846667</xdr:colOff>
      <xdr:row>19</xdr:row>
      <xdr:rowOff>105833</xdr:rowOff>
    </xdr:from>
    <xdr:to>
      <xdr:col>14</xdr:col>
      <xdr:colOff>645583</xdr:colOff>
      <xdr:row>21</xdr:row>
      <xdr:rowOff>42334</xdr:rowOff>
    </xdr:to>
    <xdr:cxnSp macro="">
      <xdr:nvCxnSpPr>
        <xdr:cNvPr id="2" name="Přímá spojovací čára 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CxnSpPr/>
      </xdr:nvCxnSpPr>
      <xdr:spPr>
        <a:xfrm flipV="1">
          <a:off x="7133167" y="6030383"/>
          <a:ext cx="2542116" cy="3175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190499</xdr:colOff>
      <xdr:row>1</xdr:row>
      <xdr:rowOff>34924</xdr:rowOff>
    </xdr:from>
    <xdr:to>
      <xdr:col>21</xdr:col>
      <xdr:colOff>74082</xdr:colOff>
      <xdr:row>28</xdr:row>
      <xdr:rowOff>112184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447675</xdr:colOff>
      <xdr:row>18</xdr:row>
      <xdr:rowOff>172508</xdr:rowOff>
    </xdr:from>
    <xdr:to>
      <xdr:col>19</xdr:col>
      <xdr:colOff>59266</xdr:colOff>
      <xdr:row>20</xdr:row>
      <xdr:rowOff>40215</xdr:rowOff>
    </xdr:to>
    <xdr:sp macro="" textlink="">
      <xdr:nvSpPr>
        <xdr:cNvPr id="8" name="TextovéPole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7962900" y="4792133"/>
          <a:ext cx="5402791" cy="24870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normalizace IGF-1 po 1 roce léčby (% z pacientů) při použití intervence</a:t>
          </a:r>
          <a:r>
            <a:rPr lang="cs-CZ" sz="1100" baseline="0"/>
            <a:t> jako 2. linie</a:t>
          </a:r>
          <a:endParaRPr lang="cs-CZ" sz="1100" baseline="30000"/>
        </a:p>
      </xdr:txBody>
    </xdr:sp>
    <xdr:clientData/>
  </xdr:twoCellAnchor>
  <xdr:twoCellAnchor>
    <xdr:from>
      <xdr:col>8</xdr:col>
      <xdr:colOff>846667</xdr:colOff>
      <xdr:row>4</xdr:row>
      <xdr:rowOff>171450</xdr:rowOff>
    </xdr:from>
    <xdr:to>
      <xdr:col>10</xdr:col>
      <xdr:colOff>169334</xdr:colOff>
      <xdr:row>13</xdr:row>
      <xdr:rowOff>285750</xdr:rowOff>
    </xdr:to>
    <xdr:sp macro="" textlink="">
      <xdr:nvSpPr>
        <xdr:cNvPr id="9" name="TextovéPole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4466167" y="1181100"/>
          <a:ext cx="408517" cy="24669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cs-CZ" sz="1100"/>
            <a:t>     cena za jeden</a:t>
          </a:r>
          <a:r>
            <a:rPr lang="cs-CZ" sz="1100" baseline="0"/>
            <a:t> rok léčby</a:t>
          </a:r>
          <a:r>
            <a:rPr lang="cs-CZ" sz="1100"/>
            <a:t> </a:t>
          </a:r>
        </a:p>
      </xdr:txBody>
    </xdr:sp>
    <xdr:clientData/>
  </xdr:twoCellAnchor>
  <xdr:twoCellAnchor>
    <xdr:from>
      <xdr:col>12</xdr:col>
      <xdr:colOff>657226</xdr:colOff>
      <xdr:row>10</xdr:row>
      <xdr:rowOff>171451</xdr:rowOff>
    </xdr:from>
    <xdr:to>
      <xdr:col>14</xdr:col>
      <xdr:colOff>238125</xdr:colOff>
      <xdr:row>12</xdr:row>
      <xdr:rowOff>171450</xdr:rowOff>
    </xdr:to>
    <xdr:sp macro="" textlink="">
      <xdr:nvSpPr>
        <xdr:cNvPr id="16" name="TextovéPole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7419976" y="2733676"/>
          <a:ext cx="1333499" cy="53339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50" b="1" u="none" baseline="0">
              <a:solidFill>
                <a:srgbClr val="0070C0"/>
              </a:solidFill>
            </a:rPr>
            <a:t>SOMAVERT s.c. (pegvisomant, 10-20mg denně) monoterapie                                </a:t>
          </a:r>
          <a:endParaRPr lang="cs-CZ" sz="1100" u="none"/>
        </a:p>
      </xdr:txBody>
    </xdr:sp>
    <xdr:clientData/>
  </xdr:twoCellAnchor>
  <xdr:twoCellAnchor>
    <xdr:from>
      <xdr:col>13</xdr:col>
      <xdr:colOff>854730</xdr:colOff>
      <xdr:row>11</xdr:row>
      <xdr:rowOff>19070</xdr:rowOff>
    </xdr:from>
    <xdr:to>
      <xdr:col>15</xdr:col>
      <xdr:colOff>104775</xdr:colOff>
      <xdr:row>11</xdr:row>
      <xdr:rowOff>228600</xdr:rowOff>
    </xdr:to>
    <xdr:cxnSp macro="">
      <xdr:nvCxnSpPr>
        <xdr:cNvPr id="17" name="Přímá spojnice se šipkou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CxnSpPr/>
      </xdr:nvCxnSpPr>
      <xdr:spPr>
        <a:xfrm>
          <a:off x="9217680" y="2847995"/>
          <a:ext cx="935970" cy="20953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133350</xdr:colOff>
      <xdr:row>7</xdr:row>
      <xdr:rowOff>166157</xdr:rowOff>
    </xdr:from>
    <xdr:to>
      <xdr:col>17</xdr:col>
      <xdr:colOff>1228726</xdr:colOff>
      <xdr:row>10</xdr:row>
      <xdr:rowOff>66675</xdr:rowOff>
    </xdr:to>
    <xdr:sp macro="" textlink="">
      <xdr:nvSpPr>
        <xdr:cNvPr id="18" name="TextovéPole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9429750" y="1956857"/>
          <a:ext cx="1581151" cy="67204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50" b="1"/>
            <a:t>SOMAVERT s.c. (pegvisomant,     10-30mg denně)  + SANDOSTATIN LAR i.m. (octreo. 30mg</a:t>
          </a:r>
          <a:r>
            <a:rPr lang="cs-CZ" sz="850" b="1" baseline="0"/>
            <a:t> 1</a:t>
          </a:r>
          <a:r>
            <a:rPr lang="cs-CZ" sz="850" b="1"/>
            <a:t>x za 28 dní) </a:t>
          </a:r>
        </a:p>
      </xdr:txBody>
    </xdr:sp>
    <xdr:clientData/>
  </xdr:twoCellAnchor>
  <xdr:twoCellAnchor>
    <xdr:from>
      <xdr:col>17</xdr:col>
      <xdr:colOff>933450</xdr:colOff>
      <xdr:row>8</xdr:row>
      <xdr:rowOff>190500</xdr:rowOff>
    </xdr:from>
    <xdr:to>
      <xdr:col>18</xdr:col>
      <xdr:colOff>0</xdr:colOff>
      <xdr:row>8</xdr:row>
      <xdr:rowOff>228600</xdr:rowOff>
    </xdr:to>
    <xdr:cxnSp macro="">
      <xdr:nvCxnSpPr>
        <xdr:cNvPr id="19" name="Přímá spojnice se šipkou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CxnSpPr/>
      </xdr:nvCxnSpPr>
      <xdr:spPr>
        <a:xfrm>
          <a:off x="10715625" y="2228850"/>
          <a:ext cx="609600" cy="3810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419100</xdr:colOff>
      <xdr:row>1</xdr:row>
      <xdr:rowOff>85725</xdr:rowOff>
    </xdr:from>
    <xdr:to>
      <xdr:col>20</xdr:col>
      <xdr:colOff>603251</xdr:colOff>
      <xdr:row>3</xdr:row>
      <xdr:rowOff>85725</xdr:rowOff>
    </xdr:to>
    <xdr:sp macro="" textlink="">
      <xdr:nvSpPr>
        <xdr:cNvPr id="20" name="TextovéPole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4038600" y="171450"/>
          <a:ext cx="8661401" cy="628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normalizace IGF-1 za 1. rok léčby (% z pac.) při použití dané intervence jako 2. linie u pacientů, kteří nedosáhli normalizace hormon. aktivity po SSA 1. generace v kombinaci s dopaminovým agonistou oproti ceně intervence </a:t>
          </a:r>
          <a:endParaRPr lang="cs-CZ" sz="1100"/>
        </a:p>
      </xdr:txBody>
    </xdr:sp>
    <xdr:clientData/>
  </xdr:twoCellAnchor>
  <xdr:twoCellAnchor>
    <xdr:from>
      <xdr:col>15</xdr:col>
      <xdr:colOff>171450</xdr:colOff>
      <xdr:row>11</xdr:row>
      <xdr:rowOff>104775</xdr:rowOff>
    </xdr:from>
    <xdr:to>
      <xdr:col>18</xdr:col>
      <xdr:colOff>352426</xdr:colOff>
      <xdr:row>14</xdr:row>
      <xdr:rowOff>76200</xdr:rowOff>
    </xdr:to>
    <xdr:sp macro="" textlink="">
      <xdr:nvSpPr>
        <xdr:cNvPr id="21" name="Obdélník 2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10220325" y="2933700"/>
          <a:ext cx="2209801" cy="800100"/>
        </a:xfrm>
        <a:prstGeom prst="rect">
          <a:avLst/>
        </a:prstGeom>
        <a:solidFill>
          <a:schemeClr val="accent1">
            <a:alpha val="60000"/>
          </a:schemeClr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18</xdr:col>
      <xdr:colOff>9525</xdr:colOff>
      <xdr:row>7</xdr:row>
      <xdr:rowOff>19049</xdr:rowOff>
    </xdr:from>
    <xdr:to>
      <xdr:col>18</xdr:col>
      <xdr:colOff>514350</xdr:colOff>
      <xdr:row>13</xdr:row>
      <xdr:rowOff>200025</xdr:rowOff>
    </xdr:to>
    <xdr:sp macro="" textlink="">
      <xdr:nvSpPr>
        <xdr:cNvPr id="24" name="Obdélník 23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12087225" y="1809749"/>
          <a:ext cx="504825" cy="1752601"/>
        </a:xfrm>
        <a:prstGeom prst="rect">
          <a:avLst/>
        </a:prstGeom>
        <a:solidFill>
          <a:schemeClr val="tx1">
            <a:alpha val="62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14</xdr:col>
      <xdr:colOff>257175</xdr:colOff>
      <xdr:row>14</xdr:row>
      <xdr:rowOff>133350</xdr:rowOff>
    </xdr:from>
    <xdr:to>
      <xdr:col>18</xdr:col>
      <xdr:colOff>85725</xdr:colOff>
      <xdr:row>14</xdr:row>
      <xdr:rowOff>133351</xdr:rowOff>
    </xdr:to>
    <xdr:cxnSp macro="">
      <xdr:nvCxnSpPr>
        <xdr:cNvPr id="22" name="Přímá spojnice 21"/>
        <xdr:cNvCxnSpPr/>
      </xdr:nvCxnSpPr>
      <xdr:spPr>
        <a:xfrm>
          <a:off x="9525000" y="3790950"/>
          <a:ext cx="2638425" cy="1"/>
        </a:xfrm>
        <a:prstGeom prst="line">
          <a:avLst/>
        </a:prstGeom>
        <a:ln w="38100"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609600</xdr:colOff>
      <xdr:row>14</xdr:row>
      <xdr:rowOff>9525</xdr:rowOff>
    </xdr:from>
    <xdr:to>
      <xdr:col>14</xdr:col>
      <xdr:colOff>95250</xdr:colOff>
      <xdr:row>14</xdr:row>
      <xdr:rowOff>95250</xdr:rowOff>
    </xdr:to>
    <xdr:cxnSp macro="">
      <xdr:nvCxnSpPr>
        <xdr:cNvPr id="26" name="Přímá spojnice se šipkou 25"/>
        <xdr:cNvCxnSpPr/>
      </xdr:nvCxnSpPr>
      <xdr:spPr>
        <a:xfrm>
          <a:off x="8220075" y="3667125"/>
          <a:ext cx="390525" cy="85725"/>
        </a:xfrm>
        <a:prstGeom prst="straightConnector1">
          <a:avLst/>
        </a:prstGeom>
        <a:ln>
          <a:solidFill>
            <a:schemeClr val="accent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</xdr:colOff>
      <xdr:row>3</xdr:row>
      <xdr:rowOff>142874</xdr:rowOff>
    </xdr:from>
    <xdr:to>
      <xdr:col>18</xdr:col>
      <xdr:colOff>561976</xdr:colOff>
      <xdr:row>5</xdr:row>
      <xdr:rowOff>247649</xdr:rowOff>
    </xdr:to>
    <xdr:sp macro="" textlink="">
      <xdr:nvSpPr>
        <xdr:cNvPr id="12" name="TextovéPole 11"/>
        <xdr:cNvSpPr txBox="1"/>
      </xdr:nvSpPr>
      <xdr:spPr>
        <a:xfrm>
          <a:off x="9296400" y="857249"/>
          <a:ext cx="3343276" cy="657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50" b="1" i="1" u="sng">
              <a:solidFill>
                <a:srgbClr val="0070C0"/>
              </a:solidFill>
            </a:rPr>
            <a:t>účinnost</a:t>
          </a:r>
          <a:r>
            <a:rPr lang="cs-CZ" sz="850" b="1" i="1" u="sng" baseline="0">
              <a:solidFill>
                <a:srgbClr val="0070C0"/>
              </a:solidFill>
            </a:rPr>
            <a:t> pegvisomantu je vyšší:</a:t>
          </a:r>
          <a:r>
            <a:rPr lang="cs-CZ" sz="850" b="1" i="1" u="none" baseline="0">
              <a:solidFill>
                <a:srgbClr val="0070C0"/>
              </a:solidFill>
            </a:rPr>
            <a:t>  </a:t>
          </a:r>
          <a:r>
            <a:rPr lang="cs-CZ" sz="850" b="1" i="1" baseline="0">
              <a:solidFill>
                <a:schemeClr val="tx1"/>
              </a:solidFill>
            </a:rPr>
            <a:t>při Ki-67 (viz pozn. 85) pod 4%</a:t>
          </a:r>
          <a:r>
            <a:rPr lang="cs-CZ" sz="850" b="1" i="1" baseline="0">
              <a:solidFill>
                <a:srgbClr val="0070C0"/>
              </a:solidFill>
            </a:rPr>
            <a:t>, pokud není nádor rozšířen do III. komory (viz Přílohy č. 23 a 24), poku není přítomna  IGF-1 194bp alela (viz pozn. 86) či pokud není hodnota IGF-1 (viz pozn. 13) před léčbou vyšší než 3,3x ULN -</a:t>
          </a:r>
          <a:r>
            <a:rPr lang="cs-CZ" sz="850" b="1" i="1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 viz také Přílohu č. 15</a:t>
          </a:r>
          <a:endParaRPr lang="cs-CZ" sz="850" b="1" i="1">
            <a:solidFill>
              <a:srgbClr val="0070C0"/>
            </a:solidFill>
          </a:endParaRPr>
        </a:p>
      </xdr:txBody>
    </xdr:sp>
    <xdr:clientData/>
  </xdr:twoCellAnchor>
  <xdr:twoCellAnchor>
    <xdr:from>
      <xdr:col>13</xdr:col>
      <xdr:colOff>428626</xdr:colOff>
      <xdr:row>3</xdr:row>
      <xdr:rowOff>47625</xdr:rowOff>
    </xdr:from>
    <xdr:to>
      <xdr:col>18</xdr:col>
      <xdr:colOff>914400</xdr:colOff>
      <xdr:row>6</xdr:row>
      <xdr:rowOff>76200</xdr:rowOff>
    </xdr:to>
    <xdr:sp macro="" textlink="">
      <xdr:nvSpPr>
        <xdr:cNvPr id="25" name="Ovál 24">
          <a:extLst>
            <a:ext uri="{FF2B5EF4-FFF2-40B4-BE49-F238E27FC236}">
              <a16:creationId xmlns="" xmlns:a16="http://schemas.microsoft.com/office/drawing/2014/main" id="{D419EECB-C19C-47A5-B1CC-A973584B3505}"/>
            </a:ext>
          </a:extLst>
        </xdr:cNvPr>
        <xdr:cNvSpPr/>
      </xdr:nvSpPr>
      <xdr:spPr>
        <a:xfrm>
          <a:off x="8791576" y="762000"/>
          <a:ext cx="4200524" cy="857250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19</xdr:col>
      <xdr:colOff>190500</xdr:colOff>
      <xdr:row>2</xdr:row>
      <xdr:rowOff>380999</xdr:rowOff>
    </xdr:from>
    <xdr:to>
      <xdr:col>21</xdr:col>
      <xdr:colOff>95250</xdr:colOff>
      <xdr:row>10</xdr:row>
      <xdr:rowOff>171450</xdr:rowOff>
    </xdr:to>
    <xdr:sp macro="" textlink="">
      <xdr:nvSpPr>
        <xdr:cNvPr id="27" name="TextovéPole 26"/>
        <xdr:cNvSpPr txBox="1"/>
      </xdr:nvSpPr>
      <xdr:spPr>
        <a:xfrm>
          <a:off x="13496925" y="638174"/>
          <a:ext cx="1123950" cy="2095501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>
            <a:rot lat="0" lon="0" rev="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50" b="1" i="1" u="sng">
              <a:solidFill>
                <a:srgbClr val="0070C0"/>
              </a:solidFill>
            </a:rPr>
            <a:t>dávky</a:t>
          </a:r>
          <a:r>
            <a:rPr lang="cs-CZ" sz="850" b="1" i="1" u="sng" baseline="0">
              <a:solidFill>
                <a:srgbClr val="0070C0"/>
              </a:solidFill>
            </a:rPr>
            <a:t> pegvisom. budou nižší:</a:t>
          </a:r>
          <a:r>
            <a:rPr lang="cs-CZ" sz="850" b="1" i="1" u="none" baseline="0">
              <a:solidFill>
                <a:schemeClr val="tx1"/>
              </a:solidFill>
            </a:rPr>
            <a:t>                 u </a:t>
          </a:r>
          <a:r>
            <a:rPr lang="cs-CZ" sz="850" b="1" i="1" baseline="0">
              <a:solidFill>
                <a:schemeClr val="tx1"/>
              </a:solidFill>
            </a:rPr>
            <a:t>mužů,</a:t>
          </a:r>
          <a:r>
            <a:rPr lang="cs-CZ" sz="850" b="1" i="1" baseline="0">
              <a:solidFill>
                <a:srgbClr val="0070C0"/>
              </a:solidFill>
            </a:rPr>
            <a:t> při nižší těles. hmotn., </a:t>
          </a:r>
          <a:r>
            <a:rPr lang="cs-CZ" sz="850" b="1" i="1" baseline="0">
              <a:solidFill>
                <a:schemeClr val="tx1"/>
              </a:solidFill>
            </a:rPr>
            <a:t>u pac. po RT (viz pozn. 51)</a:t>
          </a:r>
          <a:r>
            <a:rPr lang="cs-CZ" sz="850" b="1" i="1" baseline="0">
              <a:solidFill>
                <a:srgbClr val="0070C0"/>
              </a:solidFill>
            </a:rPr>
            <a:t> , u pac. s DM s nizkou dávk. inzulínu, při isoformě d3-GHR (viz pozn. 70), při  event. (OFF-LABEL) extenzi dávk. interv. (viz pozn. 42)  a/nebo při vyšší expresi SSTR2 (viz pozn. 10) - viz také Přílohu č. 15</a:t>
          </a:r>
          <a:endParaRPr lang="cs-CZ" sz="850" b="1" i="1">
            <a:solidFill>
              <a:srgbClr val="0070C0"/>
            </a:solidFill>
          </a:endParaRPr>
        </a:p>
      </xdr:txBody>
    </xdr:sp>
    <xdr:clientData/>
  </xdr:twoCellAnchor>
  <xdr:twoCellAnchor>
    <xdr:from>
      <xdr:col>19</xdr:col>
      <xdr:colOff>92604</xdr:colOff>
      <xdr:row>5</xdr:row>
      <xdr:rowOff>231246</xdr:rowOff>
    </xdr:from>
    <xdr:to>
      <xdr:col>19</xdr:col>
      <xdr:colOff>256646</xdr:colOff>
      <xdr:row>7</xdr:row>
      <xdr:rowOff>75671</xdr:rowOff>
    </xdr:to>
    <xdr:sp macro="" textlink="">
      <xdr:nvSpPr>
        <xdr:cNvPr id="28" name="Šipka: doprava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SpPr/>
      </xdr:nvSpPr>
      <xdr:spPr>
        <a:xfrm rot="5400000">
          <a:off x="13296900" y="1600200"/>
          <a:ext cx="368300" cy="164042"/>
        </a:xfrm>
        <a:prstGeom prst="rightArrow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17</xdr:col>
      <xdr:colOff>152400</xdr:colOff>
      <xdr:row>5</xdr:row>
      <xdr:rowOff>152400</xdr:rowOff>
    </xdr:from>
    <xdr:to>
      <xdr:col>17</xdr:col>
      <xdr:colOff>520700</xdr:colOff>
      <xdr:row>6</xdr:row>
      <xdr:rowOff>40217</xdr:rowOff>
    </xdr:to>
    <xdr:sp macro="" textlink="">
      <xdr:nvSpPr>
        <xdr:cNvPr id="29" name="Šipka: doprava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SpPr/>
      </xdr:nvSpPr>
      <xdr:spPr>
        <a:xfrm>
          <a:off x="10687050" y="1419225"/>
          <a:ext cx="368300" cy="164042"/>
        </a:xfrm>
        <a:prstGeom prst="rightArrow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19</xdr:col>
      <xdr:colOff>47625</xdr:colOff>
      <xdr:row>2</xdr:row>
      <xdr:rowOff>190499</xdr:rowOff>
    </xdr:from>
    <xdr:to>
      <xdr:col>21</xdr:col>
      <xdr:colOff>47625</xdr:colOff>
      <xdr:row>11</xdr:row>
      <xdr:rowOff>123824</xdr:rowOff>
    </xdr:to>
    <xdr:sp macro="" textlink="">
      <xdr:nvSpPr>
        <xdr:cNvPr id="31" name="Ovál 30">
          <a:extLst>
            <a:ext uri="{FF2B5EF4-FFF2-40B4-BE49-F238E27FC236}">
              <a16:creationId xmlns="" xmlns:a16="http://schemas.microsoft.com/office/drawing/2014/main" id="{D419EECB-C19C-47A5-B1CC-A973584B3505}"/>
            </a:ext>
          </a:extLst>
        </xdr:cNvPr>
        <xdr:cNvSpPr/>
      </xdr:nvSpPr>
      <xdr:spPr>
        <a:xfrm>
          <a:off x="13354050" y="447674"/>
          <a:ext cx="1219200" cy="2505075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13</xdr:col>
      <xdr:colOff>390525</xdr:colOff>
      <xdr:row>20</xdr:row>
      <xdr:rowOff>161924</xdr:rowOff>
    </xdr:from>
    <xdr:to>
      <xdr:col>18</xdr:col>
      <xdr:colOff>1095374</xdr:colOff>
      <xdr:row>23</xdr:row>
      <xdr:rowOff>180975</xdr:rowOff>
    </xdr:to>
    <xdr:sp macro="" textlink="">
      <xdr:nvSpPr>
        <xdr:cNvPr id="32" name="TextovéPole 31"/>
        <xdr:cNvSpPr txBox="1"/>
      </xdr:nvSpPr>
      <xdr:spPr>
        <a:xfrm>
          <a:off x="8753475" y="5162549"/>
          <a:ext cx="4419599" cy="590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i="1" u="sng">
              <a:solidFill>
                <a:schemeClr val="accent2"/>
              </a:solidFill>
            </a:rPr>
            <a:t>účinnost</a:t>
          </a:r>
          <a:r>
            <a:rPr lang="cs-CZ" sz="800" b="1" i="1" u="sng" baseline="0">
              <a:solidFill>
                <a:schemeClr val="accent2"/>
              </a:solidFill>
            </a:rPr>
            <a:t> pasireotidu je vyšší:</a:t>
          </a:r>
          <a:r>
            <a:rPr lang="cs-CZ" sz="800" b="1" i="1" u="none" baseline="0">
              <a:solidFill>
                <a:schemeClr val="accent2"/>
              </a:solidFill>
            </a:rPr>
            <a:t>  </a:t>
          </a:r>
          <a:r>
            <a:rPr lang="cs-CZ" sz="800" b="1" i="1" u="none" baseline="0">
              <a:solidFill>
                <a:schemeClr val="tx1"/>
              </a:solidFill>
            </a:rPr>
            <a:t>při delší době užívaní (viz pozn. 57),</a:t>
          </a:r>
          <a:r>
            <a:rPr lang="cs-CZ" sz="800" b="1" i="1" u="none" baseline="0">
              <a:solidFill>
                <a:schemeClr val="accent2"/>
              </a:solidFill>
            </a:rPr>
            <a:t> </a:t>
          </a:r>
          <a:r>
            <a:rPr lang="cs-CZ" sz="800" b="1" i="1" baseline="0">
              <a:solidFill>
                <a:schemeClr val="tx1"/>
              </a:solidFill>
            </a:rPr>
            <a:t>při  isoformě fl-GHR (viz pozn. 70), při vyšší míře exprese SSTR5 (viz pozn. 88), </a:t>
          </a:r>
          <a:r>
            <a:rPr lang="cs-CZ" sz="800" b="1" i="1" baseline="0">
              <a:solidFill>
                <a:schemeClr val="accent2"/>
              </a:solidFill>
            </a:rPr>
            <a:t>pokud není nádor rozšířen do III. komory (viz Přílohy č. 23 a 24), pokud není komplet.rezist.na FGSSA (viz pozn. 21),   hyper či isointenz. T2 vážený MRI nález (viz pozn. 68),  </a:t>
          </a:r>
          <a:r>
            <a:rPr lang="cs-CZ" sz="800" b="1" i="1" baseline="0">
              <a:solidFill>
                <a:schemeClr val="tx1"/>
              </a:solidFill>
            </a:rPr>
            <a:t>pokud není IGF-1 (viz pozn. 13) před léčbou vyšší než 2,3x ULN </a:t>
          </a:r>
          <a:r>
            <a:rPr lang="cs-CZ" sz="800" b="1" i="1" baseline="0">
              <a:solidFill>
                <a:schemeClr val="accent2"/>
              </a:solidFill>
            </a:rPr>
            <a:t>-</a:t>
          </a:r>
          <a:r>
            <a:rPr lang="cs-CZ" sz="800" b="1" i="1" baseline="0">
              <a:solidFill>
                <a:schemeClr val="accent2"/>
              </a:solidFill>
              <a:effectLst/>
              <a:latin typeface="+mn-lt"/>
              <a:ea typeface="+mn-ea"/>
              <a:cs typeface="+mn-cs"/>
            </a:rPr>
            <a:t> viz také Přílohu č. 17</a:t>
          </a:r>
          <a:endParaRPr lang="cs-CZ" sz="800" b="1" i="1">
            <a:solidFill>
              <a:schemeClr val="accent2"/>
            </a:solidFill>
          </a:endParaRPr>
        </a:p>
      </xdr:txBody>
    </xdr:sp>
    <xdr:clientData/>
  </xdr:twoCellAnchor>
  <xdr:twoCellAnchor>
    <xdr:from>
      <xdr:col>12</xdr:col>
      <xdr:colOff>28575</xdr:colOff>
      <xdr:row>10</xdr:row>
      <xdr:rowOff>228599</xdr:rowOff>
    </xdr:from>
    <xdr:to>
      <xdr:col>18</xdr:col>
      <xdr:colOff>1028700</xdr:colOff>
      <xdr:row>16</xdr:row>
      <xdr:rowOff>114301</xdr:rowOff>
    </xdr:to>
    <xdr:cxnSp macro="">
      <xdr:nvCxnSpPr>
        <xdr:cNvPr id="33" name="Přímá spojnice 32">
          <a:extLst>
            <a:ext uri="{FF2B5EF4-FFF2-40B4-BE49-F238E27FC236}">
              <a16:creationId xmlns:lc="http://schemas.openxmlformats.org/drawingml/2006/lockedCanvas" xmlns:a16="http://schemas.microsoft.com/office/drawing/2014/main" xmlns="" xmlns:cdr="http://schemas.openxmlformats.org/drawingml/2006/chartDrawing" xmlns:c="http://schemas.openxmlformats.org/drawingml/2006/chart" id="{5492562E-1227-4E4C-9527-54CD5197D911}"/>
            </a:ext>
          </a:extLst>
        </xdr:cNvPr>
        <xdr:cNvCxnSpPr/>
      </xdr:nvCxnSpPr>
      <xdr:spPr>
        <a:xfrm flipV="1">
          <a:off x="7543800" y="2790824"/>
          <a:ext cx="5562600" cy="1562102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676274</xdr:colOff>
      <xdr:row>20</xdr:row>
      <xdr:rowOff>47625</xdr:rowOff>
    </xdr:from>
    <xdr:to>
      <xdr:col>19</xdr:col>
      <xdr:colOff>457199</xdr:colOff>
      <xdr:row>24</xdr:row>
      <xdr:rowOff>76200</xdr:rowOff>
    </xdr:to>
    <xdr:sp macro="" textlink="">
      <xdr:nvSpPr>
        <xdr:cNvPr id="34" name="Ovál 33">
          <a:extLst>
            <a:ext uri="{FF2B5EF4-FFF2-40B4-BE49-F238E27FC236}">
              <a16:creationId xmlns="" xmlns:a16="http://schemas.microsoft.com/office/drawing/2014/main" id="{D419EECB-C19C-47A5-B1CC-A973584B3505}"/>
            </a:ext>
          </a:extLst>
        </xdr:cNvPr>
        <xdr:cNvSpPr/>
      </xdr:nvSpPr>
      <xdr:spPr>
        <a:xfrm>
          <a:off x="8191499" y="5048250"/>
          <a:ext cx="5572125" cy="790575"/>
        </a:xfrm>
        <a:prstGeom prst="ellipse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17</xdr:col>
      <xdr:colOff>123825</xdr:colOff>
      <xdr:row>20</xdr:row>
      <xdr:rowOff>66675</xdr:rowOff>
    </xdr:from>
    <xdr:to>
      <xdr:col>17</xdr:col>
      <xdr:colOff>492125</xdr:colOff>
      <xdr:row>21</xdr:row>
      <xdr:rowOff>40217</xdr:rowOff>
    </xdr:to>
    <xdr:sp macro="" textlink="">
      <xdr:nvSpPr>
        <xdr:cNvPr id="35" name="Šipka: doprava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SpPr/>
      </xdr:nvSpPr>
      <xdr:spPr>
        <a:xfrm>
          <a:off x="10658475" y="5067300"/>
          <a:ext cx="368300" cy="164042"/>
        </a:xfrm>
        <a:prstGeom prst="rightArrow">
          <a:avLst/>
        </a:prstGeom>
        <a:solidFill>
          <a:schemeClr val="accent2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0.81176</cdr:x>
      <cdr:y>0.39134</cdr:y>
    </cdr:from>
    <cdr:to>
      <cdr:x>0.91529</cdr:x>
      <cdr:y>0.46957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7302501" y="2170643"/>
          <a:ext cx="931333" cy="433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0.2113</cdr:x>
      <cdr:y>0.56102</cdr:y>
    </cdr:from>
    <cdr:to>
      <cdr:x>0.86538</cdr:x>
      <cdr:y>0.67312</cdr:y>
    </cdr:to>
    <cdr:cxnSp macro="">
      <cdr:nvCxnSpPr>
        <cdr:cNvPr id="14" name="Přímá spojnice 13">
          <a:extLst xmlns:a="http://schemas.openxmlformats.org/drawingml/2006/main">
            <a:ext uri="{FF2B5EF4-FFF2-40B4-BE49-F238E27FC236}">
              <a16:creationId xmlns="" xmlns:a16="http://schemas.microsoft.com/office/drawing/2014/main" id="{5492562E-1227-4E4C-9527-54CD5197D911}"/>
            </a:ext>
          </a:extLst>
        </cdr:cNvPr>
        <cdr:cNvCxnSpPr/>
      </cdr:nvCxnSpPr>
      <cdr:spPr>
        <a:xfrm xmlns:a="http://schemas.openxmlformats.org/drawingml/2006/main" flipV="1">
          <a:off x="1895476" y="3527426"/>
          <a:ext cx="5867400" cy="70485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0.86432</cdr:x>
      <cdr:y>0.54234</cdr:y>
    </cdr:from>
    <cdr:to>
      <cdr:x>0.98056</cdr:x>
      <cdr:y>0.63677</cdr:y>
    </cdr:to>
    <cdr:sp macro="" textlink="">
      <cdr:nvSpPr>
        <cdr:cNvPr id="17" name="TextovéPole 1">
          <a:extLst xmlns:a="http://schemas.openxmlformats.org/drawingml/2006/main">
            <a:ext uri="{FF2B5EF4-FFF2-40B4-BE49-F238E27FC236}">
              <a16:creationId xmlns="" xmlns:a16="http://schemas.microsoft.com/office/drawing/2014/main" id="{E458CA67-7373-4CEA-84E0-761068EF1562}"/>
            </a:ext>
          </a:extLst>
        </cdr:cNvPr>
        <cdr:cNvSpPr txBox="1"/>
      </cdr:nvSpPr>
      <cdr:spPr>
        <a:xfrm xmlns:a="http://schemas.openxmlformats.org/drawingml/2006/main">
          <a:off x="7753350" y="3409970"/>
          <a:ext cx="1042697" cy="5937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000" baseline="0">
              <a:solidFill>
                <a:schemeClr val="bg1"/>
              </a:solidFill>
            </a:rPr>
            <a:t>linie nákladové efektivity            (the best case)</a:t>
          </a:r>
          <a:endParaRPr lang="cs-CZ" sz="10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0.01805</cdr:x>
      <cdr:y>0.6201</cdr:y>
    </cdr:from>
    <cdr:to>
      <cdr:x>0.1614</cdr:x>
      <cdr:y>0.73977</cdr:y>
    </cdr:to>
    <cdr:sp macro="" textlink="">
      <cdr:nvSpPr>
        <cdr:cNvPr id="15" name="TextovéPole 15">
          <a:extLst xmlns:a="http://schemas.openxmlformats.org/drawingml/2006/main">
            <a:ext uri="{FF2B5EF4-FFF2-40B4-BE49-F238E27FC236}">
              <a16:creationId xmlns:xdr="http://schemas.openxmlformats.org/drawingml/2006/spreadsheetDrawing" xmlns:a16="http://schemas.microsoft.com/office/drawing/2014/main" xmlns="" xmlns:lc="http://schemas.openxmlformats.org/drawingml/2006/lockedCanvas" id="{00000000-0008-0000-0200-000010000000}"/>
            </a:ext>
          </a:extLst>
        </cdr:cNvPr>
        <cdr:cNvSpPr txBox="1"/>
      </cdr:nvSpPr>
      <cdr:spPr>
        <a:xfrm xmlns:a="http://schemas.openxmlformats.org/drawingml/2006/main">
          <a:off x="161926" y="3898899"/>
          <a:ext cx="1285875" cy="75247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850" b="1" u="none" baseline="0">
              <a:solidFill>
                <a:schemeClr val="tx1"/>
              </a:solidFill>
            </a:rPr>
            <a:t>SANDOSTATIN LAR i.m. (octreotid - 1x za 28 dní) 30mg inj. + DOSTINEX 0,5mg tbl  (cabergolin - 1mg 2x týdně</a:t>
          </a:r>
          <a:r>
            <a:rPr lang="cs-CZ" sz="900" b="1" u="none" baseline="0">
              <a:solidFill>
                <a:schemeClr val="tx1"/>
              </a:solidFill>
            </a:rPr>
            <a:t>)</a:t>
          </a:r>
          <a:endParaRPr lang="cs-CZ" sz="1100" u="none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0.14335</cdr:x>
      <cdr:y>0.67312</cdr:y>
    </cdr:from>
    <cdr:to>
      <cdr:x>0.19644</cdr:x>
      <cdr:y>0.67766</cdr:y>
    </cdr:to>
    <cdr:cxnSp macro="">
      <cdr:nvCxnSpPr>
        <cdr:cNvPr id="16" name="Přímá spojnice se šipkou 15">
          <a:extLst xmlns:a="http://schemas.openxmlformats.org/drawingml/2006/main">
            <a:ext uri="{FF2B5EF4-FFF2-40B4-BE49-F238E27FC236}">
              <a16:creationId xmlns:xdr="http://schemas.openxmlformats.org/drawingml/2006/spreadsheetDrawing" xmlns:a16="http://schemas.microsoft.com/office/drawing/2014/main" xmlns="" xmlns:lc="http://schemas.openxmlformats.org/drawingml/2006/lockedCanvas" id="{00000000-0008-0000-0200-000011000000}"/>
            </a:ext>
          </a:extLst>
        </cdr:cNvPr>
        <cdr:cNvCxnSpPr/>
      </cdr:nvCxnSpPr>
      <cdr:spPr>
        <a:xfrm xmlns:a="http://schemas.openxmlformats.org/drawingml/2006/main" flipV="1">
          <a:off x="1285876" y="4232276"/>
          <a:ext cx="476250" cy="285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0.2382</cdr:x>
      <cdr:y>0.53375</cdr:y>
    </cdr:from>
    <cdr:to>
      <cdr:x>0.40137</cdr:x>
      <cdr:y>0.61858</cdr:y>
    </cdr:to>
    <cdr:sp macro="" textlink="">
      <cdr:nvSpPr>
        <cdr:cNvPr id="26" name="TextovéPole 15">
          <a:extLst xmlns:a="http://schemas.openxmlformats.org/drawingml/2006/main">
            <a:ext uri="{FF2B5EF4-FFF2-40B4-BE49-F238E27FC236}">
              <a16:creationId xmlns:xdr="http://schemas.openxmlformats.org/drawingml/2006/spreadsheetDrawing" xmlns:a16="http://schemas.microsoft.com/office/drawing/2014/main" xmlns="" xmlns:lc="http://schemas.openxmlformats.org/drawingml/2006/lockedCanvas" id="{00000000-0008-0000-0200-000010000000}"/>
            </a:ext>
          </a:extLst>
        </cdr:cNvPr>
        <cdr:cNvSpPr txBox="1"/>
      </cdr:nvSpPr>
      <cdr:spPr>
        <a:xfrm xmlns:a="http://schemas.openxmlformats.org/drawingml/2006/main">
          <a:off x="2136775" y="3355975"/>
          <a:ext cx="1463676" cy="53339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sng" baseline="0">
              <a:solidFill>
                <a:schemeClr val="accent2"/>
              </a:solidFill>
            </a:rPr>
            <a:t>SIGNIFOR i.m. (pasireotid, 40-60mg  1x za 28 dní) monoterapie                                </a:t>
          </a:r>
          <a:endParaRPr lang="cs-CZ" sz="900" u="sng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0.82751</cdr:x>
      <cdr:y>0.42165</cdr:y>
    </cdr:from>
    <cdr:to>
      <cdr:x>0.95677</cdr:x>
      <cdr:y>0.51608</cdr:y>
    </cdr:to>
    <cdr:sp macro="" textlink="">
      <cdr:nvSpPr>
        <cdr:cNvPr id="8" name="TextovéPole 1">
          <a:extLst xmlns:a="http://schemas.openxmlformats.org/drawingml/2006/main">
            <a:ext uri="{FF2B5EF4-FFF2-40B4-BE49-F238E27FC236}">
              <a16:creationId xmlns:lc="http://schemas.openxmlformats.org/drawingml/2006/lockedCanvas" xmlns:a16="http://schemas.microsoft.com/office/drawing/2014/main" xmlns="" id="{E458CA67-7373-4CEA-84E0-761068EF1562}"/>
            </a:ext>
          </a:extLst>
        </cdr:cNvPr>
        <cdr:cNvSpPr txBox="1"/>
      </cdr:nvSpPr>
      <cdr:spPr>
        <a:xfrm xmlns:a="http://schemas.openxmlformats.org/drawingml/2006/main">
          <a:off x="7423150" y="2651125"/>
          <a:ext cx="1159518" cy="5937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000" baseline="0">
              <a:solidFill>
                <a:schemeClr val="bg1"/>
              </a:solidFill>
            </a:rPr>
            <a:t>linie nákladové efektivity            (the worst case)</a:t>
          </a:r>
          <a:endParaRPr lang="cs-CZ" sz="10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0.03646</cdr:x>
      <cdr:y>0.78674</cdr:y>
    </cdr:from>
    <cdr:to>
      <cdr:x>0.21024</cdr:x>
      <cdr:y>0.90338</cdr:y>
    </cdr:to>
    <cdr:sp macro="" textlink="">
      <cdr:nvSpPr>
        <cdr:cNvPr id="10" name="TextovéPole 1">
          <a:extLst xmlns:a="http://schemas.openxmlformats.org/drawingml/2006/main">
            <a:ext uri="{FF2B5EF4-FFF2-40B4-BE49-F238E27FC236}">
              <a16:creationId xmlns:lc="http://schemas.openxmlformats.org/drawingml/2006/lockedCanvas" xmlns:a16="http://schemas.microsoft.com/office/drawing/2014/main" xmlns="" xmlns:xdr="http://schemas.openxmlformats.org/drawingml/2006/spreadsheetDrawing" id="{50E39EB4-018C-4C75-BDA2-E75BD7521887}"/>
            </a:ext>
          </a:extLst>
        </cdr:cNvPr>
        <cdr:cNvSpPr txBox="1"/>
      </cdr:nvSpPr>
      <cdr:spPr>
        <a:xfrm xmlns:a="http://schemas.openxmlformats.org/drawingml/2006/main">
          <a:off x="327026" y="4946650"/>
          <a:ext cx="1558925" cy="7334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19050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CAVE! černou barvou u parametrů úinnosti/ výše dávky  jsou vyznačeny ty nejvýznamnější faktory!</a:t>
          </a:r>
          <a:endParaRPr lang="cs-CZ" sz="1000" u="sng">
            <a:solidFill>
              <a:schemeClr val="tx1"/>
            </a:solidFill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50" b="1">
              <a:solidFill>
                <a:srgbClr val="002060"/>
              </a:solidFill>
            </a:rPr>
            <a:t> </a:t>
          </a:r>
          <a:endParaRPr lang="cs-CZ" sz="850" b="1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endParaRPr lang="cs-CZ" sz="1100" b="1" u="sng">
            <a:solidFill>
              <a:srgbClr val="002060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381000</xdr:colOff>
      <xdr:row>0</xdr:row>
      <xdr:rowOff>252411</xdr:rowOff>
    </xdr:from>
    <xdr:to>
      <xdr:col>26</xdr:col>
      <xdr:colOff>38100</xdr:colOff>
      <xdr:row>16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08695FC-E109-4D97-911B-A75496E90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409575</xdr:colOff>
      <xdr:row>12</xdr:row>
      <xdr:rowOff>137583</xdr:rowOff>
    </xdr:from>
    <xdr:to>
      <xdr:col>21</xdr:col>
      <xdr:colOff>200025</xdr:colOff>
      <xdr:row>15</xdr:row>
      <xdr:rowOff>104775</xdr:rowOff>
    </xdr:to>
    <xdr:sp macro="" textlink="">
      <xdr:nvSpPr>
        <xdr:cNvPr id="3" name="TextovéPole 2">
          <a:extLst>
            <a:ext uri="{FF2B5EF4-FFF2-40B4-BE49-F238E27FC236}">
              <a16:creationId xmlns="" xmlns:a16="http://schemas.microsoft.com/office/drawing/2014/main" id="{B35B4245-9119-494B-84D6-1993D6A8386F}"/>
            </a:ext>
          </a:extLst>
        </xdr:cNvPr>
        <xdr:cNvSpPr txBox="1"/>
      </xdr:nvSpPr>
      <xdr:spPr>
        <a:xfrm>
          <a:off x="6010275" y="3452283"/>
          <a:ext cx="4667250" cy="53869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     kolik Kč vynaložím navíc  při použití dražší a účinnější intervence jako 2. linie  pro  dosažení  </a:t>
          </a:r>
          <a:r>
            <a:rPr lang="cs-CZ" sz="9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normalizace IGF-1 u 1 pacienta po 1. roce léčby </a:t>
          </a:r>
          <a:r>
            <a:rPr lang="cs-CZ" sz="900" b="1" i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vůči  </a:t>
          </a:r>
          <a:r>
            <a:rPr lang="cs-CZ" sz="900" b="1" i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liniové komb. SANDOSTATIN LAR i.m. (octreotid - 1x za 28 dní) 30mg inj. + DOSTINEX 0,5mg tbl (cabergolin - 1mg 2x týdně)</a:t>
          </a:r>
          <a:endParaRPr lang="cs-CZ" sz="900" i="1" u="sng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i="1"/>
        </a:p>
      </xdr:txBody>
    </xdr:sp>
    <xdr:clientData/>
  </xdr:twoCellAnchor>
  <xdr:twoCellAnchor>
    <xdr:from>
      <xdr:col>16</xdr:col>
      <xdr:colOff>266700</xdr:colOff>
      <xdr:row>2</xdr:row>
      <xdr:rowOff>180975</xdr:rowOff>
    </xdr:from>
    <xdr:to>
      <xdr:col>16</xdr:col>
      <xdr:colOff>280459</xdr:colOff>
      <xdr:row>11</xdr:row>
      <xdr:rowOff>143934</xdr:rowOff>
    </xdr:to>
    <xdr:cxnSp macro="">
      <xdr:nvCxnSpPr>
        <xdr:cNvPr id="12" name="Přímá spojnice 11">
          <a:extLst>
            <a:ext uri="{FF2B5EF4-FFF2-40B4-BE49-F238E27FC236}">
              <a16:creationId xmlns="" xmlns:a16="http://schemas.microsoft.com/office/drawing/2014/main" id="{605A9513-DEEB-4CF9-8391-5E67D893C093}"/>
            </a:ext>
          </a:extLst>
        </xdr:cNvPr>
        <xdr:cNvCxnSpPr/>
      </xdr:nvCxnSpPr>
      <xdr:spPr>
        <a:xfrm>
          <a:off x="7696200" y="895350"/>
          <a:ext cx="13759" cy="2372784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457200</xdr:colOff>
      <xdr:row>2</xdr:row>
      <xdr:rowOff>38100</xdr:rowOff>
    </xdr:from>
    <xdr:to>
      <xdr:col>22</xdr:col>
      <xdr:colOff>243418</xdr:colOff>
      <xdr:row>11</xdr:row>
      <xdr:rowOff>31751</xdr:rowOff>
    </xdr:to>
    <xdr:sp macro="" textlink="">
      <xdr:nvSpPr>
        <xdr:cNvPr id="13" name="TextovéPole 12">
          <a:extLst>
            <a:ext uri="{FF2B5EF4-FFF2-40B4-BE49-F238E27FC236}">
              <a16:creationId xmlns="" xmlns:a16="http://schemas.microsoft.com/office/drawing/2014/main" id="{6C76E68C-865F-4483-9ED0-A9CC1886D1E9}"/>
            </a:ext>
          </a:extLst>
        </xdr:cNvPr>
        <xdr:cNvSpPr txBox="1"/>
      </xdr:nvSpPr>
      <xdr:spPr>
        <a:xfrm>
          <a:off x="9715500" y="752475"/>
          <a:ext cx="1615018" cy="24034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000" b="1" u="sng"/>
            <a:t>ICER </a:t>
          </a:r>
          <a:r>
            <a:rPr lang="cs-CZ" sz="800" b="1" u="sng"/>
            <a:t>(rozmezí dle hraničních hodnot normal. IGF-1)</a:t>
          </a:r>
        </a:p>
        <a:p>
          <a:endParaRPr lang="cs-CZ" sz="600" b="1"/>
        </a:p>
        <a:p>
          <a:r>
            <a:rPr lang="cs-CZ" sz="1000" b="1" baseline="0"/>
            <a:t>749.470</a:t>
          </a:r>
          <a:r>
            <a:rPr lang="cs-CZ" sz="1000" b="1"/>
            <a:t> Kč - 3.219.271 Kč</a:t>
          </a:r>
        </a:p>
        <a:p>
          <a:endParaRPr lang="cs-CZ" sz="1400" b="1"/>
        </a:p>
        <a:p>
          <a:endParaRPr lang="cs-CZ" sz="1000" b="1"/>
        </a:p>
        <a:p>
          <a:endParaRPr lang="cs-CZ" sz="600" b="1"/>
        </a:p>
        <a:p>
          <a:endParaRPr lang="cs-CZ" sz="400" b="1"/>
        </a:p>
        <a:p>
          <a:r>
            <a:rPr lang="cs-CZ" sz="1000" b="1" baseline="0"/>
            <a:t> 973.215</a:t>
          </a:r>
          <a:r>
            <a:rPr lang="cs-CZ" sz="1000" b="1"/>
            <a:t> Kč - 3.369.865 Kč</a:t>
          </a:r>
        </a:p>
        <a:p>
          <a:endParaRPr lang="cs-CZ" sz="1000" b="1"/>
        </a:p>
        <a:p>
          <a:endParaRPr lang="cs-CZ" sz="800" b="1"/>
        </a:p>
        <a:p>
          <a:endParaRPr lang="cs-CZ" sz="1100" b="1"/>
        </a:p>
        <a:p>
          <a:endParaRPr lang="cs-CZ" sz="800" b="1"/>
        </a:p>
        <a:p>
          <a:r>
            <a:rPr lang="cs-CZ" sz="1000" b="1" baseline="0"/>
            <a:t> 723.059</a:t>
          </a:r>
          <a:r>
            <a:rPr lang="cs-CZ" sz="1000" b="1"/>
            <a:t> Kč - 1.696.064 Kč</a:t>
          </a:r>
        </a:p>
      </xdr:txBody>
    </xdr:sp>
    <xdr:clientData/>
  </xdr:twoCellAnchor>
  <xdr:twoCellAnchor>
    <xdr:from>
      <xdr:col>22</xdr:col>
      <xdr:colOff>180975</xdr:colOff>
      <xdr:row>7</xdr:row>
      <xdr:rowOff>95250</xdr:rowOff>
    </xdr:from>
    <xdr:to>
      <xdr:col>26</xdr:col>
      <xdr:colOff>9524</xdr:colOff>
      <xdr:row>10</xdr:row>
      <xdr:rowOff>9525</xdr:rowOff>
    </xdr:to>
    <xdr:sp macro="" textlink="">
      <xdr:nvSpPr>
        <xdr:cNvPr id="14" name="Ovál 13">
          <a:extLst>
            <a:ext uri="{FF2B5EF4-FFF2-40B4-BE49-F238E27FC236}">
              <a16:creationId xmlns="" xmlns:a16="http://schemas.microsoft.com/office/drawing/2014/main" id="{D419EECB-C19C-47A5-B1CC-A973584B3505}"/>
            </a:ext>
          </a:extLst>
        </xdr:cNvPr>
        <xdr:cNvSpPr/>
      </xdr:nvSpPr>
      <xdr:spPr>
        <a:xfrm>
          <a:off x="11268075" y="2457450"/>
          <a:ext cx="2266949" cy="48577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21</xdr:col>
      <xdr:colOff>104775</xdr:colOff>
      <xdr:row>10</xdr:row>
      <xdr:rowOff>76200</xdr:rowOff>
    </xdr:from>
    <xdr:to>
      <xdr:col>25</xdr:col>
      <xdr:colOff>581025</xdr:colOff>
      <xdr:row>15</xdr:row>
      <xdr:rowOff>95250</xdr:rowOff>
    </xdr:to>
    <xdr:sp macro="" textlink="">
      <xdr:nvSpPr>
        <xdr:cNvPr id="15" name="TextovéPole 1">
          <a:extLst>
            <a:ext uri="{FF2B5EF4-FFF2-40B4-BE49-F238E27FC236}">
              <a16:creationId xmlns="" xmlns:a16="http://schemas.microsoft.com/office/drawing/2014/main" id="{50E39EB4-018C-4C75-BDA2-E75BD7521887}"/>
            </a:ext>
          </a:extLst>
        </xdr:cNvPr>
        <xdr:cNvSpPr txBox="1"/>
      </xdr:nvSpPr>
      <xdr:spPr>
        <a:xfrm>
          <a:off x="10582275" y="3009900"/>
          <a:ext cx="2914650" cy="971550"/>
        </a:xfrm>
        <a:prstGeom prst="rect">
          <a:avLst/>
        </a:prstGeom>
        <a:noFill/>
        <a:ln w="19050">
          <a:solidFill>
            <a:srgbClr val="FF0000"/>
          </a:solidFill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00" b="1" i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cs-CZ" sz="800" b="1" i="1" u="sng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CER pasireotidu  bude nižší:</a:t>
          </a:r>
          <a:r>
            <a:rPr lang="cs-CZ" sz="800" b="1" i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800" b="1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při delší době užívaní (viz pozn. 57), při  isoformě fl-GHR (viz pozn. 70), při vyšší míře exprese SSTR5 (viz pozn. 88), </a:t>
          </a:r>
          <a:r>
            <a:rPr lang="cs-CZ" sz="800" b="1" i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pokud není nádor rozšířen do III. komory (viz Příl. č. 23 a 24), pokud není komplet.rezist.na FGSSA (viz pozn. 21),   hyper či isointenz. T2 vážený MRI nález (viz pozn. 68),  </a:t>
          </a:r>
          <a:r>
            <a:rPr lang="cs-CZ" sz="800" b="1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pokud není IGF-1 (viz pozn. 13) před léčbou vyšší než 2,3x ULN</a:t>
          </a:r>
          <a:r>
            <a:rPr lang="cs-CZ" sz="800" b="1" i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- viz také Příl. č. 17 </a:t>
          </a:r>
          <a:r>
            <a:rPr lang="cs-CZ" sz="8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cs-CZ" sz="800" b="1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CAVE! černou barvou jsou nejvýznamnější faktory!</a:t>
          </a:r>
          <a:endParaRPr lang="cs-CZ" sz="800" u="sng">
            <a:solidFill>
              <a:schemeClr val="tx1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50" b="1">
              <a:solidFill>
                <a:srgbClr val="002060"/>
              </a:solidFill>
            </a:rPr>
            <a:t> </a:t>
          </a:r>
          <a:endParaRPr lang="cs-CZ" sz="850" b="1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endParaRPr lang="cs-CZ" sz="1100" b="1" u="sng">
            <a:solidFill>
              <a:srgbClr val="002060"/>
            </a:solidFill>
          </a:endParaRPr>
        </a:p>
      </xdr:txBody>
    </xdr:sp>
    <xdr:clientData/>
  </xdr:twoCellAnchor>
  <xdr:twoCellAnchor>
    <xdr:from>
      <xdr:col>21</xdr:col>
      <xdr:colOff>47625</xdr:colOff>
      <xdr:row>3</xdr:row>
      <xdr:rowOff>323850</xdr:rowOff>
    </xdr:from>
    <xdr:to>
      <xdr:col>25</xdr:col>
      <xdr:colOff>523875</xdr:colOff>
      <xdr:row>4</xdr:row>
      <xdr:rowOff>142876</xdr:rowOff>
    </xdr:to>
    <xdr:sp macro="" textlink="">
      <xdr:nvSpPr>
        <xdr:cNvPr id="8" name="TextovéPole 1">
          <a:extLst>
            <a:ext uri="{FF2B5EF4-FFF2-40B4-BE49-F238E27FC236}">
              <a16:creationId xmlns="" xmlns:a16="http://schemas.microsoft.com/office/drawing/2014/main" id="{50E39EB4-018C-4C75-BDA2-E75BD7521887}"/>
            </a:ext>
          </a:extLst>
        </xdr:cNvPr>
        <xdr:cNvSpPr txBox="1"/>
      </xdr:nvSpPr>
      <xdr:spPr>
        <a:xfrm>
          <a:off x="10525125" y="1504950"/>
          <a:ext cx="2914650" cy="276226"/>
        </a:xfrm>
        <a:prstGeom prst="rect">
          <a:avLst/>
        </a:prstGeom>
        <a:noFill/>
        <a:ln w="19050">
          <a:solidFill>
            <a:srgbClr val="0070C0"/>
          </a:solidFill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00" b="1" i="1" u="sng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Pro</a:t>
          </a:r>
          <a:r>
            <a:rPr lang="cs-CZ" sz="800" b="1" i="1" u="sng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 faktory snižující ICER u pegvisomantu viz předcházející graf !</a:t>
          </a:r>
          <a:r>
            <a:rPr lang="cs-CZ" sz="800" b="1" i="1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850" b="1">
              <a:solidFill>
                <a:srgbClr val="0070C0"/>
              </a:solidFill>
            </a:rPr>
            <a:t> </a:t>
          </a:r>
          <a:endParaRPr lang="cs-CZ" sz="850" b="1">
            <a:solidFill>
              <a:srgbClr val="0070C0"/>
            </a:solidFill>
            <a:effectLst/>
            <a:latin typeface="+mn-lt"/>
            <a:ea typeface="+mn-ea"/>
            <a:cs typeface="+mn-cs"/>
          </a:endParaRPr>
        </a:p>
        <a:p>
          <a:endParaRPr lang="cs-CZ" sz="1100" b="1" u="sng">
            <a:solidFill>
              <a:srgbClr val="002060"/>
            </a:solidFill>
          </a:endParaRP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0.01884</cdr:x>
      <cdr:y>0.00573</cdr:y>
    </cdr:from>
    <cdr:to>
      <cdr:x>0.98869</cdr:x>
      <cdr:y>0.12729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="" xmlns:a16="http://schemas.microsoft.com/office/drawing/2014/main" id="{88E48D18-11FD-47B2-9A01-78A1F9D3011C}"/>
            </a:ext>
          </a:extLst>
        </cdr:cNvPr>
        <cdr:cNvSpPr txBox="1"/>
      </cdr:nvSpPr>
      <cdr:spPr>
        <a:xfrm xmlns:a="http://schemas.openxmlformats.org/drawingml/2006/main">
          <a:off x="142875" y="21968"/>
          <a:ext cx="7353299" cy="4660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cs-CZ" sz="1100" b="1">
              <a:effectLst/>
              <a:latin typeface="+mn-lt"/>
              <a:ea typeface="+mn-ea"/>
              <a:cs typeface="+mn-cs"/>
            </a:rPr>
            <a:t>Srovnání ICER (v rozmezí účinnosti parametru normalizace IGF-1</a:t>
          </a:r>
          <a:r>
            <a:rPr lang="cs-CZ" sz="1100" b="1" baseline="0">
              <a:effectLst/>
              <a:latin typeface="+mn-lt"/>
              <a:ea typeface="+mn-ea"/>
              <a:cs typeface="+mn-cs"/>
            </a:rPr>
            <a:t>) režimů  použitých 1. rok léčby jako 2. linie  </a:t>
          </a:r>
          <a:r>
            <a:rPr lang="cs-CZ" sz="1100" b="1">
              <a:effectLst/>
              <a:latin typeface="+mn-lt"/>
              <a:ea typeface="+mn-ea"/>
              <a:cs typeface="+mn-cs"/>
            </a:rPr>
            <a:t>u pacientů, kteří nedosáhli normalizace hormonální aktivity u akromegalie po SSA 1. generace  v komb. s dopaminovým agonistou</a:t>
          </a:r>
          <a:endParaRPr lang="cs-CZ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76198</xdr:rowOff>
    </xdr:from>
    <xdr:to>
      <xdr:col>24</xdr:col>
      <xdr:colOff>142875</xdr:colOff>
      <xdr:row>80</xdr:row>
      <xdr:rowOff>0</xdr:rowOff>
    </xdr:to>
    <xdr:sp macro="" textlink="">
      <xdr:nvSpPr>
        <xdr:cNvPr id="2" name="TextovéPol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00025" y="76198"/>
          <a:ext cx="14573250" cy="151638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476250</xdr:colOff>
      <xdr:row>3</xdr:row>
      <xdr:rowOff>19050</xdr:rowOff>
    </xdr:from>
    <xdr:to>
      <xdr:col>10</xdr:col>
      <xdr:colOff>228600</xdr:colOff>
      <xdr:row>8</xdr:row>
      <xdr:rowOff>180975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90550"/>
          <a:ext cx="58483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5</xdr:row>
      <xdr:rowOff>152399</xdr:rowOff>
    </xdr:from>
    <xdr:to>
      <xdr:col>10</xdr:col>
      <xdr:colOff>390525</xdr:colOff>
      <xdr:row>7</xdr:row>
      <xdr:rowOff>9524</xdr:rowOff>
    </xdr:to>
    <xdr:sp macro="" textlink="">
      <xdr:nvSpPr>
        <xdr:cNvPr id="4" name="Ovál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314325" y="1104899"/>
          <a:ext cx="6172200" cy="238125"/>
        </a:xfrm>
        <a:prstGeom prst="ellipse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12</xdr:col>
      <xdr:colOff>438150</xdr:colOff>
      <xdr:row>4</xdr:row>
      <xdr:rowOff>171450</xdr:rowOff>
    </xdr:from>
    <xdr:to>
      <xdr:col>23</xdr:col>
      <xdr:colOff>19050</xdr:colOff>
      <xdr:row>21</xdr:row>
      <xdr:rowOff>47625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933450"/>
          <a:ext cx="6286500" cy="311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361950</xdr:colOff>
      <xdr:row>4</xdr:row>
      <xdr:rowOff>152400</xdr:rowOff>
    </xdr:from>
    <xdr:to>
      <xdr:col>17</xdr:col>
      <xdr:colOff>485775</xdr:colOff>
      <xdr:row>12</xdr:row>
      <xdr:rowOff>76200</xdr:rowOff>
    </xdr:to>
    <xdr:sp macro="" textlink="">
      <xdr:nvSpPr>
        <xdr:cNvPr id="6" name="Ovál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/>
      </xdr:nvSpPr>
      <xdr:spPr>
        <a:xfrm>
          <a:off x="10115550" y="914400"/>
          <a:ext cx="733425" cy="1447800"/>
        </a:xfrm>
        <a:prstGeom prst="ellipse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15</xdr:col>
      <xdr:colOff>142875</xdr:colOff>
      <xdr:row>7</xdr:row>
      <xdr:rowOff>142874</xdr:rowOff>
    </xdr:from>
    <xdr:to>
      <xdr:col>16</xdr:col>
      <xdr:colOff>247650</xdr:colOff>
      <xdr:row>9</xdr:row>
      <xdr:rowOff>38099</xdr:rowOff>
    </xdr:to>
    <xdr:sp macro="" textlink="">
      <xdr:nvSpPr>
        <xdr:cNvPr id="7" name="TextovéPol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9286875" y="1476374"/>
          <a:ext cx="7143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β-otočka </a:t>
          </a:r>
          <a:endParaRPr lang="cs-CZ" sz="1100" b="1">
            <a:solidFill>
              <a:srgbClr val="0070C0"/>
            </a:solidFill>
          </a:endParaRPr>
        </a:p>
      </xdr:txBody>
    </xdr:sp>
    <xdr:clientData/>
  </xdr:twoCellAnchor>
  <xdr:twoCellAnchor>
    <xdr:from>
      <xdr:col>16</xdr:col>
      <xdr:colOff>238125</xdr:colOff>
      <xdr:row>8</xdr:row>
      <xdr:rowOff>57150</xdr:rowOff>
    </xdr:from>
    <xdr:to>
      <xdr:col>16</xdr:col>
      <xdr:colOff>542925</xdr:colOff>
      <xdr:row>8</xdr:row>
      <xdr:rowOff>61912</xdr:rowOff>
    </xdr:to>
    <xdr:cxnSp macro="">
      <xdr:nvCxnSpPr>
        <xdr:cNvPr id="9" name="Přímá spojnice se šipkou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CxnSpPr/>
      </xdr:nvCxnSpPr>
      <xdr:spPr>
        <a:xfrm flipV="1">
          <a:off x="9991725" y="1581150"/>
          <a:ext cx="304800" cy="4762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600075</xdr:colOff>
      <xdr:row>9</xdr:row>
      <xdr:rowOff>47625</xdr:rowOff>
    </xdr:from>
    <xdr:to>
      <xdr:col>14</xdr:col>
      <xdr:colOff>304800</xdr:colOff>
      <xdr:row>10</xdr:row>
      <xdr:rowOff>57150</xdr:rowOff>
    </xdr:to>
    <xdr:sp macro="" textlink="">
      <xdr:nvSpPr>
        <xdr:cNvPr id="13" name="TextovéPole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7915275" y="1762125"/>
          <a:ext cx="923925" cy="200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SST/SRIF-14 </a:t>
          </a:r>
          <a:endParaRPr lang="cs-CZ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400050</xdr:colOff>
      <xdr:row>17</xdr:row>
      <xdr:rowOff>19050</xdr:rowOff>
    </xdr:from>
    <xdr:to>
      <xdr:col>20</xdr:col>
      <xdr:colOff>57150</xdr:colOff>
      <xdr:row>18</xdr:row>
      <xdr:rowOff>9525</xdr:rowOff>
    </xdr:to>
    <xdr:sp macro="" textlink="">
      <xdr:nvSpPr>
        <xdr:cNvPr id="14" name="TextovéPole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1372850" y="3257550"/>
          <a:ext cx="876300" cy="18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SIGNIFOR </a:t>
          </a:r>
          <a:endParaRPr lang="cs-CZ" sz="11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228600</xdr:colOff>
      <xdr:row>11</xdr:row>
      <xdr:rowOff>123824</xdr:rowOff>
    </xdr:from>
    <xdr:to>
      <xdr:col>11</xdr:col>
      <xdr:colOff>360045</xdr:colOff>
      <xdr:row>37</xdr:row>
      <xdr:rowOff>29844</xdr:rowOff>
    </xdr:to>
    <xdr:pic>
      <xdr:nvPicPr>
        <xdr:cNvPr id="15" name="Obrázek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19324"/>
          <a:ext cx="6837045" cy="4859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542925</xdr:colOff>
      <xdr:row>28</xdr:row>
      <xdr:rowOff>123825</xdr:rowOff>
    </xdr:from>
    <xdr:to>
      <xdr:col>9</xdr:col>
      <xdr:colOff>438150</xdr:colOff>
      <xdr:row>31</xdr:row>
      <xdr:rowOff>28575</xdr:rowOff>
    </xdr:to>
    <xdr:sp macro="" textlink="">
      <xdr:nvSpPr>
        <xdr:cNvPr id="16" name="Ovál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SpPr/>
      </xdr:nvSpPr>
      <xdr:spPr>
        <a:xfrm>
          <a:off x="4810125" y="5457825"/>
          <a:ext cx="1114425" cy="476250"/>
        </a:xfrm>
        <a:prstGeom prst="ellipse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514350</xdr:colOff>
      <xdr:row>32</xdr:row>
      <xdr:rowOff>133350</xdr:rowOff>
    </xdr:from>
    <xdr:to>
      <xdr:col>9</xdr:col>
      <xdr:colOff>409575</xdr:colOff>
      <xdr:row>34</xdr:row>
      <xdr:rowOff>171450</xdr:rowOff>
    </xdr:to>
    <xdr:sp macro="" textlink="">
      <xdr:nvSpPr>
        <xdr:cNvPr id="17" name="Ovál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SpPr/>
      </xdr:nvSpPr>
      <xdr:spPr>
        <a:xfrm>
          <a:off x="4781550" y="6229350"/>
          <a:ext cx="1114425" cy="419100"/>
        </a:xfrm>
        <a:prstGeom prst="ellipse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12</xdr:col>
      <xdr:colOff>381000</xdr:colOff>
      <xdr:row>23</xdr:row>
      <xdr:rowOff>66675</xdr:rowOff>
    </xdr:from>
    <xdr:to>
      <xdr:col>22</xdr:col>
      <xdr:colOff>571500</xdr:colOff>
      <xdr:row>52</xdr:row>
      <xdr:rowOff>57150</xdr:rowOff>
    </xdr:to>
    <xdr:pic>
      <xdr:nvPicPr>
        <xdr:cNvPr id="19" name="Obrázek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4448175"/>
          <a:ext cx="6286500" cy="551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190500</xdr:colOff>
      <xdr:row>41</xdr:row>
      <xdr:rowOff>57150</xdr:rowOff>
    </xdr:from>
    <xdr:to>
      <xdr:col>17</xdr:col>
      <xdr:colOff>85725</xdr:colOff>
      <xdr:row>43</xdr:row>
      <xdr:rowOff>19050</xdr:rowOff>
    </xdr:to>
    <xdr:sp macro="" textlink="">
      <xdr:nvSpPr>
        <xdr:cNvPr id="20" name="Ovál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/>
      </xdr:nvSpPr>
      <xdr:spPr>
        <a:xfrm>
          <a:off x="9334500" y="7867650"/>
          <a:ext cx="1114425" cy="342900"/>
        </a:xfrm>
        <a:prstGeom prst="ellipse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13</xdr:col>
      <xdr:colOff>466725</xdr:colOff>
      <xdr:row>49</xdr:row>
      <xdr:rowOff>38101</xdr:rowOff>
    </xdr:from>
    <xdr:to>
      <xdr:col>16</xdr:col>
      <xdr:colOff>390524</xdr:colOff>
      <xdr:row>51</xdr:row>
      <xdr:rowOff>123825</xdr:rowOff>
    </xdr:to>
    <xdr:sp macro="" textlink="">
      <xdr:nvSpPr>
        <xdr:cNvPr id="21" name="Ovál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SpPr/>
      </xdr:nvSpPr>
      <xdr:spPr>
        <a:xfrm>
          <a:off x="8391525" y="9372601"/>
          <a:ext cx="1752599" cy="466724"/>
        </a:xfrm>
        <a:prstGeom prst="ellipse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464345</xdr:colOff>
      <xdr:row>53</xdr:row>
      <xdr:rowOff>52385</xdr:rowOff>
    </xdr:from>
    <xdr:to>
      <xdr:col>13</xdr:col>
      <xdr:colOff>428625</xdr:colOff>
      <xdr:row>59</xdr:row>
      <xdr:rowOff>95250</xdr:rowOff>
    </xdr:to>
    <xdr:sp macro="" textlink="">
      <xdr:nvSpPr>
        <xdr:cNvPr id="8" name="TextovéPol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464345" y="10148885"/>
          <a:ext cx="7858124" cy="11858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Doporučuje se systematické, a periodické hodnocení  obratlových zlomenin u akromegalie, bez ohledu na aktivitu onemocnění nebo přítomnost hypogonadismu, ale zejména u pacientů s nekontrolovaným onemocněním nebo prevalentními zlomeninami obratlů. Příspěvek  dat</a:t>
          </a:r>
          <a:r>
            <a:rPr lang="cs-CZ" sz="1100" baseline="0"/>
            <a:t> </a:t>
          </a:r>
          <a:r>
            <a:rPr lang="cs-CZ" sz="1100"/>
            <a:t>o použití BMD</a:t>
          </a:r>
          <a:r>
            <a:rPr lang="cs-CZ" sz="1100" baseline="0"/>
            <a:t> </a:t>
          </a:r>
          <a:r>
            <a:rPr lang="cs-CZ" sz="1100"/>
            <a:t>(tj. minerální hustota kostí) , TBS  (tj.</a:t>
          </a:r>
          <a:r>
            <a:rPr lang="cs-CZ" sz="1100" baseline="0"/>
            <a:t> kostní trabekulární skóre) </a:t>
          </a:r>
          <a:r>
            <a:rPr lang="cs-CZ" sz="1100"/>
            <a:t>nebo jiných zobrazovacích technik z větších prospektivních studií by mohl pomoci při implementaci jdoporučení, které by posloužily nejen při diagnostice, ale také při prevenci incidentních zlomenin obratlů u akromegalie.  Doporučuje se také výzkum pro zhodnocení  dopadu, který by mohla mít preventivní antiosteoporotická léčba na výskyt zlomenin obratlů, zejména u vysoce rizikových pacientů</a:t>
          </a:r>
          <a:r>
            <a:rPr lang="cs-CZ" sz="1100" baseline="0"/>
            <a:t> (viz také výše pozn. 19)</a:t>
          </a:r>
          <a:endParaRPr lang="cs-CZ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276224</xdr:colOff>
      <xdr:row>0</xdr:row>
      <xdr:rowOff>47624</xdr:rowOff>
    </xdr:from>
    <xdr:to>
      <xdr:col>24</xdr:col>
      <xdr:colOff>361950</xdr:colOff>
      <xdr:row>38</xdr:row>
      <xdr:rowOff>38099</xdr:rowOff>
    </xdr:to>
    <xdr:sp macro="" textlink="">
      <xdr:nvSpPr>
        <xdr:cNvPr id="2" name="TextovéPol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76224" y="47624"/>
          <a:ext cx="14716126" cy="7229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381000</xdr:colOff>
      <xdr:row>2</xdr:row>
      <xdr:rowOff>123825</xdr:rowOff>
    </xdr:from>
    <xdr:to>
      <xdr:col>10</xdr:col>
      <xdr:colOff>383138</xdr:colOff>
      <xdr:row>27</xdr:row>
      <xdr:rowOff>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4825"/>
          <a:ext cx="6098138" cy="463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409577</xdr:colOff>
      <xdr:row>27</xdr:row>
      <xdr:rowOff>76202</xdr:rowOff>
    </xdr:from>
    <xdr:to>
      <xdr:col>8</xdr:col>
      <xdr:colOff>38100</xdr:colOff>
      <xdr:row>28</xdr:row>
      <xdr:rowOff>152400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7" y="5219702"/>
          <a:ext cx="3895723" cy="266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409575</xdr:colOff>
      <xdr:row>28</xdr:row>
      <xdr:rowOff>142875</xdr:rowOff>
    </xdr:from>
    <xdr:to>
      <xdr:col>8</xdr:col>
      <xdr:colOff>47625</xdr:colOff>
      <xdr:row>33</xdr:row>
      <xdr:rowOff>65907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5476875"/>
          <a:ext cx="3905250" cy="875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476250</xdr:colOff>
      <xdr:row>2</xdr:row>
      <xdr:rowOff>85725</xdr:rowOff>
    </xdr:from>
    <xdr:to>
      <xdr:col>16</xdr:col>
      <xdr:colOff>390525</xdr:colOff>
      <xdr:row>26</xdr:row>
      <xdr:rowOff>133350</xdr:rowOff>
    </xdr:to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66725"/>
          <a:ext cx="3571875" cy="461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409575</xdr:colOff>
      <xdr:row>8</xdr:row>
      <xdr:rowOff>171450</xdr:rowOff>
    </xdr:from>
    <xdr:to>
      <xdr:col>22</xdr:col>
      <xdr:colOff>304800</xdr:colOff>
      <xdr:row>26</xdr:row>
      <xdr:rowOff>171450</xdr:rowOff>
    </xdr:to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695450"/>
          <a:ext cx="3552825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457200</xdr:colOff>
      <xdr:row>2</xdr:row>
      <xdr:rowOff>123824</xdr:rowOff>
    </xdr:from>
    <xdr:to>
      <xdr:col>22</xdr:col>
      <xdr:colOff>209550</xdr:colOff>
      <xdr:row>8</xdr:row>
      <xdr:rowOff>19049</xdr:rowOff>
    </xdr:to>
    <xdr:sp macro="" textlink="">
      <xdr:nvSpPr>
        <xdr:cNvPr id="8" name="TextovéPole 7"/>
        <xdr:cNvSpPr txBox="1"/>
      </xdr:nvSpPr>
      <xdr:spPr>
        <a:xfrm>
          <a:off x="10210800" y="504824"/>
          <a:ext cx="3409950" cy="1038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 u="sng"/>
            <a:t>Dle zdroje uvedeného pod pozn. 28 jsou prediktory vyššího dávkování pegvisomantu nutné pro biochemickou kontrolu také: </a:t>
          </a:r>
        </a:p>
        <a:p>
          <a:r>
            <a:rPr lang="cs-CZ" sz="1000"/>
            <a:t>- nízká míra exprese SSTR2,</a:t>
          </a:r>
        </a:p>
        <a:p>
          <a:r>
            <a:rPr lang="cs-CZ" sz="1000"/>
            <a:t>- </a:t>
          </a:r>
          <a:r>
            <a:rPr lang="cs-CZ" sz="1000" b="0"/>
            <a:t>isoforma </a:t>
          </a:r>
          <a:r>
            <a:rPr lang="cs-CZ" sz="10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fl-GHR (efekt se pavděpodobně projevuje během</a:t>
          </a:r>
        </a:p>
        <a:p>
          <a:r>
            <a:rPr lang="cs-CZ" sz="10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prvního roku léčby pegvisomantem !)</a:t>
          </a:r>
          <a:endParaRPr lang="cs-CZ" sz="1000" b="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47625</xdr:rowOff>
    </xdr:from>
    <xdr:to>
      <xdr:col>20</xdr:col>
      <xdr:colOff>342900</xdr:colOff>
      <xdr:row>84</xdr:row>
      <xdr:rowOff>84667</xdr:rowOff>
    </xdr:to>
    <xdr:sp macro="" textlink="">
      <xdr:nvSpPr>
        <xdr:cNvPr id="2" name="TextovéPole 1"/>
        <xdr:cNvSpPr txBox="1"/>
      </xdr:nvSpPr>
      <xdr:spPr>
        <a:xfrm>
          <a:off x="238125" y="47625"/>
          <a:ext cx="12381442" cy="160390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323850</xdr:colOff>
      <xdr:row>2</xdr:row>
      <xdr:rowOff>85725</xdr:rowOff>
    </xdr:from>
    <xdr:to>
      <xdr:col>20</xdr:col>
      <xdr:colOff>142875</xdr:colOff>
      <xdr:row>10</xdr:row>
      <xdr:rowOff>114300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66725"/>
          <a:ext cx="1201102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10</xdr:row>
      <xdr:rowOff>28575</xdr:rowOff>
    </xdr:from>
    <xdr:to>
      <xdr:col>20</xdr:col>
      <xdr:colOff>247650</xdr:colOff>
      <xdr:row>14</xdr:row>
      <xdr:rowOff>104775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933575"/>
          <a:ext cx="121062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38100</xdr:colOff>
      <xdr:row>1</xdr:row>
      <xdr:rowOff>85725</xdr:rowOff>
    </xdr:from>
    <xdr:to>
      <xdr:col>20</xdr:col>
      <xdr:colOff>114300</xdr:colOff>
      <xdr:row>2</xdr:row>
      <xdr:rowOff>161925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276225"/>
          <a:ext cx="19050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22</xdr:row>
      <xdr:rowOff>85725</xdr:rowOff>
    </xdr:from>
    <xdr:to>
      <xdr:col>20</xdr:col>
      <xdr:colOff>228600</xdr:colOff>
      <xdr:row>28</xdr:row>
      <xdr:rowOff>95250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76725"/>
          <a:ext cx="120586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18</xdr:row>
      <xdr:rowOff>85725</xdr:rowOff>
    </xdr:from>
    <xdr:to>
      <xdr:col>3</xdr:col>
      <xdr:colOff>561975</xdr:colOff>
      <xdr:row>20</xdr:row>
      <xdr:rowOff>19050</xdr:rowOff>
    </xdr:to>
    <xdr:sp macro="" textlink="">
      <xdr:nvSpPr>
        <xdr:cNvPr id="7" name="TextovéPole 6"/>
        <xdr:cNvSpPr txBox="1"/>
      </xdr:nvSpPr>
      <xdr:spPr>
        <a:xfrm>
          <a:off x="676275" y="3514725"/>
          <a:ext cx="171450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 b="1"/>
            <a:t>PEGVISOMANT +</a:t>
          </a:r>
          <a:r>
            <a:rPr lang="cs-CZ" sz="1200" b="1" baseline="0"/>
            <a:t> FGSSA</a:t>
          </a:r>
          <a:endParaRPr lang="cs-CZ" sz="1200" b="1"/>
        </a:p>
      </xdr:txBody>
    </xdr:sp>
    <xdr:clientData/>
  </xdr:twoCellAnchor>
  <xdr:twoCellAnchor editAs="oneCell">
    <xdr:from>
      <xdr:col>10</xdr:col>
      <xdr:colOff>352425</xdr:colOff>
      <xdr:row>21</xdr:row>
      <xdr:rowOff>114300</xdr:rowOff>
    </xdr:from>
    <xdr:to>
      <xdr:col>13</xdr:col>
      <xdr:colOff>428625</xdr:colOff>
      <xdr:row>23</xdr:row>
      <xdr:rowOff>0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4114800"/>
          <a:ext cx="19050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28</xdr:row>
      <xdr:rowOff>57150</xdr:rowOff>
    </xdr:from>
    <xdr:to>
      <xdr:col>20</xdr:col>
      <xdr:colOff>276225</xdr:colOff>
      <xdr:row>32</xdr:row>
      <xdr:rowOff>133350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391150"/>
          <a:ext cx="121062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371475</xdr:colOff>
      <xdr:row>23</xdr:row>
      <xdr:rowOff>19050</xdr:rowOff>
    </xdr:from>
    <xdr:to>
      <xdr:col>13</xdr:col>
      <xdr:colOff>457200</xdr:colOff>
      <xdr:row>28</xdr:row>
      <xdr:rowOff>47625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400550"/>
          <a:ext cx="191452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152400</xdr:rowOff>
    </xdr:from>
    <xdr:to>
      <xdr:col>3</xdr:col>
      <xdr:colOff>447675</xdr:colOff>
      <xdr:row>2</xdr:row>
      <xdr:rowOff>85725</xdr:rowOff>
    </xdr:to>
    <xdr:sp macro="" textlink="">
      <xdr:nvSpPr>
        <xdr:cNvPr id="11" name="TextovéPole 10"/>
        <xdr:cNvSpPr txBox="1"/>
      </xdr:nvSpPr>
      <xdr:spPr>
        <a:xfrm>
          <a:off x="885825" y="152400"/>
          <a:ext cx="139065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200" b="1"/>
            <a:t>PASIREOTID</a:t>
          </a:r>
        </a:p>
      </xdr:txBody>
    </xdr:sp>
    <xdr:clientData/>
  </xdr:twoCellAnchor>
  <xdr:twoCellAnchor editAs="oneCell">
    <xdr:from>
      <xdr:col>1</xdr:col>
      <xdr:colOff>102393</xdr:colOff>
      <xdr:row>34</xdr:row>
      <xdr:rowOff>135731</xdr:rowOff>
    </xdr:from>
    <xdr:to>
      <xdr:col>12</xdr:col>
      <xdr:colOff>302418</xdr:colOff>
      <xdr:row>61</xdr:row>
      <xdr:rowOff>107156</xdr:rowOff>
    </xdr:to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993" y="6612731"/>
          <a:ext cx="6905625" cy="511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247650</xdr:colOff>
      <xdr:row>34</xdr:row>
      <xdr:rowOff>171452</xdr:rowOff>
    </xdr:from>
    <xdr:to>
      <xdr:col>12</xdr:col>
      <xdr:colOff>238125</xdr:colOff>
      <xdr:row>36</xdr:row>
      <xdr:rowOff>142876</xdr:rowOff>
    </xdr:to>
    <xdr:sp macro="" textlink="">
      <xdr:nvSpPr>
        <xdr:cNvPr id="13" name="TextovéPole 12"/>
        <xdr:cNvSpPr txBox="1"/>
      </xdr:nvSpPr>
      <xdr:spPr>
        <a:xfrm>
          <a:off x="6343650" y="6648452"/>
          <a:ext cx="1209675" cy="352424"/>
        </a:xfrm>
        <a:prstGeom prst="rect">
          <a:avLst/>
        </a:prstGeom>
        <a:solidFill>
          <a:schemeClr val="bg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/>
            <a:t>Octreotide 30mg LAR or</a:t>
          </a:r>
        </a:p>
        <a:p>
          <a:r>
            <a:rPr lang="cs-CZ" sz="800" b="1"/>
            <a:t>Lanreotide 120mg ATG</a:t>
          </a:r>
        </a:p>
      </xdr:txBody>
    </xdr:sp>
    <xdr:clientData/>
  </xdr:twoCellAnchor>
  <xdr:twoCellAnchor editAs="oneCell">
    <xdr:from>
      <xdr:col>12</xdr:col>
      <xdr:colOff>581025</xdr:colOff>
      <xdr:row>35</xdr:row>
      <xdr:rowOff>19050</xdr:rowOff>
    </xdr:from>
    <xdr:to>
      <xdr:col>19</xdr:col>
      <xdr:colOff>438150</xdr:colOff>
      <xdr:row>62</xdr:row>
      <xdr:rowOff>38100</xdr:rowOff>
    </xdr:to>
    <xdr:pic>
      <xdr:nvPicPr>
        <xdr:cNvPr id="14" name="Obrázek 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6686550"/>
          <a:ext cx="4124325" cy="516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123825</xdr:colOff>
      <xdr:row>34</xdr:row>
      <xdr:rowOff>76200</xdr:rowOff>
    </xdr:from>
    <xdr:to>
      <xdr:col>20</xdr:col>
      <xdr:colOff>114300</xdr:colOff>
      <xdr:row>36</xdr:row>
      <xdr:rowOff>95250</xdr:rowOff>
    </xdr:to>
    <xdr:sp macro="" textlink="">
      <xdr:nvSpPr>
        <xdr:cNvPr id="15" name="TextovéPole 14"/>
        <xdr:cNvSpPr txBox="1"/>
      </xdr:nvSpPr>
      <xdr:spPr>
        <a:xfrm>
          <a:off x="11096625" y="6553200"/>
          <a:ext cx="1209675" cy="4000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l"/>
          <a:r>
            <a:rPr lang="cs-CZ" sz="800" b="1"/>
            <a:t>Octreotide 30mg LAR or</a:t>
          </a:r>
        </a:p>
        <a:p>
          <a:pPr algn="l"/>
          <a:r>
            <a:rPr lang="cs-CZ" sz="800" b="1"/>
            <a:t>Lanreotide 120mg ATG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95250</xdr:rowOff>
    </xdr:from>
    <xdr:to>
      <xdr:col>20</xdr:col>
      <xdr:colOff>504825</xdr:colOff>
      <xdr:row>34</xdr:row>
      <xdr:rowOff>133350</xdr:rowOff>
    </xdr:to>
    <xdr:sp macro="" textlink="">
      <xdr:nvSpPr>
        <xdr:cNvPr id="2" name="TextovéPole 1"/>
        <xdr:cNvSpPr txBox="1"/>
      </xdr:nvSpPr>
      <xdr:spPr>
        <a:xfrm>
          <a:off x="190500" y="95250"/>
          <a:ext cx="12506325" cy="6515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304800</xdr:colOff>
      <xdr:row>2</xdr:row>
      <xdr:rowOff>38100</xdr:rowOff>
    </xdr:from>
    <xdr:to>
      <xdr:col>9</xdr:col>
      <xdr:colOff>466725</xdr:colOff>
      <xdr:row>22</xdr:row>
      <xdr:rowOff>118225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19100"/>
          <a:ext cx="5648325" cy="389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523875</xdr:colOff>
      <xdr:row>2</xdr:row>
      <xdr:rowOff>180975</xdr:rowOff>
    </xdr:from>
    <xdr:to>
      <xdr:col>19</xdr:col>
      <xdr:colOff>533400</xdr:colOff>
      <xdr:row>21</xdr:row>
      <xdr:rowOff>9525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561975"/>
          <a:ext cx="6105525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5894/Desktop/FE%20anal&#253;zy/HFrEF%20-%20VERQUVO/VERQUVO%20FE%20anal&#253;za%203.0%20bez%20bonus&#367;%20k%2011.10.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A"/>
      <sheetName val="CEA-ICER+dopor.ESC+úhrad.omezen"/>
      <sheetName val="CEA eff.frontier"/>
      <sheetName val="faktory prefer. přidání VERQUVA"/>
      <sheetName val="léčba HFrEF dle článku 2021"/>
      <sheetName val="Obrázky"/>
      <sheetName val="AHA guideline 2022"/>
    </sheetNames>
    <sheetDataSet>
      <sheetData sheetId="0">
        <row r="5">
          <cell r="P5">
            <v>1228532.7039999999</v>
          </cell>
        </row>
        <row r="6">
          <cell r="P6">
            <v>1125788.96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U20"/>
  <sheetViews>
    <sheetView tabSelected="1" zoomScale="90" zoomScaleNormal="90" workbookViewId="0">
      <pane xSplit="2" ySplit="2" topLeftCell="C3" activePane="bottomRight" state="frozen"/>
      <selection pane="topRight" activeCell="D1" sqref="D1"/>
      <selection pane="bottomLeft" activeCell="A4" sqref="A4"/>
      <selection pane="bottomRight" activeCell="I19" sqref="I19"/>
    </sheetView>
  </sheetViews>
  <sheetFormatPr defaultRowHeight="15" x14ac:dyDescent="0.25"/>
  <cols>
    <col min="1" max="1" width="0.85546875" customWidth="1"/>
    <col min="2" max="2" width="17.85546875" customWidth="1"/>
    <col min="3" max="3" width="22.7109375" customWidth="1"/>
    <col min="4" max="4" width="10.85546875" customWidth="1"/>
    <col min="5" max="5" width="11.5703125" customWidth="1"/>
    <col min="6" max="6" width="11.140625" customWidth="1"/>
    <col min="7" max="7" width="17" customWidth="1"/>
    <col min="8" max="8" width="12.7109375" customWidth="1"/>
    <col min="9" max="9" width="12.85546875" customWidth="1"/>
    <col min="10" max="10" width="13.85546875" customWidth="1"/>
    <col min="11" max="11" width="12.85546875" customWidth="1"/>
    <col min="12" max="12" width="17.42578125" hidden="1" customWidth="1"/>
    <col min="13" max="13" width="16.42578125" hidden="1" customWidth="1"/>
    <col min="14" max="14" width="14.5703125" hidden="1" customWidth="1"/>
    <col min="15" max="15" width="13.85546875" customWidth="1"/>
    <col min="16" max="16" width="25.140625" customWidth="1"/>
    <col min="17" max="17" width="24.42578125" customWidth="1"/>
    <col min="18" max="18" width="2.7109375" hidden="1" customWidth="1"/>
    <col min="19" max="19" width="7.140625" customWidth="1"/>
    <col min="20" max="20" width="11.85546875" customWidth="1"/>
    <col min="21" max="21" width="13.28515625" customWidth="1"/>
  </cols>
  <sheetData>
    <row r="1" spans="2:21" ht="2.25" customHeight="1" thickBot="1" x14ac:dyDescent="0.3"/>
    <row r="2" spans="2:21" ht="90.75" customHeight="1" thickTop="1" thickBot="1" x14ac:dyDescent="0.3">
      <c r="B2" s="211" t="s">
        <v>110</v>
      </c>
      <c r="C2" s="1" t="s">
        <v>101</v>
      </c>
      <c r="D2" s="1" t="s">
        <v>96</v>
      </c>
      <c r="E2" s="1" t="s">
        <v>130</v>
      </c>
      <c r="F2" s="1" t="s">
        <v>131</v>
      </c>
      <c r="G2" s="1" t="s">
        <v>93</v>
      </c>
      <c r="H2" s="262" t="s">
        <v>180</v>
      </c>
      <c r="I2" s="263"/>
      <c r="J2" s="96" t="s">
        <v>109</v>
      </c>
      <c r="K2" s="115" t="s">
        <v>120</v>
      </c>
      <c r="L2" s="3" t="s">
        <v>139</v>
      </c>
      <c r="M2" s="119" t="s">
        <v>140</v>
      </c>
      <c r="N2" s="118" t="s">
        <v>137</v>
      </c>
      <c r="O2" s="145" t="s">
        <v>138</v>
      </c>
      <c r="P2" s="139" t="s">
        <v>181</v>
      </c>
      <c r="Q2" s="140" t="s">
        <v>182</v>
      </c>
      <c r="R2" s="80"/>
      <c r="S2" s="2" t="s">
        <v>0</v>
      </c>
    </row>
    <row r="3" spans="2:21" ht="37.5" customHeight="1" thickTop="1" x14ac:dyDescent="0.25">
      <c r="B3" s="212" t="s">
        <v>149</v>
      </c>
      <c r="C3" s="175" t="s">
        <v>141</v>
      </c>
      <c r="D3" s="175" t="s">
        <v>97</v>
      </c>
      <c r="E3" s="176" t="s">
        <v>142</v>
      </c>
      <c r="F3" s="175" t="s">
        <v>143</v>
      </c>
      <c r="G3" s="175" t="s">
        <v>146</v>
      </c>
      <c r="H3" s="175"/>
      <c r="I3" s="177"/>
      <c r="J3" s="178">
        <v>495.08</v>
      </c>
      <c r="K3" s="179">
        <f>J3-T3</f>
        <v>495.08</v>
      </c>
      <c r="L3" s="180">
        <f>(208/8)*K3</f>
        <v>12872.08</v>
      </c>
      <c r="M3" s="181">
        <f>L3+(4*217)</f>
        <v>13740.08</v>
      </c>
      <c r="N3" s="182"/>
      <c r="O3" s="183">
        <f>M3</f>
        <v>13740.08</v>
      </c>
      <c r="P3" s="167"/>
      <c r="Q3" s="167"/>
      <c r="R3" s="168"/>
      <c r="S3" s="142">
        <v>0</v>
      </c>
      <c r="T3" s="4">
        <f>S3*J3</f>
        <v>0</v>
      </c>
    </row>
    <row r="4" spans="2:21" ht="41.25" customHeight="1" x14ac:dyDescent="0.25">
      <c r="B4" s="213" t="s">
        <v>148</v>
      </c>
      <c r="C4" s="184" t="s">
        <v>144</v>
      </c>
      <c r="D4" s="256" t="s">
        <v>179</v>
      </c>
      <c r="E4" s="257"/>
      <c r="F4" s="258"/>
      <c r="G4" s="185" t="s">
        <v>145</v>
      </c>
      <c r="H4" s="256" t="s">
        <v>147</v>
      </c>
      <c r="I4" s="257"/>
      <c r="J4" s="257"/>
      <c r="K4" s="258"/>
      <c r="L4" s="188"/>
      <c r="M4" s="189"/>
      <c r="N4" s="190"/>
      <c r="O4" s="191">
        <f>M6+L3+22000</f>
        <v>189451.5245</v>
      </c>
      <c r="P4" s="169"/>
      <c r="Q4" s="169"/>
      <c r="R4" s="170"/>
      <c r="S4" s="166"/>
      <c r="T4" s="4"/>
    </row>
    <row r="5" spans="2:21" ht="36.75" customHeight="1" x14ac:dyDescent="0.25">
      <c r="B5" s="214" t="s">
        <v>184</v>
      </c>
      <c r="C5" s="184" t="s">
        <v>164</v>
      </c>
      <c r="D5" s="185"/>
      <c r="E5" s="224"/>
      <c r="F5" s="194" t="s">
        <v>165</v>
      </c>
      <c r="G5" s="185" t="s">
        <v>145</v>
      </c>
      <c r="H5" s="185"/>
      <c r="I5" s="225"/>
      <c r="J5" s="186"/>
      <c r="K5" s="187"/>
      <c r="L5" s="188"/>
      <c r="M5" s="189"/>
      <c r="N5" s="190"/>
      <c r="O5" s="191">
        <f>M6+L3</f>
        <v>167451.5245</v>
      </c>
      <c r="P5" s="169"/>
      <c r="Q5" s="169"/>
      <c r="R5" s="170"/>
      <c r="S5" s="166"/>
      <c r="T5" s="4"/>
    </row>
    <row r="6" spans="2:21" ht="36.75" customHeight="1" x14ac:dyDescent="0.25">
      <c r="B6" s="214" t="s">
        <v>185</v>
      </c>
      <c r="C6" s="192" t="s">
        <v>102</v>
      </c>
      <c r="D6" s="192" t="s">
        <v>98</v>
      </c>
      <c r="E6" s="193" t="s">
        <v>124</v>
      </c>
      <c r="F6" s="194" t="s">
        <v>134</v>
      </c>
      <c r="G6" s="192" t="s">
        <v>112</v>
      </c>
      <c r="H6" s="195"/>
      <c r="I6" s="195"/>
      <c r="J6" s="196">
        <v>13073.85</v>
      </c>
      <c r="K6" s="197">
        <f>J6-T6</f>
        <v>11635.726500000001</v>
      </c>
      <c r="L6" s="198">
        <f>13*K6</f>
        <v>151264.44450000001</v>
      </c>
      <c r="M6" s="199">
        <f>L6+((13*38)+(13*217))</f>
        <v>154579.44450000001</v>
      </c>
      <c r="N6" s="200"/>
      <c r="O6" s="201">
        <f>M6</f>
        <v>154579.44450000001</v>
      </c>
      <c r="P6" s="164"/>
      <c r="Q6" s="165"/>
      <c r="R6" s="88"/>
      <c r="S6" s="166">
        <v>0.11</v>
      </c>
      <c r="T6" s="4">
        <f>S6*J6</f>
        <v>1438.1235000000001</v>
      </c>
    </row>
    <row r="7" spans="2:21" ht="39.75" customHeight="1" thickBot="1" x14ac:dyDescent="0.3">
      <c r="B7" s="215" t="s">
        <v>185</v>
      </c>
      <c r="C7" s="202" t="s">
        <v>100</v>
      </c>
      <c r="D7" s="202" t="s">
        <v>99</v>
      </c>
      <c r="E7" s="203" t="s">
        <v>125</v>
      </c>
      <c r="F7" s="202" t="s">
        <v>132</v>
      </c>
      <c r="G7" s="202" t="s">
        <v>111</v>
      </c>
      <c r="H7" s="204"/>
      <c r="I7" s="204"/>
      <c r="J7" s="205">
        <v>13241.43</v>
      </c>
      <c r="K7" s="206">
        <f>J7-T7</f>
        <v>13241.43</v>
      </c>
      <c r="L7" s="207">
        <f t="shared" ref="L7" si="0">13*K7</f>
        <v>172138.59</v>
      </c>
      <c r="M7" s="208">
        <f>L7+(4*217)</f>
        <v>173006.59</v>
      </c>
      <c r="N7" s="209"/>
      <c r="O7" s="210">
        <f>M7</f>
        <v>173006.59</v>
      </c>
      <c r="P7" s="113"/>
      <c r="Q7" s="114"/>
      <c r="R7" s="79"/>
      <c r="S7" s="144">
        <v>0</v>
      </c>
      <c r="T7" s="4">
        <f>S7*J7</f>
        <v>0</v>
      </c>
    </row>
    <row r="8" spans="2:21" ht="33.75" customHeight="1" thickTop="1" x14ac:dyDescent="0.25">
      <c r="B8" s="259" t="s">
        <v>158</v>
      </c>
      <c r="C8" s="260"/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1"/>
      <c r="R8" s="221"/>
      <c r="S8" s="141"/>
      <c r="T8" s="4"/>
    </row>
    <row r="9" spans="2:21" ht="37.5" customHeight="1" x14ac:dyDescent="0.25">
      <c r="B9" s="216" t="s">
        <v>150</v>
      </c>
      <c r="C9" s="81" t="s">
        <v>103</v>
      </c>
      <c r="D9" s="81" t="s">
        <v>97</v>
      </c>
      <c r="E9" s="107" t="s">
        <v>123</v>
      </c>
      <c r="F9" s="81" t="s">
        <v>132</v>
      </c>
      <c r="G9" s="81" t="s">
        <v>113</v>
      </c>
      <c r="H9" s="101">
        <v>0.33</v>
      </c>
      <c r="I9" s="160">
        <v>0.6</v>
      </c>
      <c r="J9" s="161">
        <v>50651.94</v>
      </c>
      <c r="K9" s="162">
        <f>J9-T9</f>
        <v>50651.94</v>
      </c>
      <c r="L9" s="171">
        <f>(365/30)*K9</f>
        <v>616265.27</v>
      </c>
      <c r="M9" s="163">
        <f>L9+(4*217)</f>
        <v>617133.27</v>
      </c>
      <c r="N9" s="172">
        <f>L9</f>
        <v>616265.27</v>
      </c>
      <c r="O9" s="173">
        <f>M9</f>
        <v>617133.27</v>
      </c>
      <c r="P9" s="174">
        <f>2*(O9-U9)</f>
        <v>75076.540000000037</v>
      </c>
      <c r="Q9" s="174">
        <f>4*(O9-U9)</f>
        <v>150153.08000000007</v>
      </c>
      <c r="R9" s="88"/>
      <c r="S9" s="166">
        <v>0</v>
      </c>
      <c r="T9" s="4">
        <f t="shared" ref="T9:T15" si="1">S9*J9</f>
        <v>0</v>
      </c>
      <c r="U9" s="146">
        <f>O14</f>
        <v>579595</v>
      </c>
    </row>
    <row r="10" spans="2:21" ht="36.75" customHeight="1" x14ac:dyDescent="0.25">
      <c r="B10" s="217" t="s">
        <v>151</v>
      </c>
      <c r="C10" s="82" t="s">
        <v>104</v>
      </c>
      <c r="D10" s="82" t="s">
        <v>97</v>
      </c>
      <c r="E10" s="106" t="s">
        <v>123</v>
      </c>
      <c r="F10" s="82" t="s">
        <v>132</v>
      </c>
      <c r="G10" s="82" t="s">
        <v>114</v>
      </c>
      <c r="H10" s="103">
        <v>0.33</v>
      </c>
      <c r="I10" s="102">
        <v>0.6</v>
      </c>
      <c r="J10" s="94">
        <v>101009</v>
      </c>
      <c r="K10" s="124">
        <f>J10-T10</f>
        <v>101009</v>
      </c>
      <c r="L10" s="5">
        <f>(365/30)*K10</f>
        <v>1228942.8333333333</v>
      </c>
      <c r="M10" s="120">
        <f>L10+(4*217)</f>
        <v>1229810.8333333333</v>
      </c>
      <c r="N10" s="129">
        <f>L10</f>
        <v>1228942.8333333333</v>
      </c>
      <c r="O10" s="135">
        <f>M10</f>
        <v>1229810.8333333333</v>
      </c>
      <c r="P10" s="147">
        <f>2*(O10-U10)</f>
        <v>1300431.6666666665</v>
      </c>
      <c r="Q10" s="147">
        <f>4*(O10-U10)</f>
        <v>2600863.333333333</v>
      </c>
      <c r="R10" s="88"/>
      <c r="S10" s="142">
        <v>0</v>
      </c>
      <c r="T10" s="4">
        <f t="shared" si="1"/>
        <v>0</v>
      </c>
      <c r="U10" s="146">
        <f>O15</f>
        <v>579595</v>
      </c>
    </row>
    <row r="11" spans="2:21" ht="35.25" customHeight="1" x14ac:dyDescent="0.25">
      <c r="B11" s="217" t="s">
        <v>156</v>
      </c>
      <c r="C11" s="82" t="s">
        <v>105</v>
      </c>
      <c r="D11" s="82" t="s">
        <v>97</v>
      </c>
      <c r="E11" s="106" t="s">
        <v>123</v>
      </c>
      <c r="F11" s="82" t="s">
        <v>132</v>
      </c>
      <c r="G11" s="82" t="s">
        <v>115</v>
      </c>
      <c r="H11" s="103"/>
      <c r="I11" s="102"/>
      <c r="J11" s="94">
        <v>156164.07999999999</v>
      </c>
      <c r="K11" s="124">
        <f>J11-T11</f>
        <v>156164.07999999999</v>
      </c>
      <c r="L11" s="5">
        <f>(365/30)*K11</f>
        <v>1899996.3066666664</v>
      </c>
      <c r="M11" s="120">
        <f>L11+(4*217)</f>
        <v>1900864.3066666664</v>
      </c>
      <c r="N11" s="129"/>
      <c r="O11" s="135">
        <f>M11</f>
        <v>1900864.3066666664</v>
      </c>
      <c r="P11" s="111"/>
      <c r="Q11" s="112"/>
      <c r="R11" s="88"/>
      <c r="S11" s="142">
        <v>0</v>
      </c>
      <c r="T11" s="4">
        <f t="shared" si="1"/>
        <v>0</v>
      </c>
      <c r="U11" s="146">
        <f>O15</f>
        <v>579595</v>
      </c>
    </row>
    <row r="12" spans="2:21" ht="36.75" customHeight="1" x14ac:dyDescent="0.25">
      <c r="B12" s="217" t="s">
        <v>152</v>
      </c>
      <c r="C12" s="82" t="s">
        <v>121</v>
      </c>
      <c r="D12" s="82"/>
      <c r="E12" s="106"/>
      <c r="F12" s="89" t="s">
        <v>135</v>
      </c>
      <c r="G12" s="106" t="s">
        <v>128</v>
      </c>
      <c r="H12" s="103">
        <v>0.56000000000000005</v>
      </c>
      <c r="I12" s="102">
        <v>0.62</v>
      </c>
      <c r="J12" s="94"/>
      <c r="K12" s="125"/>
      <c r="L12" s="5"/>
      <c r="M12" s="123"/>
      <c r="N12" s="129">
        <f>L9+L6</f>
        <v>767529.7145</v>
      </c>
      <c r="O12" s="135">
        <f>L9+M6</f>
        <v>770844.7145</v>
      </c>
      <c r="P12" s="147">
        <f>2*(O12-U12)</f>
        <v>382499.429</v>
      </c>
      <c r="Q12" s="147">
        <f t="shared" ref="Q12:Q13" si="2">4*(O12-U12)</f>
        <v>764998.85800000001</v>
      </c>
      <c r="R12" s="78"/>
      <c r="S12" s="142">
        <v>0</v>
      </c>
      <c r="T12" s="4">
        <f t="shared" si="1"/>
        <v>0</v>
      </c>
      <c r="U12" s="146">
        <f>O14</f>
        <v>579595</v>
      </c>
    </row>
    <row r="13" spans="2:21" ht="38.25" customHeight="1" thickBot="1" x14ac:dyDescent="0.3">
      <c r="B13" s="217" t="s">
        <v>153</v>
      </c>
      <c r="C13" s="82" t="s">
        <v>122</v>
      </c>
      <c r="D13" s="82"/>
      <c r="E13" s="106"/>
      <c r="F13" s="89" t="s">
        <v>135</v>
      </c>
      <c r="G13" s="106" t="s">
        <v>129</v>
      </c>
      <c r="H13" s="103">
        <v>0.56000000000000005</v>
      </c>
      <c r="I13" s="102">
        <v>0.62</v>
      </c>
      <c r="J13" s="95"/>
      <c r="K13" s="126"/>
      <c r="L13" s="6"/>
      <c r="M13" s="121"/>
      <c r="N13" s="130">
        <f>L11+L6</f>
        <v>2051260.7511666664</v>
      </c>
      <c r="O13" s="136">
        <f>L11+M6</f>
        <v>2054575.7511666664</v>
      </c>
      <c r="P13" s="147">
        <f>2*(O13-U13)</f>
        <v>2949961.5023333328</v>
      </c>
      <c r="Q13" s="159">
        <f t="shared" si="2"/>
        <v>5899923.0046666656</v>
      </c>
      <c r="R13" s="79"/>
      <c r="S13" s="143">
        <v>0</v>
      </c>
      <c r="T13" s="4">
        <f t="shared" si="1"/>
        <v>0</v>
      </c>
      <c r="U13" s="146">
        <f>O15</f>
        <v>579595</v>
      </c>
    </row>
    <row r="14" spans="2:21" ht="37.5" customHeight="1" thickTop="1" x14ac:dyDescent="0.25">
      <c r="B14" s="218" t="s">
        <v>154</v>
      </c>
      <c r="C14" s="90" t="s">
        <v>106</v>
      </c>
      <c r="D14" s="93" t="s">
        <v>107</v>
      </c>
      <c r="E14" s="108" t="s">
        <v>126</v>
      </c>
      <c r="F14" s="93" t="s">
        <v>134</v>
      </c>
      <c r="G14" s="90" t="s">
        <v>116</v>
      </c>
      <c r="H14" s="104">
        <v>0.24299999999999999</v>
      </c>
      <c r="I14" s="104">
        <v>0.56999999999999995</v>
      </c>
      <c r="J14" s="97">
        <v>43860</v>
      </c>
      <c r="K14" s="116">
        <f>J14-T14</f>
        <v>43860</v>
      </c>
      <c r="L14" s="128">
        <f t="shared" ref="L14:L15" si="3">13*K14</f>
        <v>570180</v>
      </c>
      <c r="M14" s="134">
        <f>L14+((13*38)+(13*217))+6100</f>
        <v>579595</v>
      </c>
      <c r="N14" s="131">
        <f>L14</f>
        <v>570180</v>
      </c>
      <c r="O14" s="137">
        <f>M14</f>
        <v>579595</v>
      </c>
      <c r="P14" s="83"/>
      <c r="Q14" s="84"/>
      <c r="R14" s="15"/>
      <c r="S14" s="141">
        <v>0</v>
      </c>
      <c r="T14" s="98">
        <f t="shared" si="1"/>
        <v>0</v>
      </c>
    </row>
    <row r="15" spans="2:21" ht="37.5" customHeight="1" thickBot="1" x14ac:dyDescent="0.3">
      <c r="B15" s="219" t="s">
        <v>155</v>
      </c>
      <c r="C15" s="92" t="s">
        <v>108</v>
      </c>
      <c r="D15" s="133" t="s">
        <v>107</v>
      </c>
      <c r="E15" s="109" t="s">
        <v>127</v>
      </c>
      <c r="F15" s="133" t="s">
        <v>134</v>
      </c>
      <c r="G15" s="148" t="s">
        <v>117</v>
      </c>
      <c r="H15" s="149">
        <v>0.24299999999999999</v>
      </c>
      <c r="I15" s="149">
        <v>0.56999999999999995</v>
      </c>
      <c r="J15" s="150">
        <v>43860</v>
      </c>
      <c r="K15" s="151">
        <f>J15-T15</f>
        <v>43860</v>
      </c>
      <c r="L15" s="152">
        <f t="shared" si="3"/>
        <v>570180</v>
      </c>
      <c r="M15" s="157">
        <f>L15+((13*38)+(13*217))+6100</f>
        <v>579595</v>
      </c>
      <c r="N15" s="153">
        <f>L15</f>
        <v>570180</v>
      </c>
      <c r="O15" s="154">
        <f>M15</f>
        <v>579595</v>
      </c>
      <c r="P15" s="158"/>
      <c r="Q15" s="155"/>
      <c r="R15" s="85"/>
      <c r="S15" s="142">
        <v>0</v>
      </c>
      <c r="T15" s="98">
        <f t="shared" si="1"/>
        <v>0</v>
      </c>
    </row>
    <row r="16" spans="2:21" ht="44.25" customHeight="1" thickTop="1" x14ac:dyDescent="0.25">
      <c r="B16" s="249" t="s">
        <v>189</v>
      </c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1"/>
      <c r="P16" s="252" t="s">
        <v>186</v>
      </c>
      <c r="Q16" s="253"/>
      <c r="R16" s="156"/>
      <c r="S16" s="143"/>
      <c r="T16" s="98"/>
    </row>
    <row r="17" spans="2:21" ht="47.25" customHeight="1" thickBot="1" x14ac:dyDescent="0.3">
      <c r="B17" s="220" t="s">
        <v>133</v>
      </c>
      <c r="C17" s="91" t="s">
        <v>119</v>
      </c>
      <c r="D17" s="86"/>
      <c r="E17" s="110"/>
      <c r="F17" s="99" t="s">
        <v>136</v>
      </c>
      <c r="G17" s="100" t="s">
        <v>118</v>
      </c>
      <c r="H17" s="105"/>
      <c r="I17" s="127"/>
      <c r="J17" s="87"/>
      <c r="K17" s="117"/>
      <c r="L17" s="87"/>
      <c r="M17" s="122"/>
      <c r="N17" s="132">
        <f>L15+L10</f>
        <v>1799122.8333333333</v>
      </c>
      <c r="O17" s="138">
        <f>M15+L10</f>
        <v>1808537.8333333333</v>
      </c>
      <c r="P17" s="254">
        <f>U17-O17</f>
        <v>246037.91783333314</v>
      </c>
      <c r="Q17" s="255"/>
      <c r="R17" s="16"/>
      <c r="S17" s="144">
        <v>0</v>
      </c>
      <c r="T17" s="98">
        <f>S17*J17</f>
        <v>0</v>
      </c>
      <c r="U17" s="146">
        <f>O13</f>
        <v>2054575.7511666664</v>
      </c>
    </row>
    <row r="18" spans="2:21" ht="44.25" customHeight="1" thickTop="1" x14ac:dyDescent="0.25">
      <c r="B18" s="249" t="s">
        <v>157</v>
      </c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  <c r="N18" s="250"/>
      <c r="O18" s="251"/>
      <c r="P18" s="252" t="s">
        <v>186</v>
      </c>
      <c r="Q18" s="253"/>
      <c r="S18" s="143"/>
      <c r="T18" s="98"/>
    </row>
    <row r="19" spans="2:21" ht="48.75" thickBot="1" x14ac:dyDescent="0.3">
      <c r="B19" s="220" t="s">
        <v>133</v>
      </c>
      <c r="C19" s="91" t="s">
        <v>187</v>
      </c>
      <c r="D19" s="86"/>
      <c r="E19" s="110"/>
      <c r="F19" s="99" t="s">
        <v>136</v>
      </c>
      <c r="G19" s="100" t="s">
        <v>188</v>
      </c>
      <c r="H19" s="105"/>
      <c r="I19" s="127"/>
      <c r="J19" s="87"/>
      <c r="K19" s="117"/>
      <c r="L19" s="87"/>
      <c r="M19" s="122"/>
      <c r="N19" s="132">
        <f>L15+L11</f>
        <v>2470176.3066666666</v>
      </c>
      <c r="O19" s="138">
        <f>M15+L11</f>
        <v>2479591.3066666666</v>
      </c>
      <c r="P19" s="254">
        <f>U19-O19</f>
        <v>-425015.55550000025</v>
      </c>
      <c r="Q19" s="255"/>
      <c r="S19" s="144">
        <v>0</v>
      </c>
      <c r="T19" s="98">
        <f>S19*J19</f>
        <v>0</v>
      </c>
      <c r="U19" s="146">
        <f>O13</f>
        <v>2054575.7511666664</v>
      </c>
    </row>
    <row r="20" spans="2:21" ht="15.75" thickTop="1" x14ac:dyDescent="0.25"/>
  </sheetData>
  <mergeCells count="10">
    <mergeCell ref="H2:I2"/>
    <mergeCell ref="B16:O16"/>
    <mergeCell ref="P16:Q16"/>
    <mergeCell ref="H4:K4"/>
    <mergeCell ref="B18:O18"/>
    <mergeCell ref="P18:Q18"/>
    <mergeCell ref="P19:Q19"/>
    <mergeCell ref="P17:Q17"/>
    <mergeCell ref="D4:F4"/>
    <mergeCell ref="B8:Q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3"/>
  <sheetViews>
    <sheetView zoomScale="90" zoomScaleNormal="90" workbookViewId="0">
      <pane xSplit="2" ySplit="3" topLeftCell="C10" activePane="bottomRight" state="frozen"/>
      <selection pane="topRight" activeCell="C1" sqref="C1"/>
      <selection pane="bottomLeft" activeCell="A4" sqref="A4"/>
      <selection pane="bottomRight" activeCell="C11" sqref="C11"/>
    </sheetView>
  </sheetViews>
  <sheetFormatPr defaultRowHeight="15" x14ac:dyDescent="0.25"/>
  <cols>
    <col min="1" max="1" width="1.28515625" customWidth="1"/>
    <col min="2" max="2" width="16.28515625" customWidth="1"/>
    <col min="3" max="3" width="37.28515625" customWidth="1"/>
    <col min="4" max="4" width="42.140625" customWidth="1"/>
    <col min="5" max="5" width="34.28515625" customWidth="1"/>
    <col min="6" max="6" width="18.42578125" customWidth="1"/>
    <col min="7" max="7" width="12.5703125" customWidth="1"/>
    <col min="8" max="8" width="13.42578125" customWidth="1"/>
    <col min="9" max="9" width="12.140625" customWidth="1"/>
    <col min="10" max="10" width="25.85546875" customWidth="1"/>
    <col min="11" max="11" width="11.85546875" customWidth="1"/>
  </cols>
  <sheetData>
    <row r="1" spans="2:11" ht="15.75" customHeight="1" x14ac:dyDescent="0.25">
      <c r="B1" s="265" t="s">
        <v>158</v>
      </c>
      <c r="C1" s="265"/>
      <c r="D1" s="265"/>
      <c r="E1" s="265"/>
      <c r="F1" s="265"/>
      <c r="G1" s="265"/>
      <c r="H1" s="265"/>
      <c r="I1" s="265"/>
      <c r="J1" s="265"/>
    </row>
    <row r="2" spans="2:11" ht="2.25" customHeight="1" thickBot="1" x14ac:dyDescent="0.3"/>
    <row r="3" spans="2:11" ht="60" customHeight="1" thickTop="1" thickBot="1" x14ac:dyDescent="0.3">
      <c r="B3" s="19" t="s">
        <v>2</v>
      </c>
      <c r="C3" s="20" t="s">
        <v>4</v>
      </c>
      <c r="D3" s="20" t="s">
        <v>30</v>
      </c>
      <c r="E3" s="20" t="s">
        <v>77</v>
      </c>
      <c r="F3" s="1" t="s">
        <v>8</v>
      </c>
      <c r="G3" s="1" t="s">
        <v>5</v>
      </c>
      <c r="H3" s="37" t="s">
        <v>7</v>
      </c>
      <c r="I3" s="21" t="s">
        <v>5</v>
      </c>
      <c r="J3" s="18" t="s">
        <v>6</v>
      </c>
    </row>
    <row r="4" spans="2:11" ht="109.5" customHeight="1" thickTop="1" x14ac:dyDescent="0.25">
      <c r="B4" s="17" t="s">
        <v>78</v>
      </c>
      <c r="C4" s="27" t="s">
        <v>39</v>
      </c>
      <c r="D4" s="27" t="s">
        <v>37</v>
      </c>
      <c r="E4" s="29" t="s">
        <v>87</v>
      </c>
      <c r="F4" s="30" t="s">
        <v>56</v>
      </c>
      <c r="G4" s="32" t="s">
        <v>15</v>
      </c>
      <c r="H4" s="22" t="s">
        <v>10</v>
      </c>
      <c r="I4" s="22"/>
      <c r="J4" s="35" t="s">
        <v>12</v>
      </c>
      <c r="K4" s="4"/>
    </row>
    <row r="5" spans="2:11" ht="93.75" customHeight="1" x14ac:dyDescent="0.25">
      <c r="B5" s="25" t="s">
        <v>9</v>
      </c>
      <c r="C5" s="28" t="s">
        <v>40</v>
      </c>
      <c r="D5" s="27" t="s">
        <v>36</v>
      </c>
      <c r="E5" s="34" t="s">
        <v>23</v>
      </c>
      <c r="F5" s="30" t="s">
        <v>14</v>
      </c>
      <c r="G5" s="31" t="s">
        <v>27</v>
      </c>
      <c r="H5" s="22" t="s">
        <v>10</v>
      </c>
      <c r="I5" s="22"/>
      <c r="J5" s="35" t="s">
        <v>21</v>
      </c>
      <c r="K5" s="4"/>
    </row>
    <row r="6" spans="2:11" ht="111" customHeight="1" x14ac:dyDescent="0.25">
      <c r="B6" s="26" t="s">
        <v>75</v>
      </c>
      <c r="C6" s="27" t="s">
        <v>24</v>
      </c>
      <c r="D6" s="27" t="s">
        <v>35</v>
      </c>
      <c r="E6" s="29" t="s">
        <v>22</v>
      </c>
      <c r="F6" s="30" t="s">
        <v>19</v>
      </c>
      <c r="G6" s="32" t="s">
        <v>20</v>
      </c>
      <c r="H6" s="22" t="s">
        <v>10</v>
      </c>
      <c r="I6" s="22"/>
      <c r="J6" s="35" t="s">
        <v>28</v>
      </c>
      <c r="K6" s="4"/>
    </row>
    <row r="7" spans="2:11" ht="112.5" customHeight="1" x14ac:dyDescent="0.25">
      <c r="B7" s="60" t="s">
        <v>50</v>
      </c>
      <c r="C7" s="29" t="s">
        <v>69</v>
      </c>
      <c r="D7" s="62" t="s">
        <v>70</v>
      </c>
      <c r="E7" s="29" t="s">
        <v>74</v>
      </c>
      <c r="F7" s="30" t="s">
        <v>71</v>
      </c>
      <c r="G7" s="63" t="s">
        <v>73</v>
      </c>
      <c r="H7" s="65" t="s">
        <v>63</v>
      </c>
      <c r="I7" s="66" t="s">
        <v>62</v>
      </c>
      <c r="J7" s="64" t="s">
        <v>66</v>
      </c>
      <c r="K7" s="4"/>
    </row>
    <row r="8" spans="2:11" ht="108.75" customHeight="1" x14ac:dyDescent="0.25">
      <c r="B8" s="33" t="s">
        <v>76</v>
      </c>
      <c r="C8" s="27" t="s">
        <v>24</v>
      </c>
      <c r="D8" s="27" t="s">
        <v>34</v>
      </c>
      <c r="E8" s="29" t="s">
        <v>25</v>
      </c>
      <c r="F8" s="30" t="s">
        <v>19</v>
      </c>
      <c r="G8" s="32" t="s">
        <v>26</v>
      </c>
      <c r="H8" s="22" t="s">
        <v>10</v>
      </c>
      <c r="I8" s="22"/>
      <c r="J8" s="35" t="s">
        <v>29</v>
      </c>
      <c r="K8" s="4"/>
    </row>
    <row r="9" spans="2:11" ht="111.75" customHeight="1" x14ac:dyDescent="0.25">
      <c r="B9" s="54" t="s">
        <v>91</v>
      </c>
      <c r="C9" s="27" t="s">
        <v>83</v>
      </c>
      <c r="D9" s="27" t="s">
        <v>79</v>
      </c>
      <c r="E9" s="29" t="s">
        <v>86</v>
      </c>
      <c r="F9" s="30" t="s">
        <v>80</v>
      </c>
      <c r="G9" s="32" t="s">
        <v>81</v>
      </c>
      <c r="H9" s="22" t="s">
        <v>10</v>
      </c>
      <c r="I9" s="22" t="s">
        <v>1</v>
      </c>
      <c r="J9" s="35" t="s">
        <v>82</v>
      </c>
      <c r="K9" s="4"/>
    </row>
    <row r="10" spans="2:11" ht="130.5" customHeight="1" thickBot="1" x14ac:dyDescent="0.3">
      <c r="B10" s="54" t="s">
        <v>183</v>
      </c>
      <c r="C10" s="27" t="s">
        <v>84</v>
      </c>
      <c r="D10" s="69" t="s">
        <v>85</v>
      </c>
      <c r="E10" s="29" t="s">
        <v>92</v>
      </c>
      <c r="F10" s="30" t="s">
        <v>88</v>
      </c>
      <c r="G10" s="67" t="s">
        <v>90</v>
      </c>
      <c r="H10" s="22" t="s">
        <v>10</v>
      </c>
      <c r="I10" s="22" t="s">
        <v>1</v>
      </c>
      <c r="J10" s="35" t="s">
        <v>89</v>
      </c>
      <c r="K10" s="4"/>
    </row>
    <row r="11" spans="2:11" ht="111.75" customHeight="1" thickTop="1" x14ac:dyDescent="0.25">
      <c r="B11" s="38" t="s">
        <v>3</v>
      </c>
      <c r="C11" s="39" t="s">
        <v>53</v>
      </c>
      <c r="D11" s="68" t="s">
        <v>55</v>
      </c>
      <c r="E11" s="39" t="s">
        <v>95</v>
      </c>
      <c r="F11" s="41" t="s">
        <v>38</v>
      </c>
      <c r="G11" s="42" t="s">
        <v>16</v>
      </c>
      <c r="H11" s="36" t="s">
        <v>94</v>
      </c>
      <c r="I11" s="43" t="s">
        <v>11</v>
      </c>
      <c r="J11" s="44" t="s">
        <v>13</v>
      </c>
      <c r="K11" s="264"/>
    </row>
    <row r="12" spans="2:11" ht="111.75" customHeight="1" x14ac:dyDescent="0.25">
      <c r="B12" s="45" t="s">
        <v>3</v>
      </c>
      <c r="C12" s="46" t="s">
        <v>52</v>
      </c>
      <c r="D12" s="40" t="s">
        <v>33</v>
      </c>
      <c r="E12" s="56" t="s">
        <v>48</v>
      </c>
      <c r="F12" s="55" t="s">
        <v>65</v>
      </c>
      <c r="G12" s="48" t="s">
        <v>60</v>
      </c>
      <c r="H12" s="49" t="s">
        <v>31</v>
      </c>
      <c r="I12" s="50"/>
      <c r="J12" s="51" t="s">
        <v>46</v>
      </c>
      <c r="K12" s="264"/>
    </row>
    <row r="13" spans="2:11" ht="111.75" customHeight="1" x14ac:dyDescent="0.25">
      <c r="B13" s="45" t="s">
        <v>3</v>
      </c>
      <c r="C13" s="46" t="s">
        <v>51</v>
      </c>
      <c r="D13" s="40" t="s">
        <v>43</v>
      </c>
      <c r="E13" s="46" t="s">
        <v>45</v>
      </c>
      <c r="F13" s="47" t="s">
        <v>41</v>
      </c>
      <c r="G13" s="58" t="s">
        <v>44</v>
      </c>
      <c r="H13" s="49" t="s">
        <v>31</v>
      </c>
      <c r="I13" s="50"/>
      <c r="J13" s="59" t="s">
        <v>47</v>
      </c>
      <c r="K13" s="264"/>
    </row>
    <row r="14" spans="2:11" ht="114.75" customHeight="1" thickBot="1" x14ac:dyDescent="0.3">
      <c r="B14" s="70" t="s">
        <v>49</v>
      </c>
      <c r="C14" s="71" t="s">
        <v>54</v>
      </c>
      <c r="D14" s="72" t="s">
        <v>61</v>
      </c>
      <c r="E14" s="71" t="s">
        <v>58</v>
      </c>
      <c r="F14" s="73" t="s">
        <v>72</v>
      </c>
      <c r="G14" s="74" t="s">
        <v>67</v>
      </c>
      <c r="H14" s="75" t="s">
        <v>63</v>
      </c>
      <c r="I14" s="76" t="s">
        <v>62</v>
      </c>
      <c r="J14" s="77" t="s">
        <v>66</v>
      </c>
      <c r="K14" s="264"/>
    </row>
    <row r="15" spans="2:11" ht="15.75" thickTop="1" x14ac:dyDescent="0.25">
      <c r="B15" s="57" t="s">
        <v>17</v>
      </c>
      <c r="C15" s="23"/>
      <c r="D15" s="23"/>
      <c r="E15" s="23"/>
      <c r="F15" s="23"/>
      <c r="G15" s="23"/>
      <c r="H15" s="23"/>
      <c r="I15" s="23"/>
      <c r="J15" s="23"/>
    </row>
    <row r="16" spans="2:11" ht="13.5" customHeight="1" x14ac:dyDescent="0.25">
      <c r="B16" s="52" t="s">
        <v>18</v>
      </c>
      <c r="C16" s="24"/>
      <c r="D16" s="24"/>
      <c r="E16" s="23"/>
      <c r="F16" s="23"/>
      <c r="G16" s="23"/>
      <c r="H16" s="23"/>
      <c r="I16" s="23"/>
      <c r="J16" s="23"/>
    </row>
    <row r="17" spans="2:10" ht="13.5" customHeight="1" x14ac:dyDescent="0.25">
      <c r="B17" s="53" t="s">
        <v>59</v>
      </c>
      <c r="C17" s="23"/>
      <c r="D17" s="23"/>
      <c r="E17" s="23"/>
      <c r="F17" s="23"/>
      <c r="G17" s="23"/>
      <c r="H17" s="23"/>
      <c r="I17" s="23"/>
      <c r="J17" s="23"/>
    </row>
    <row r="18" spans="2:10" ht="12.75" customHeight="1" x14ac:dyDescent="0.25">
      <c r="B18" s="53" t="s">
        <v>32</v>
      </c>
      <c r="C18" s="23"/>
      <c r="D18" s="23"/>
      <c r="E18" s="23"/>
      <c r="F18" s="23"/>
      <c r="G18" s="23"/>
      <c r="H18" s="23"/>
      <c r="I18" s="23"/>
      <c r="J18" s="23"/>
    </row>
    <row r="19" spans="2:10" ht="12.75" customHeight="1" x14ac:dyDescent="0.25">
      <c r="B19" s="53" t="s">
        <v>42</v>
      </c>
      <c r="C19" s="23"/>
      <c r="D19" s="23"/>
      <c r="E19" s="23"/>
      <c r="F19" s="23"/>
      <c r="G19" s="23"/>
      <c r="H19" s="23"/>
      <c r="I19" s="23"/>
      <c r="J19" s="23"/>
    </row>
    <row r="20" spans="2:10" ht="12.75" customHeight="1" x14ac:dyDescent="0.25">
      <c r="B20" s="61" t="s">
        <v>68</v>
      </c>
      <c r="C20" s="23"/>
      <c r="D20" s="23"/>
      <c r="E20" s="23"/>
      <c r="F20" s="23"/>
      <c r="G20" s="23"/>
      <c r="H20" s="23"/>
      <c r="I20" s="23"/>
      <c r="J20" s="23"/>
    </row>
    <row r="21" spans="2:10" ht="12.75" customHeight="1" x14ac:dyDescent="0.25">
      <c r="B21" s="61" t="s">
        <v>64</v>
      </c>
      <c r="C21" s="23"/>
      <c r="D21" s="23"/>
      <c r="E21" s="23"/>
      <c r="F21" s="23"/>
      <c r="G21" s="23"/>
      <c r="H21" s="23"/>
      <c r="I21" s="23"/>
      <c r="J21" s="23"/>
    </row>
    <row r="22" spans="2:10" ht="12.75" customHeight="1" x14ac:dyDescent="0.25">
      <c r="B22" s="61" t="s">
        <v>57</v>
      </c>
      <c r="C22" s="23"/>
      <c r="D22" s="23"/>
      <c r="E22" s="23"/>
      <c r="F22" s="23"/>
      <c r="G22" s="23"/>
      <c r="H22" s="23"/>
      <c r="I22" s="23"/>
      <c r="J22" s="23"/>
    </row>
    <row r="23" spans="2:10" x14ac:dyDescent="0.25">
      <c r="B23" s="53"/>
      <c r="C23" s="23"/>
      <c r="D23" s="23"/>
      <c r="E23" s="23"/>
      <c r="F23" s="23"/>
      <c r="G23" s="23"/>
      <c r="H23" s="23"/>
      <c r="I23" s="23"/>
      <c r="J23" s="23"/>
    </row>
  </sheetData>
  <mergeCells count="2">
    <mergeCell ref="K11:K14"/>
    <mergeCell ref="B1:J1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topLeftCell="F1" zoomScaleNormal="100" workbookViewId="0">
      <selection activeCell="G18" sqref="G18"/>
    </sheetView>
  </sheetViews>
  <sheetFormatPr defaultRowHeight="15" x14ac:dyDescent="0.25"/>
  <cols>
    <col min="1" max="1" width="2.42578125" customWidth="1"/>
    <col min="2" max="2" width="3" customWidth="1"/>
    <col min="3" max="3" width="2" customWidth="1"/>
    <col min="4" max="4" width="18.5703125" style="7" customWidth="1"/>
    <col min="5" max="5" width="12.28515625" style="7" customWidth="1"/>
    <col min="6" max="6" width="16" style="7" customWidth="1"/>
    <col min="7" max="7" width="13.5703125" style="7" customWidth="1"/>
    <col min="8" max="8" width="13.7109375" style="7" customWidth="1"/>
    <col min="9" max="9" width="14.85546875" style="7" customWidth="1"/>
    <col min="10" max="10" width="1.42578125" style="7" customWidth="1"/>
    <col min="11" max="11" width="13.28515625" customWidth="1"/>
    <col min="12" max="12" width="1.5703125" customWidth="1"/>
    <col min="13" max="13" width="12.7109375" customWidth="1"/>
    <col min="14" max="14" width="13.5703125" customWidth="1"/>
    <col min="15" max="15" width="11.7109375" customWidth="1"/>
    <col min="16" max="16" width="7.28515625" customWidth="1"/>
    <col min="17" max="17" width="9.140625" hidden="1" customWidth="1"/>
    <col min="18" max="18" width="23.140625" customWidth="1"/>
    <col min="19" max="19" width="18.42578125" customWidth="1"/>
  </cols>
  <sheetData>
    <row r="1" spans="1:19" ht="6.75" customHeight="1" x14ac:dyDescent="0.25">
      <c r="A1" s="11"/>
    </row>
    <row r="2" spans="1:19" ht="13.5" customHeight="1" x14ac:dyDescent="0.25">
      <c r="A2" s="11"/>
    </row>
    <row r="3" spans="1:19" ht="36" customHeight="1" thickBot="1" x14ac:dyDescent="0.3">
      <c r="A3" s="11"/>
      <c r="D3" s="14" t="s">
        <v>159</v>
      </c>
      <c r="E3" s="8" t="s">
        <v>160</v>
      </c>
      <c r="F3" s="8" t="s">
        <v>161</v>
      </c>
      <c r="G3" s="248" t="s">
        <v>168</v>
      </c>
      <c r="H3" s="226" t="s">
        <v>175</v>
      </c>
    </row>
    <row r="4" spans="1:19" ht="23.25" customHeight="1" thickTop="1" x14ac:dyDescent="0.25">
      <c r="D4" s="13" t="s">
        <v>162</v>
      </c>
      <c r="E4" s="222">
        <f>'Ceny za léčbu'!H9</f>
        <v>0.33</v>
      </c>
      <c r="F4" s="244">
        <f>'Ceny za léčbu'!O9</f>
        <v>617133.27</v>
      </c>
      <c r="G4" s="245">
        <f>(F4-H4)/(E4)</f>
        <v>1362671.9560606061</v>
      </c>
      <c r="H4" s="227">
        <f>F16</f>
        <v>167451.5245</v>
      </c>
    </row>
    <row r="5" spans="1:19" ht="20.25" customHeight="1" x14ac:dyDescent="0.25">
      <c r="D5" s="13" t="s">
        <v>162</v>
      </c>
      <c r="E5" s="222">
        <f>'Ceny za léčbu'!I9</f>
        <v>0.6</v>
      </c>
      <c r="F5" s="244">
        <f>'Ceny za léčbu'!O9</f>
        <v>617133.27</v>
      </c>
      <c r="G5" s="246">
        <f t="shared" ref="G5:G15" si="0">(F5-H5)/(E5)</f>
        <v>749469.57583333342</v>
      </c>
      <c r="H5" s="227">
        <f>F16</f>
        <v>167451.5245</v>
      </c>
    </row>
    <row r="6" spans="1:19" ht="21.75" customHeight="1" x14ac:dyDescent="0.25">
      <c r="D6" s="13" t="s">
        <v>162</v>
      </c>
      <c r="E6" s="222">
        <f>'Ceny za léčbu'!H10</f>
        <v>0.33</v>
      </c>
      <c r="F6" s="244">
        <f>'Ceny za léčbu'!O10</f>
        <v>1229810.8333333333</v>
      </c>
      <c r="G6" s="246">
        <f t="shared" si="0"/>
        <v>3219270.6328282822</v>
      </c>
      <c r="H6" s="227">
        <f>F16</f>
        <v>167451.5245</v>
      </c>
    </row>
    <row r="7" spans="1:19" ht="19.5" customHeight="1" thickBot="1" x14ac:dyDescent="0.3">
      <c r="A7" s="11"/>
      <c r="D7" s="13" t="s">
        <v>162</v>
      </c>
      <c r="E7" s="222">
        <f>'Ceny za léčbu'!I10</f>
        <v>0.6</v>
      </c>
      <c r="F7" s="244">
        <f>'Ceny za léčbu'!O10</f>
        <v>1229810.8333333333</v>
      </c>
      <c r="G7" s="247">
        <f t="shared" si="0"/>
        <v>1770598.8480555555</v>
      </c>
      <c r="H7" s="227">
        <f>F16</f>
        <v>167451.5245</v>
      </c>
    </row>
    <row r="8" spans="1:19" ht="19.5" customHeight="1" thickTop="1" x14ac:dyDescent="0.25">
      <c r="A8" s="11"/>
      <c r="D8" s="9" t="s">
        <v>163</v>
      </c>
      <c r="E8" s="222">
        <f>'Ceny za léčbu'!H12</f>
        <v>0.56000000000000005</v>
      </c>
      <c r="F8" s="244">
        <f>'Ceny za léčbu'!O12</f>
        <v>770844.7145</v>
      </c>
      <c r="G8" s="245">
        <f t="shared" si="0"/>
        <v>1077487.8392857141</v>
      </c>
      <c r="H8" s="227">
        <f>F16</f>
        <v>167451.5245</v>
      </c>
    </row>
    <row r="9" spans="1:19" ht="19.5" customHeight="1" x14ac:dyDescent="0.25">
      <c r="A9" s="11"/>
      <c r="D9" s="9" t="s">
        <v>163</v>
      </c>
      <c r="E9" s="222">
        <f>'Ceny za léčbu'!I12</f>
        <v>0.62</v>
      </c>
      <c r="F9" s="244">
        <f>'Ceny za léčbu'!O12</f>
        <v>770844.7145</v>
      </c>
      <c r="G9" s="246">
        <f t="shared" si="0"/>
        <v>973214.82258064509</v>
      </c>
      <c r="H9" s="227">
        <f>F16</f>
        <v>167451.5245</v>
      </c>
    </row>
    <row r="10" spans="1:19" ht="21.75" customHeight="1" x14ac:dyDescent="0.25">
      <c r="A10" s="12"/>
      <c r="D10" s="9" t="s">
        <v>163</v>
      </c>
      <c r="E10" s="223">
        <f>'Ceny za léčbu'!H13</f>
        <v>0.56000000000000005</v>
      </c>
      <c r="F10" s="244">
        <f>'Ceny za léčbu'!O13</f>
        <v>2054575.7511666664</v>
      </c>
      <c r="G10" s="246">
        <f t="shared" si="0"/>
        <v>3369864.6904761894</v>
      </c>
      <c r="H10" s="227">
        <f>F16</f>
        <v>167451.5245</v>
      </c>
    </row>
    <row r="11" spans="1:19" ht="21" customHeight="1" thickBot="1" x14ac:dyDescent="0.3">
      <c r="A11" s="12"/>
      <c r="D11" s="9" t="s">
        <v>163</v>
      </c>
      <c r="E11" s="223">
        <f>'Ceny za léčbu'!I13</f>
        <v>0.62</v>
      </c>
      <c r="F11" s="244">
        <f>'Ceny za léčbu'!O13</f>
        <v>2054575.7511666664</v>
      </c>
      <c r="G11" s="247">
        <f t="shared" si="0"/>
        <v>3043748.7526881713</v>
      </c>
      <c r="H11" s="227">
        <f>F16</f>
        <v>167451.5245</v>
      </c>
    </row>
    <row r="12" spans="1:19" ht="21" customHeight="1" thickTop="1" x14ac:dyDescent="0.25">
      <c r="A12" s="12"/>
      <c r="D12" s="13" t="s">
        <v>167</v>
      </c>
      <c r="E12" s="223">
        <f>'Ceny za léčbu'!H14</f>
        <v>0.24299999999999999</v>
      </c>
      <c r="F12" s="244">
        <f>'Ceny za léčbu'!O14</f>
        <v>579595</v>
      </c>
      <c r="G12" s="245">
        <f t="shared" si="0"/>
        <v>1696063.6851851852</v>
      </c>
      <c r="H12" s="227">
        <f>F16</f>
        <v>167451.5245</v>
      </c>
    </row>
    <row r="13" spans="1:19" ht="21" customHeight="1" x14ac:dyDescent="0.25">
      <c r="A13" s="12"/>
      <c r="D13" s="13" t="s">
        <v>167</v>
      </c>
      <c r="E13" s="223">
        <f>'Ceny za léčbu'!I14</f>
        <v>0.56999999999999995</v>
      </c>
      <c r="F13" s="244">
        <f>'Ceny za léčbu'!O14</f>
        <v>579595</v>
      </c>
      <c r="G13" s="246">
        <f t="shared" si="0"/>
        <v>723058.72894736845</v>
      </c>
      <c r="H13" s="227">
        <f>F16</f>
        <v>167451.5245</v>
      </c>
    </row>
    <row r="14" spans="1:19" ht="23.25" customHeight="1" x14ac:dyDescent="0.25">
      <c r="A14" s="12"/>
      <c r="D14" s="13" t="s">
        <v>167</v>
      </c>
      <c r="E14" s="223">
        <f>'Ceny za léčbu'!H15</f>
        <v>0.24299999999999999</v>
      </c>
      <c r="F14" s="244">
        <f>'Ceny za léčbu'!O15</f>
        <v>579595</v>
      </c>
      <c r="G14" s="246">
        <f t="shared" si="0"/>
        <v>1696063.6851851852</v>
      </c>
      <c r="H14" s="227">
        <f>F16</f>
        <v>167451.5245</v>
      </c>
      <c r="S14" t="s">
        <v>1</v>
      </c>
    </row>
    <row r="15" spans="1:19" ht="23.25" customHeight="1" thickBot="1" x14ac:dyDescent="0.3">
      <c r="A15" s="12"/>
      <c r="D15" s="13" t="s">
        <v>167</v>
      </c>
      <c r="E15" s="223">
        <f>'Ceny za léčbu'!I15</f>
        <v>0.56999999999999995</v>
      </c>
      <c r="F15" s="244">
        <f>'Ceny za léčbu'!O15</f>
        <v>579595</v>
      </c>
      <c r="G15" s="247">
        <f t="shared" si="0"/>
        <v>723058.72894736845</v>
      </c>
      <c r="H15" s="227">
        <f>F16</f>
        <v>167451.5245</v>
      </c>
    </row>
    <row r="16" spans="1:19" ht="22.5" customHeight="1" thickTop="1" x14ac:dyDescent="0.25">
      <c r="D16" s="9" t="s">
        <v>166</v>
      </c>
      <c r="E16" s="223">
        <v>0</v>
      </c>
      <c r="F16" s="10">
        <f>'Ceny za léčbu'!O5</f>
        <v>167451.5245</v>
      </c>
      <c r="G16" s="227"/>
      <c r="H16" s="227"/>
    </row>
    <row r="26" ht="4.5" customHeight="1" x14ac:dyDescent="0.25"/>
    <row r="27" ht="7.5" customHeight="1" x14ac:dyDescent="0.25"/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7"/>
  <sheetViews>
    <sheetView topLeftCell="I1" zoomScaleNormal="100" workbookViewId="0">
      <selection activeCell="M19" sqref="M19"/>
    </sheetView>
  </sheetViews>
  <sheetFormatPr defaultRowHeight="15" x14ac:dyDescent="0.25"/>
  <cols>
    <col min="1" max="1" width="3.28515625" customWidth="1"/>
    <col min="2" max="3" width="2.85546875" customWidth="1"/>
    <col min="4" max="4" width="28.42578125" customWidth="1"/>
    <col min="5" max="5" width="11.85546875" hidden="1" customWidth="1"/>
    <col min="6" max="7" width="9.85546875" hidden="1" customWidth="1"/>
    <col min="8" max="8" width="10.28515625" hidden="1" customWidth="1"/>
    <col min="9" max="9" width="13" customWidth="1"/>
    <col min="10" max="10" width="11.140625" customWidth="1"/>
    <col min="11" max="11" width="12.5703125" customWidth="1"/>
    <col min="12" max="12" width="11.7109375" hidden="1" customWidth="1"/>
    <col min="13" max="13" width="9.85546875" customWidth="1"/>
    <col min="27" max="27" width="10.42578125" style="23" customWidth="1"/>
  </cols>
  <sheetData>
    <row r="1" spans="1:50" ht="34.5" customHeight="1" x14ac:dyDescent="0.25">
      <c r="D1" s="23"/>
      <c r="E1" s="241" t="s">
        <v>174</v>
      </c>
      <c r="F1" s="243" t="s">
        <v>173</v>
      </c>
      <c r="G1" s="243" t="s">
        <v>172</v>
      </c>
      <c r="H1" s="243" t="s">
        <v>171</v>
      </c>
      <c r="I1" s="242" t="s">
        <v>170</v>
      </c>
      <c r="J1" s="242" t="s">
        <v>170</v>
      </c>
      <c r="K1" s="242" t="s">
        <v>170</v>
      </c>
      <c r="L1" s="241" t="s">
        <v>169</v>
      </c>
      <c r="M1" s="240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</row>
    <row r="2" spans="1:50" ht="21.75" customHeight="1" x14ac:dyDescent="0.25">
      <c r="D2" s="237"/>
      <c r="E2" s="235">
        <f>L2-M2</f>
        <v>1228532.7039999999</v>
      </c>
      <c r="F2" s="236"/>
      <c r="G2" s="236"/>
      <c r="H2" s="236"/>
      <c r="I2" s="235"/>
      <c r="J2" s="235"/>
      <c r="K2" s="235"/>
      <c r="L2" s="239">
        <f>[1]CMA!P5</f>
        <v>1228532.7039999999</v>
      </c>
      <c r="M2" s="238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</row>
    <row r="3" spans="1:50" ht="36.75" customHeight="1" x14ac:dyDescent="0.25">
      <c r="A3">
        <v>3</v>
      </c>
      <c r="B3">
        <v>3</v>
      </c>
      <c r="C3">
        <v>3</v>
      </c>
      <c r="D3" s="237" t="s">
        <v>178</v>
      </c>
      <c r="E3" s="235">
        <f>L3-M3</f>
        <v>1125788.96</v>
      </c>
      <c r="F3" s="236"/>
      <c r="G3" s="236"/>
      <c r="H3" s="236"/>
      <c r="I3" s="235">
        <f>'effi.frontier (2.linie)'!$G$5</f>
        <v>749469.57583333342</v>
      </c>
      <c r="J3" s="235">
        <f>'effi.frontier (2.linie)'!$G$7</f>
        <v>1770598.8480555555</v>
      </c>
      <c r="K3" s="235">
        <f>'effi.frontier (2.linie)'!$G$6</f>
        <v>3219270.6328282822</v>
      </c>
      <c r="L3" s="239">
        <f>[1]CMA!P6</f>
        <v>1125788.96</v>
      </c>
      <c r="M3" s="238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</row>
    <row r="4" spans="1:50" ht="36" customHeight="1" x14ac:dyDescent="0.25">
      <c r="A4">
        <v>2</v>
      </c>
      <c r="B4">
        <v>2</v>
      </c>
      <c r="C4">
        <v>2</v>
      </c>
      <c r="D4" s="237" t="s">
        <v>177</v>
      </c>
      <c r="E4" s="235" t="e">
        <f>#REF!-#REF!</f>
        <v>#REF!</v>
      </c>
      <c r="F4" s="236"/>
      <c r="G4" s="236"/>
      <c r="H4" s="236"/>
      <c r="I4" s="235">
        <f>'effi.frontier (2.linie)'!$G$9</f>
        <v>973214.82258064509</v>
      </c>
      <c r="J4" s="235">
        <f>'effi.frontier (2.linie)'!$G$11</f>
        <v>3043748.7526881713</v>
      </c>
      <c r="K4" s="235">
        <f>'effi.frontier (2.linie)'!$G$10</f>
        <v>3369864.6904761894</v>
      </c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</row>
    <row r="5" spans="1:50" ht="34.5" customHeight="1" x14ac:dyDescent="0.25">
      <c r="A5">
        <v>1</v>
      </c>
      <c r="B5">
        <v>1</v>
      </c>
      <c r="C5">
        <v>1</v>
      </c>
      <c r="D5" s="237" t="s">
        <v>176</v>
      </c>
      <c r="E5" s="235" t="e">
        <f>#REF!-#REF!</f>
        <v>#REF!</v>
      </c>
      <c r="F5" s="236"/>
      <c r="G5" s="236"/>
      <c r="H5" s="236"/>
      <c r="I5" s="235">
        <f>'effi.frontier (2.linie)'!$G$13</f>
        <v>723058.72894736845</v>
      </c>
      <c r="J5" s="235">
        <f>'effi.frontier (2.linie)'!$G$14</f>
        <v>1696063.6851851852</v>
      </c>
      <c r="K5" s="235">
        <f>'effi.frontier (2.linie)'!$G$15</f>
        <v>723058.72894736845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</row>
    <row r="6" spans="1:50" ht="10.5" customHeight="1" x14ac:dyDescent="0.25">
      <c r="D6" s="23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2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</row>
    <row r="7" spans="1:50" ht="12" customHeight="1" x14ac:dyDescent="0.25">
      <c r="D7" s="23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2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</row>
    <row r="8" spans="1:50" x14ac:dyDescent="0.25"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2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</row>
    <row r="9" spans="1:50" x14ac:dyDescent="0.25"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</row>
    <row r="10" spans="1:50" x14ac:dyDescent="0.25"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</row>
    <row r="11" spans="1:50" x14ac:dyDescent="0.25"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</row>
    <row r="12" spans="1:50" x14ac:dyDescent="0.25"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</row>
    <row r="13" spans="1:50" x14ac:dyDescent="0.25"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</row>
    <row r="14" spans="1:50" x14ac:dyDescent="0.25"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</row>
    <row r="15" spans="1:50" x14ac:dyDescent="0.25"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</row>
    <row r="16" spans="1:50" x14ac:dyDescent="0.25"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</row>
    <row r="17" spans="4:50" x14ac:dyDescent="0.25"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</row>
    <row r="18" spans="4:50" x14ac:dyDescent="0.25"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</row>
    <row r="19" spans="4:50" x14ac:dyDescent="0.25"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</row>
    <row r="20" spans="4:50" x14ac:dyDescent="0.25"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</row>
    <row r="21" spans="4:50" x14ac:dyDescent="0.25"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</row>
    <row r="22" spans="4:50" x14ac:dyDescent="0.25"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</row>
    <row r="23" spans="4:50" x14ac:dyDescent="0.25"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</row>
    <row r="24" spans="4:50" ht="10.5" customHeight="1" x14ac:dyDescent="0.25">
      <c r="D24" s="232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</row>
    <row r="25" spans="4:50" x14ac:dyDescent="0.25"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</row>
    <row r="26" spans="4:50" x14ac:dyDescent="0.25"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</row>
    <row r="27" spans="4:50" x14ac:dyDescent="0.25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</row>
    <row r="28" spans="4:50" x14ac:dyDescent="0.25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</row>
    <row r="29" spans="4:50" x14ac:dyDescent="0.25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</row>
    <row r="30" spans="4:50" x14ac:dyDescent="0.25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</row>
    <row r="31" spans="4:50" x14ac:dyDescent="0.25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</row>
    <row r="32" spans="4:50" ht="4.5" customHeight="1" x14ac:dyDescent="0.25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</row>
    <row r="33" spans="4:50" ht="10.5" customHeight="1" x14ac:dyDescent="0.25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1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</row>
    <row r="34" spans="4:50" ht="12" customHeight="1" x14ac:dyDescent="0.25">
      <c r="N34" s="229"/>
    </row>
    <row r="35" spans="4:50" ht="12" customHeight="1" x14ac:dyDescent="0.25">
      <c r="N35" s="230"/>
    </row>
    <row r="36" spans="4:50" ht="12.75" customHeight="1" x14ac:dyDescent="0.25">
      <c r="N36" s="229"/>
    </row>
    <row r="37" spans="4:50" ht="12" customHeight="1" x14ac:dyDescent="0.25">
      <c r="N37" s="22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workbookViewId="0">
      <selection activeCell="A32" sqref="A32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workbookViewId="0">
      <selection activeCell="AA14" sqref="AA1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80" zoomScaleNormal="80" workbookViewId="0">
      <selection activeCell="V39" sqref="V3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0" zoomScaleNormal="90" workbookViewId="0">
      <selection activeCell="A13" sqref="A1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Ceny za léčbu</vt:lpstr>
      <vt:lpstr>Přehledy studií</vt:lpstr>
      <vt:lpstr>effi.frontier (2.linie)</vt:lpstr>
      <vt:lpstr>ICER 2.linie </vt:lpstr>
      <vt:lpstr>Obrázky1</vt:lpstr>
      <vt:lpstr>Obrázky2</vt:lpstr>
      <vt:lpstr>Obrázky3</vt:lpstr>
      <vt:lpstr>Obrázky4</vt:lpstr>
    </vt:vector>
  </TitlesOfParts>
  <Company>FN Olomouc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Klobouk Jan, Mgr.</dc:creator>
  <cp:lastModifiedBy>Dudovi</cp:lastModifiedBy>
  <cp:lastPrinted>2022-07-09T09:16:57Z</cp:lastPrinted>
  <dcterms:created xsi:type="dcterms:W3CDTF">2022-06-13T12:17:50Z</dcterms:created>
  <dcterms:modified xsi:type="dcterms:W3CDTF">2023-03-15T17:42:22Z</dcterms:modified>
</cp:coreProperties>
</file>