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F:\FE analýzy FNO\GIST - Qinlock\"/>
    </mc:Choice>
  </mc:AlternateContent>
  <xr:revisionPtr revIDLastSave="0" documentId="13_ncr:1_{331FB3A2-6B7C-4121-AD0F-8B7DF082C23F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eznam přípravků" sheetId="4" r:id="rId1"/>
    <sheet name="BIA" sheetId="10" r:id="rId2"/>
    <sheet name="QINLOCK" sheetId="18" r:id="rId3"/>
  </sheets>
  <definedNames>
    <definedName name="_xlnm._FilterDatabase" localSheetId="1" hidden="1">BIA!$A$2:$E$2</definedName>
    <definedName name="_xlnm._FilterDatabase" localSheetId="0" hidden="1">'Seznam přípravků'!$A$2:$D$2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0" l="1"/>
  <c r="K8" i="10"/>
  <c r="K7" i="10"/>
  <c r="K6" i="10"/>
  <c r="K5" i="10"/>
  <c r="K4" i="10"/>
  <c r="K3" i="10"/>
  <c r="G3" i="10" l="1"/>
  <c r="G3" i="18"/>
  <c r="F6" i="10"/>
  <c r="G6" i="10" s="1"/>
  <c r="F9" i="10"/>
  <c r="K9" i="10"/>
  <c r="F3" i="18" l="1"/>
  <c r="L3" i="18" s="1"/>
  <c r="D3" i="18"/>
  <c r="K3" i="18" s="1"/>
  <c r="J3" i="18"/>
  <c r="G4" i="18"/>
  <c r="J4" i="18" s="1"/>
  <c r="G9" i="10"/>
  <c r="G5" i="18"/>
  <c r="D4" i="18"/>
  <c r="K4" i="18" s="1"/>
  <c r="H3" i="10"/>
  <c r="H6" i="10"/>
  <c r="I5" i="4"/>
  <c r="H5" i="4"/>
  <c r="I4" i="4"/>
  <c r="H4" i="4"/>
  <c r="F4" i="18" l="1"/>
  <c r="L4" i="18" s="1"/>
  <c r="J5" i="18"/>
  <c r="D5" i="18"/>
  <c r="K5" i="18" s="1"/>
  <c r="F5" i="18"/>
  <c r="L5" i="18" s="1"/>
  <c r="L6" i="10"/>
  <c r="I6" i="10" s="1"/>
  <c r="L3" i="10"/>
  <c r="I3" i="10" s="1"/>
  <c r="H9" i="10"/>
</calcChain>
</file>

<file path=xl/sharedStrings.xml><?xml version="1.0" encoding="utf-8"?>
<sst xmlns="http://schemas.openxmlformats.org/spreadsheetml/2006/main" count="78" uniqueCount="68">
  <si>
    <t>účinná látka (výrobce)</t>
  </si>
  <si>
    <t>násobek vůči ceně nejlevnějšího za 1. 4 měsíce - CMA</t>
  </si>
  <si>
    <t>násobek poměru cena/účinnost vůči nákl. nejefekt. za 1. 4 měsíce - CEA</t>
  </si>
  <si>
    <t>nejlevnější</t>
  </si>
  <si>
    <t>nejnákladově  efektivnější</t>
  </si>
  <si>
    <t>název LP</t>
  </si>
  <si>
    <t xml:space="preserve"> </t>
  </si>
  <si>
    <t>COMETRIQ 20mg + 80mg cps 112 (84+28)</t>
  </si>
  <si>
    <r>
      <t xml:space="preserve">bezpečnost, monitorování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(</t>
    </r>
    <r>
      <rPr>
        <sz val="8"/>
        <rFont val="Arial"/>
        <family val="2"/>
        <charset val="238"/>
      </rPr>
      <t>dle SPC</t>
    </r>
    <r>
      <rPr>
        <vertAlign val="superscript"/>
        <sz val="8"/>
        <rFont val="Arial"/>
        <family val="2"/>
        <charset val="238"/>
      </rPr>
      <t>37</t>
    </r>
    <r>
      <rPr>
        <sz val="8"/>
        <rFont val="Arial"/>
        <family val="2"/>
        <charset val="238"/>
      </rPr>
      <t>)</t>
    </r>
  </si>
  <si>
    <r>
      <t xml:space="preserve">KI </t>
    </r>
    <r>
      <rPr>
        <sz val="9"/>
        <rFont val="Arial"/>
        <family val="2"/>
        <charset val="238"/>
      </rPr>
      <t>(kromě hypersenzitivity na úč. či pomoc. látky)</t>
    </r>
    <r>
      <rPr>
        <b/>
        <sz val="9"/>
        <rFont val="Arial"/>
        <family val="2"/>
        <charset val="238"/>
      </rPr>
      <t xml:space="preserve"> dle SPC</t>
    </r>
    <r>
      <rPr>
        <b/>
        <vertAlign val="superscript"/>
        <sz val="9"/>
        <rFont val="Arial"/>
        <family val="2"/>
        <charset val="238"/>
      </rPr>
      <t>37</t>
    </r>
  </si>
  <si>
    <r>
      <t xml:space="preserve">další informace                                          </t>
    </r>
    <r>
      <rPr>
        <sz val="8"/>
        <rFont val="Arial"/>
        <family val="2"/>
        <charset val="238"/>
      </rPr>
      <t xml:space="preserve"> (dle SPC</t>
    </r>
    <r>
      <rPr>
        <vertAlign val="superscript"/>
        <sz val="8"/>
        <rFont val="Arial"/>
        <family val="2"/>
        <charset val="238"/>
      </rPr>
      <t>37</t>
    </r>
    <r>
      <rPr>
        <sz val="8"/>
        <rFont val="Arial"/>
        <family val="2"/>
        <charset val="238"/>
      </rPr>
      <t xml:space="preserve"> zdroje uvedeného pod pozn. 25)</t>
    </r>
  </si>
  <si>
    <t>* konkomitantní LP, které jsou silnými inhibitory CYP3A4, mají být užívány s opatrností, * u pac. ve věku 75 let a starších byla pozorována tendence vyššího výskytu závažných NÚ, * u pac. s mírnou až středně závaž. poruchou fce ledvin používat s opatrností, * u pac. s lehkou až střed. těžkou poruchou fce jater je doporuč. dávka 60 mg 1x denně</t>
  </si>
  <si>
    <r>
      <rPr>
        <u/>
        <sz val="9"/>
        <rFont val="Calibri"/>
        <family val="2"/>
        <charset val="238"/>
        <scheme val="minor"/>
      </rPr>
      <t>Doporučená dávka je 140 mg 1x denně (tj. jedna 80 mg cps a tři 20 mg cps)</t>
    </r>
    <r>
      <rPr>
        <sz val="9"/>
        <rFont val="Calibri"/>
        <family val="2"/>
        <charset val="238"/>
        <scheme val="minor"/>
      </rPr>
      <t xml:space="preserve">. Léčba suspektních NÚ si může vyžádat dočasné přerušení léčby a/nebo snížení jeho dávky (pokud je nutno, doporučuje se ji nejdřív snížit na 100 mg denně, a potom na 60 mg denně - přerušení se doporučuje při léčbě toxicity 3. nebo vyššího stupně podle CTCAE nebo nezvladatelné toxicity 2. stupně).  </t>
    </r>
    <r>
      <rPr>
        <u/>
        <sz val="9"/>
        <rFont val="Calibri"/>
        <family val="2"/>
        <charset val="238"/>
        <scheme val="minor"/>
      </rPr>
      <t>Nic nejíst alespoň 2 hod před a 1 hod po užití LP!</t>
    </r>
  </si>
  <si>
    <t>CAPRELSA 300mg tbl 30</t>
  </si>
  <si>
    <r>
      <rPr>
        <u/>
        <sz val="9"/>
        <color theme="1"/>
        <rFont val="Calibri"/>
        <family val="2"/>
        <charset val="238"/>
        <scheme val="minor"/>
      </rPr>
      <t>registrován</t>
    </r>
    <r>
      <rPr>
        <u/>
        <vertAlign val="superscript"/>
        <sz val="9"/>
        <color theme="1"/>
        <rFont val="Calibri"/>
        <family val="2"/>
        <charset val="238"/>
        <scheme val="minor"/>
      </rPr>
      <t>38</t>
    </r>
    <r>
      <rPr>
        <u/>
        <sz val="9"/>
        <color theme="1"/>
        <rFont val="Calibri"/>
        <family val="2"/>
        <charset val="238"/>
        <scheme val="minor"/>
      </rPr>
      <t xml:space="preserve"> jako "orphan"</t>
    </r>
    <r>
      <rPr>
        <sz val="9"/>
        <color theme="1"/>
        <rFont val="Calibri"/>
        <family val="2"/>
        <charset val="238"/>
        <scheme val="minor"/>
      </rPr>
      <t xml:space="preserve">,                                        </t>
    </r>
    <r>
      <rPr>
        <b/>
        <sz val="9"/>
        <color theme="1"/>
        <rFont val="Calibri"/>
        <family val="2"/>
        <charset val="238"/>
        <scheme val="minor"/>
      </rPr>
      <t>k léčbě dosp. pac. s progres., inoperabilním lok. pokročilým nebo metastazujícím MTC</t>
    </r>
    <r>
      <rPr>
        <sz val="9"/>
        <color theme="1"/>
        <rFont val="Calibri"/>
        <family val="2"/>
        <charset val="238"/>
        <scheme val="minor"/>
      </rPr>
      <t xml:space="preserve"> (u pac., u kterých není znám stav mutace RET nebo je negativní, se před individuálním rozhodnutím o léčbě musí zohlednit možnost nižšího přínosu)</t>
    </r>
  </si>
  <si>
    <r>
      <t xml:space="preserve">NE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(dne 26.11.2023 bylo zahajéno SŘ jako VILP v indikacích NSCLC a MTC!)</t>
    </r>
  </si>
  <si>
    <t>NE                                                  (k datu 18.12.2023 nebylo SŘ ani zahájeno!)</t>
  </si>
  <si>
    <t>NE                                                  (k datu 18.12. 2023 nebylo SŘ ani zahájeno!)</t>
  </si>
  <si>
    <r>
      <rPr>
        <b/>
        <sz val="9"/>
        <rFont val="Arial"/>
        <family val="2"/>
        <charset val="238"/>
      </rPr>
      <t xml:space="preserve">účinná látka </t>
    </r>
    <r>
      <rPr>
        <sz val="9"/>
        <rFont val="Arial"/>
        <family val="2"/>
        <charset val="238"/>
      </rPr>
      <t>- viz podrobněji pozn. 9 (výrobce)</t>
    </r>
  </si>
  <si>
    <r>
      <rPr>
        <b/>
        <sz val="10"/>
        <color theme="1"/>
        <rFont val="Calibri"/>
        <family val="2"/>
        <charset val="238"/>
        <scheme val="minor"/>
      </rPr>
      <t>cabozatinib</t>
    </r>
    <r>
      <rPr>
        <sz val="10"/>
        <color theme="1"/>
        <rFont val="Calibri"/>
        <family val="2"/>
        <charset val="238"/>
        <scheme val="minor"/>
      </rPr>
      <t xml:space="preserve">             (Ipsen)                   </t>
    </r>
    <r>
      <rPr>
        <b/>
        <u/>
        <sz val="9"/>
        <color rgb="FFFF0000"/>
        <rFont val="Calibri"/>
        <family val="2"/>
        <charset val="238"/>
        <scheme val="minor"/>
      </rPr>
      <t>CAVE! nezamněňovat s LP CABOMETYX tbl, který má jiné indikace a dávkování</t>
    </r>
    <r>
      <rPr>
        <b/>
        <sz val="9"/>
        <color rgb="FFFF0000"/>
        <rFont val="Calibri"/>
        <family val="2"/>
        <charset val="238"/>
        <scheme val="minor"/>
      </rPr>
      <t>!</t>
    </r>
  </si>
  <si>
    <r>
      <t xml:space="preserve">vandetanib  </t>
    </r>
    <r>
      <rPr>
        <sz val="10"/>
        <color theme="1"/>
        <rFont val="Calibri"/>
        <family val="2"/>
        <charset val="238"/>
        <scheme val="minor"/>
      </rPr>
      <t xml:space="preserve"> (Sanofi)</t>
    </r>
  </si>
  <si>
    <r>
      <rPr>
        <b/>
        <sz val="10"/>
        <color theme="1"/>
        <rFont val="Calibri"/>
        <family val="2"/>
        <charset val="238"/>
        <scheme val="minor"/>
      </rPr>
      <t xml:space="preserve">cabozatinib   </t>
    </r>
    <r>
      <rPr>
        <sz val="10"/>
        <color theme="1"/>
        <rFont val="Calibri"/>
        <family val="2"/>
        <charset val="238"/>
        <scheme val="minor"/>
      </rPr>
      <t xml:space="preserve">          (Ipsen)                   </t>
    </r>
    <r>
      <rPr>
        <b/>
        <u/>
        <sz val="9"/>
        <color rgb="FFFF0000"/>
        <rFont val="Calibri"/>
        <family val="2"/>
        <charset val="238"/>
        <scheme val="minor"/>
      </rPr>
      <t>CAVE! nezamněňovat s LP CABOMETYX tbl, který má jiné indikace a dávkování</t>
    </r>
    <r>
      <rPr>
        <b/>
        <sz val="9"/>
        <color rgb="FFFF0000"/>
        <rFont val="Calibri"/>
        <family val="2"/>
        <charset val="238"/>
        <scheme val="minor"/>
      </rPr>
      <t>!</t>
    </r>
  </si>
  <si>
    <r>
      <rPr>
        <b/>
        <sz val="10"/>
        <color theme="1"/>
        <rFont val="Calibri"/>
        <family val="2"/>
        <charset val="238"/>
        <scheme val="minor"/>
      </rPr>
      <t xml:space="preserve">vandetanib </t>
    </r>
    <r>
      <rPr>
        <sz val="10"/>
        <color theme="1"/>
        <rFont val="Calibri"/>
        <family val="2"/>
        <charset val="238"/>
        <scheme val="minor"/>
      </rPr>
      <t xml:space="preserve">  (Sanofi)</t>
    </r>
  </si>
  <si>
    <r>
      <rPr>
        <u/>
        <sz val="9"/>
        <color theme="1"/>
        <rFont val="Calibri"/>
        <family val="2"/>
        <charset val="238"/>
        <scheme val="minor"/>
      </rPr>
      <t>registrován</t>
    </r>
    <r>
      <rPr>
        <u/>
        <vertAlign val="superscript"/>
        <sz val="9"/>
        <color theme="1"/>
        <rFont val="Calibri"/>
        <family val="2"/>
        <charset val="238"/>
        <scheme val="minor"/>
      </rPr>
      <t>38</t>
    </r>
    <r>
      <rPr>
        <u/>
        <sz val="9"/>
        <color theme="1"/>
        <rFont val="Calibri"/>
        <family val="2"/>
        <charset val="238"/>
        <scheme val="minor"/>
      </rPr>
      <t xml:space="preserve"> podmínečně jako "standardní" LP"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b/>
        <sz val="9"/>
        <color theme="1"/>
        <rFont val="Calibri"/>
        <family val="2"/>
        <charset val="238"/>
        <scheme val="minor"/>
      </rPr>
      <t xml:space="preserve">k léčbě dosp., dospívajících a dětí ve věku 5 let a starších </t>
    </r>
    <r>
      <rPr>
        <sz val="9"/>
        <color theme="1"/>
        <rFont val="Calibri"/>
        <family val="2"/>
        <charset val="238"/>
        <scheme val="minor"/>
      </rPr>
      <t>(pro ně je balení tbl 30x100mg!)</t>
    </r>
    <r>
      <rPr>
        <b/>
        <sz val="9"/>
        <color theme="1"/>
        <rFont val="Calibri"/>
        <family val="2"/>
        <charset val="238"/>
        <scheme val="minor"/>
      </rPr>
      <t xml:space="preserve"> u agresivního a symptom. MTC s mutací RET u pac. s neresek. lok. pokročilým nebo metastazujícím MTC</t>
    </r>
  </si>
  <si>
    <t>CAPRELSA 100mg tbl 30</t>
  </si>
  <si>
    <t>CAPRELSA 300mg nebo 100mg tbl 30</t>
  </si>
  <si>
    <r>
      <rPr>
        <u/>
        <sz val="9"/>
        <rFont val="Calibri"/>
        <family val="2"/>
        <charset val="238"/>
        <scheme val="minor"/>
      </rPr>
      <t>Doporučená dávka je 300 mg 1x denně</t>
    </r>
    <r>
      <rPr>
        <sz val="9"/>
        <rFont val="Calibri"/>
        <family val="2"/>
        <charset val="238"/>
        <scheme val="minor"/>
      </rPr>
      <t xml:space="preserve">. V případě toxicity stupně 3 nebo vyšší podle CTCAE či prodloužení intervalu QTc na EKG je třeba dávkování alespoň dočasně přerušit a znovu zahájit sníženou dávkou po odeznění toxických projevů nebo zlepšení toxicity na stupeň 1 podle CTCAE - denní dávku 300 mg lze snížit na 200 mg (dvě 100 mg tablety) a dále na 100 mg, pokud je třeba. </t>
    </r>
    <r>
      <rPr>
        <u/>
        <sz val="9"/>
        <rFont val="Calibri"/>
        <family val="2"/>
        <charset val="238"/>
        <scheme val="minor"/>
      </rPr>
      <t>Tablety se užívají s jídlem, nebo bez jídla v přibližně stejnou denní dobu</t>
    </r>
    <r>
      <rPr>
        <sz val="9"/>
        <rFont val="Calibri"/>
        <family val="2"/>
        <charset val="238"/>
        <scheme val="minor"/>
      </rPr>
      <t>.</t>
    </r>
  </si>
  <si>
    <t>● společné užívání silných induktorů CYP3A4,                                           ● u pac. se závažnou poruchou funkce ledvin a/nebo jater</t>
  </si>
  <si>
    <t xml:space="preserve">● vrozený sy. dlouhého QTc nebo, pac. s interv. QTc delším než 480 ms,                                           ● kombinace s LP  prodlužujícimi interval QTc a/nebo způsobujícími TdP,                                   ● kojení,                                            ● u pac. se závažnou poruchou funkce ledvin,                          ● porucha fce jater (netýká se Gilbert.sy a metast. onem. jater (viz SPC),                                ● společné užívání silných induktorů CYP3A4      </t>
  </si>
  <si>
    <t>* prospěch z léčby vandetanibem u pacientů s koncentrací kalcitoninu (dále jen "CTN") nižší než 500 pg/ml nebyl stanoven, a proto se doporučuje opatrnost u pacientů s hladinou CTN &lt; 500 pg/ml vzhledem k rizikům spojeným s léčbou vandetanibem</t>
  </si>
  <si>
    <t>RETSEVMO 80mg cps 112 nebo 40mg cps 56</t>
  </si>
  <si>
    <r>
      <rPr>
        <b/>
        <sz val="10"/>
        <color theme="1"/>
        <rFont val="Calibri"/>
        <family val="2"/>
        <charset val="238"/>
        <scheme val="minor"/>
      </rPr>
      <t>selperkatinib</t>
    </r>
    <r>
      <rPr>
        <sz val="10"/>
        <color theme="1"/>
        <rFont val="Calibri"/>
        <family val="2"/>
        <charset val="238"/>
        <scheme val="minor"/>
      </rPr>
      <t xml:space="preserve"> (Eli Lilly)</t>
    </r>
  </si>
  <si>
    <r>
      <t>indikace dle SPC</t>
    </r>
    <r>
      <rPr>
        <b/>
        <vertAlign val="superscript"/>
        <sz val="10"/>
        <rFont val="Arial"/>
        <family val="2"/>
        <charset val="238"/>
      </rPr>
      <t>37</t>
    </r>
    <r>
      <rPr>
        <b/>
        <sz val="10"/>
        <rFont val="Arial"/>
        <family val="2"/>
        <charset val="238"/>
      </rPr>
      <t xml:space="preserve">                         </t>
    </r>
    <r>
      <rPr>
        <sz val="8"/>
        <rFont val="Arial"/>
        <family val="2"/>
        <charset val="238"/>
      </rPr>
      <t xml:space="preserve">(MTC -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medulární karcinom štítné žlázy, NSCLC - nemalobuněčný karc. plic )</t>
    </r>
  </si>
  <si>
    <r>
      <rPr>
        <b/>
        <sz val="10"/>
        <rFont val="Arial"/>
        <family val="2"/>
        <charset val="238"/>
      </rPr>
      <t xml:space="preserve">úhrada k 18.12.23 </t>
    </r>
    <r>
      <rPr>
        <sz val="8"/>
        <rFont val="Arial"/>
        <family val="2"/>
        <charset val="238"/>
      </rPr>
      <t xml:space="preserve">                               (dle zdroje pod pozn. 5, </t>
    </r>
    <r>
      <rPr>
        <sz val="7.5"/>
        <rFont val="Arial"/>
        <family val="2"/>
        <charset val="238"/>
      </rPr>
      <t>MTC -  medulární karc. štítné žlázy, NSCLC - nemalobuněčný karc. plic)</t>
    </r>
  </si>
  <si>
    <t xml:space="preserve">RETSEVMO 80mg cps 112 </t>
  </si>
  <si>
    <t>RETSEVMO 40mg cps 56</t>
  </si>
  <si>
    <r>
      <rPr>
        <u/>
        <sz val="9"/>
        <color theme="1"/>
        <rFont val="Calibri"/>
        <family val="2"/>
        <charset val="238"/>
        <scheme val="minor"/>
      </rPr>
      <t>registrován</t>
    </r>
    <r>
      <rPr>
        <u/>
        <vertAlign val="superscript"/>
        <sz val="9"/>
        <color theme="1"/>
        <rFont val="Calibri"/>
        <family val="2"/>
        <charset val="238"/>
        <scheme val="minor"/>
      </rPr>
      <t>38</t>
    </r>
    <r>
      <rPr>
        <u/>
        <sz val="9"/>
        <color theme="1"/>
        <rFont val="Calibri"/>
        <family val="2"/>
        <charset val="238"/>
        <scheme val="minor"/>
      </rPr>
      <t xml:space="preserve"> podmínečně jako "standardní" LP"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b/>
        <sz val="9"/>
        <color theme="1"/>
        <rFont val="Calibri"/>
        <family val="2"/>
        <charset val="238"/>
        <scheme val="minor"/>
      </rPr>
      <t>k léčbě dosp. a dospívajících ve věku 12 let a starších s pokročilým MTC s mutací RET</t>
    </r>
    <r>
      <rPr>
        <sz val="9"/>
        <color theme="1"/>
        <rFont val="Calibri"/>
        <family val="2"/>
        <charset val="238"/>
        <scheme val="minor"/>
      </rPr>
      <t>, LP má u dosp. také indikace navíc na: pokročilý NSCLC s pozit. RET fúze a pokročilý karc. štítné žlázy s pozit. RET fúze - podrobněji viz SPC.</t>
    </r>
  </si>
  <si>
    <r>
      <rPr>
        <u/>
        <sz val="9"/>
        <color rgb="FF000000"/>
        <rFont val="Calibri"/>
        <family val="2"/>
        <charset val="238"/>
        <scheme val="minor"/>
      </rPr>
      <t>Příhody, které se obvykle projeví na začátku léčby (během prvních 8 týdnů - střední čas do 1. snížení dávky byl 43 dní a do 1. přerušení dávky 33 dní), zahrnují:</t>
    </r>
    <r>
      <rPr>
        <sz val="9"/>
        <color rgb="FF000000"/>
        <rFont val="Calibri"/>
        <family val="2"/>
        <charset val="238"/>
        <scheme val="minor"/>
      </rPr>
      <t xml:space="preserve"> hypokalcémii, hypokalémii, trombocytopenii, hypertenzi, sy. palmoplantární erytrodysestézie (PPES) a GI příhody (bolest břicha a ústní dutiny, zánět sliznic, zácpa, průjem, zvracení). Výskyt některých závažných NÚ (jako například GI fistuly) může záviset na kumulativní dávce a mohou se vyskytnout </t>
    </r>
    <r>
      <rPr>
        <u/>
        <sz val="9"/>
        <color rgb="FF000000"/>
        <rFont val="Calibri"/>
        <family val="2"/>
        <charset val="238"/>
        <scheme val="minor"/>
      </rPr>
      <t>v pozdější fázi léčby</t>
    </r>
    <r>
      <rPr>
        <sz val="9"/>
        <color rgb="FF000000"/>
        <rFont val="Calibri"/>
        <family val="2"/>
        <charset val="238"/>
        <scheme val="minor"/>
      </rPr>
      <t xml:space="preserve">. </t>
    </r>
    <r>
      <rPr>
        <b/>
        <u/>
        <sz val="9"/>
        <color rgb="FF000000"/>
        <rFont val="Calibri"/>
        <family val="2"/>
        <charset val="238"/>
        <scheme val="minor"/>
      </rPr>
      <t>Monitorace</t>
    </r>
    <r>
      <rPr>
        <sz val="9"/>
        <color rgb="FF000000"/>
        <rFont val="Calibri"/>
        <family val="2"/>
        <charset val="238"/>
        <scheme val="minor"/>
      </rPr>
      <t>: * jaterní testy, * příznaky perforací a fistul, * riziko venozního i arter. tromboembolismu, * riziko hemorhagií, tvorby aneuryzmat, * komplikace s hojením ran, * riziko hypertenze,  osteonekrózy čelisti, proteinurie, syndromu posteriorní reverzibilní encefalopatie, prodloužení QT intervalu, hypothyreózy.</t>
    </r>
  </si>
  <si>
    <r>
      <rPr>
        <u/>
        <sz val="9"/>
        <color theme="1"/>
        <rFont val="Calibri"/>
        <family val="2"/>
        <charset val="238"/>
        <scheme val="minor"/>
      </rPr>
      <t>Samotná symptom. MTC nebo progresivní MTC nejsou dostatečným důvodem pro potřebu zahájit léčbu vandet. - omezit jen na pac. s indikací (viz sloupec vlevo)</t>
    </r>
    <r>
      <rPr>
        <sz val="9"/>
        <color theme="1"/>
        <rFont val="Calibri"/>
        <family val="2"/>
        <charset val="238"/>
        <scheme val="minor"/>
      </rPr>
      <t xml:space="preserve">! K prvnímu prodl. intervalu QTc dochází nejčastěji v průběhu prvních 3 měs. léčby  (v průměru 28 ms, medián 35 ms), ale může se objevit i později - CAVE! dlouhý biol. poločas vandet. (19 dnů), prodl. int. QTc se zdá být závislé na dávce. </t>
    </r>
    <r>
      <rPr>
        <b/>
        <u/>
        <sz val="9"/>
        <color theme="1"/>
        <rFont val="Calibri"/>
        <family val="2"/>
        <charset val="238"/>
        <scheme val="minor"/>
      </rPr>
      <t>Monitorace:</t>
    </r>
    <r>
      <rPr>
        <sz val="9"/>
        <color theme="1"/>
        <rFont val="Calibri"/>
        <family val="2"/>
        <charset val="238"/>
        <scheme val="minor"/>
      </rPr>
      <t xml:space="preserve"> * před léčbou, 1, 3, 6 a 12 týdnů po zahájení léčby a každé 3 měs. nejméně po dobu 1 roku je třeba provádět vyšetření EKG a stanovení sérové konc. K, Ca a Mg a hormonu TSH, * riziko sy. posteriorní reverzibilní encefalopatie, závažných kožních NÚ (vč. TEN a SJS), fotosenzitivity (až 4 měs. i po vysazení!), * riziko těžkého průjmu (CAVE! na iont. dysbal. kvůli QTc!), nitrolebního krvácení u pac. s metast. v mozku, srdečního selhání, hypertenze, selhání ledvin, interst. plicní nemoci (dušnost, kašel,...), hypothyreózy, * komplikace s hojením ran, * riziko tvorby aneuryzmat.</t>
    </r>
  </si>
  <si>
    <r>
      <rPr>
        <u/>
        <sz val="9"/>
        <color theme="1"/>
        <rFont val="Calibri"/>
        <family val="2"/>
        <charset val="238"/>
        <scheme val="minor"/>
      </rPr>
      <t>Doporučená dávka je dle těl. hmotnosti: * u méně než 50 kg: 120 mg 2x denně, * 50 kg a více: 160 mg 2x denně</t>
    </r>
    <r>
      <rPr>
        <sz val="9"/>
        <color theme="1"/>
        <rFont val="Calibri"/>
        <family val="2"/>
        <charset val="238"/>
        <scheme val="minor"/>
      </rPr>
      <t>.  Zvládání některých NÚ může vyžadovat přerušení podávání LP a/nebo snížení dávky ve 3 úrovních - viz SPC. T</t>
    </r>
    <r>
      <rPr>
        <u/>
        <sz val="9"/>
        <color theme="1"/>
        <rFont val="Calibri"/>
        <family val="2"/>
        <charset val="238"/>
        <scheme val="minor"/>
      </rPr>
      <t>obolky mohou být užívány s jídlem nebo bez jídla, dávky se mají užívat každý den přibližně ve stejnou dobu. Pokud je LP RETSEVMO používán souběžně s IPP, musí se užívat s jídlem, RETSEVMO je třeba podávat 2 hod. před nebo 10 hod. po H2 antagon</t>
    </r>
    <r>
      <rPr>
        <sz val="9"/>
        <color theme="1"/>
        <rFont val="Calibri"/>
        <family val="2"/>
        <charset val="238"/>
        <scheme val="minor"/>
      </rPr>
      <t xml:space="preserve">. </t>
    </r>
  </si>
  <si>
    <t>● společné užívání silných induktorů CYP3A4</t>
  </si>
  <si>
    <t xml:space="preserve">* při komb.se silným inhibitorem CYP3A, je třeba snížit dávku RETSEVMA o 50 %, pokud se užívání inhibitoru CYP3A ukončí, je třeba dávku RETSEVMA zvýšit (po 3-5 poločasech inhibitoru) na původní dávku, * pac. s těžkou (Child-Pugh skóre třídy C) poruchu funkce jater, má být podávána dávka 80 mg 2x denně, * nejsou k dispozici žádné údaje od pac. s terminálním stadiem onem. ledvin nebo od pac. na dialýze! </t>
  </si>
  <si>
    <r>
      <t>Ženy ve fertilním věku musí v průběhu léčby a alespoň 1 týden po poslední dávce RETSEVMA používat vysoce spolehlivou metodu antikoncepce, muži s partnerkami ve fertilním věku musí v průběhu léčby a alespoň 1 týden po poslední dávce RETSEVMA používat spolehlivou metodu antikoncepce.</t>
    </r>
    <r>
      <rPr>
        <b/>
        <u/>
        <sz val="9"/>
        <color theme="1"/>
        <rFont val="Calibri"/>
        <family val="2"/>
        <charset val="238"/>
        <scheme val="minor"/>
      </rPr>
      <t xml:space="preserve"> Monitorace: </t>
    </r>
    <r>
      <rPr>
        <sz val="9"/>
        <color theme="1"/>
        <rFont val="Calibri"/>
        <family val="2"/>
        <charset val="238"/>
        <scheme val="minor"/>
      </rPr>
      <t>* možné riziko intersticiálního plicního onemocnění (ILD)/ pneumonitidy, zvýšení ALT/AST, hypertenze, prodloužení QT intervalu, hypothyreózy, závažného krvácení, syndromu nádorového rozpadu (tumor lysis syndrome, tzv. „TLS“ – u MTC byl pozorován vzácně</t>
    </r>
    <r>
      <rPr>
        <vertAlign val="superscript"/>
        <sz val="9"/>
        <color theme="1"/>
        <rFont val="Calibri"/>
        <family val="2"/>
        <charset val="238"/>
        <scheme val="minor"/>
      </rPr>
      <t>39</t>
    </r>
    <r>
      <rPr>
        <sz val="9"/>
        <color theme="1"/>
        <rFont val="Calibri"/>
        <family val="2"/>
        <charset val="238"/>
        <scheme val="minor"/>
      </rPr>
      <t>)</t>
    </r>
  </si>
  <si>
    <r>
      <t>jednotková cena (NCSD) k 19.12.23 - detaily viz odstavec "</t>
    </r>
    <r>
      <rPr>
        <i/>
        <sz val="8"/>
        <rFont val="Arial"/>
        <family val="2"/>
        <charset val="238"/>
      </rPr>
      <t>Specifikace FEA analýzy</t>
    </r>
    <r>
      <rPr>
        <sz val="8"/>
        <rFont val="Arial"/>
        <family val="2"/>
        <charset val="238"/>
      </rPr>
      <t>"</t>
    </r>
  </si>
  <si>
    <t>jednotková cena (NCSD) k 19.12.23 vč. bonusů</t>
  </si>
  <si>
    <t>obrat. bonus k 19.12.23</t>
  </si>
  <si>
    <t>mPFS               (horní mez - měsíce)</t>
  </si>
  <si>
    <t>cena vynaložené do doby progrese (dolní mez)</t>
  </si>
  <si>
    <t>mPFS               (dolní mez - měsíce)</t>
  </si>
  <si>
    <r>
      <t xml:space="preserve">cena za LP za 1 měsíc léčby 1 pac. při daném mRDI                           </t>
    </r>
    <r>
      <rPr>
        <sz val="9"/>
        <rFont val="Arial"/>
        <family val="2"/>
        <charset val="238"/>
      </rPr>
      <t>(1 měs. = 30,42 dne)</t>
    </r>
  </si>
  <si>
    <r>
      <t xml:space="preserve">název LP </t>
    </r>
    <r>
      <rPr>
        <sz val="10"/>
        <rFont val="Arial"/>
        <family val="2"/>
        <charset val="238"/>
      </rPr>
      <t xml:space="preserve">                        </t>
    </r>
    <r>
      <rPr>
        <sz val="9"/>
        <rFont val="Arial"/>
        <family val="2"/>
        <charset val="238"/>
      </rPr>
      <t>(medián relativní dávk. intenzity - "</t>
    </r>
    <r>
      <rPr>
        <u/>
        <sz val="9"/>
        <rFont val="Arial"/>
        <family val="2"/>
        <charset val="238"/>
      </rPr>
      <t>mRDI</t>
    </r>
    <r>
      <rPr>
        <sz val="9"/>
        <rFont val="Arial"/>
        <family val="2"/>
        <charset val="238"/>
      </rPr>
      <t>" - dle zdroje</t>
    </r>
    <r>
      <rPr>
        <vertAlign val="superscript"/>
        <sz val="9"/>
        <rFont val="Arial"/>
        <family val="2"/>
        <charset val="238"/>
      </rPr>
      <t>42</t>
    </r>
    <r>
      <rPr>
        <sz val="9"/>
        <rFont val="Arial"/>
        <family val="2"/>
        <charset val="238"/>
      </rPr>
      <t xml:space="preserve">, </t>
    </r>
    <r>
      <rPr>
        <u/>
        <sz val="9"/>
        <rFont val="Arial"/>
        <family val="2"/>
        <charset val="238"/>
      </rPr>
      <t>viz pozn. 44)</t>
    </r>
  </si>
  <si>
    <r>
      <t xml:space="preserve">RETSEVMO 40/80mg cps     </t>
    </r>
    <r>
      <rPr>
        <sz val="11"/>
        <color theme="1"/>
        <rFont val="Calibri"/>
        <family val="2"/>
        <charset val="238"/>
        <scheme val="minor"/>
      </rPr>
      <t>(mRDI cca 95%, pro těl.hm. 50kg a více)</t>
    </r>
  </si>
  <si>
    <r>
      <t xml:space="preserve">CAPRELSA 100/300mg tbl 30   </t>
    </r>
    <r>
      <rPr>
        <sz val="12"/>
        <color theme="1"/>
        <rFont val="Calibri"/>
        <family val="2"/>
        <charset val="238"/>
        <scheme val="minor"/>
      </rPr>
      <t xml:space="preserve"> (mRDI cca 80%)</t>
    </r>
  </si>
  <si>
    <r>
      <t xml:space="preserve">COMETRIQ 20mg + 80mg cps 112 (84+28)                        </t>
    </r>
    <r>
      <rPr>
        <sz val="12"/>
        <color theme="1"/>
        <rFont val="Calibri"/>
        <family val="2"/>
        <charset val="238"/>
        <scheme val="minor"/>
      </rPr>
      <t>(mRDI cca  69%)</t>
    </r>
  </si>
  <si>
    <r>
      <t>cena (jen za LP) za 1 měsíc léčby</t>
    </r>
    <r>
      <rPr>
        <sz val="9"/>
        <rFont val="Arial"/>
        <family val="2"/>
        <charset val="238"/>
      </rPr>
      <t xml:space="preserve">  </t>
    </r>
    <r>
      <rPr>
        <b/>
        <sz val="9"/>
        <rFont val="Arial"/>
        <family val="2"/>
        <charset val="238"/>
      </rPr>
      <t xml:space="preserve">při daném RDI </t>
    </r>
    <r>
      <rPr>
        <sz val="9"/>
        <rFont val="Arial"/>
        <family val="2"/>
        <charset val="238"/>
      </rPr>
      <t xml:space="preserve">               </t>
    </r>
  </si>
  <si>
    <t>ICER vůči placebu (bod.hodnota)</t>
  </si>
  <si>
    <t>ICER vůči placebu    (dolní mez)</t>
  </si>
  <si>
    <r>
      <t xml:space="preserve">dávkování </t>
    </r>
    <r>
      <rPr>
        <b/>
        <u/>
        <sz val="9"/>
        <rFont val="Arial"/>
        <family val="2"/>
        <charset val="238"/>
      </rPr>
      <t>u MTC pro dospěl</t>
    </r>
    <r>
      <rPr>
        <b/>
        <sz val="9"/>
        <rFont val="Arial"/>
        <family val="2"/>
        <charset val="238"/>
      </rPr>
      <t xml:space="preserve">é </t>
    </r>
    <r>
      <rPr>
        <b/>
        <sz val="9"/>
        <rFont val="Arial"/>
        <family val="2"/>
        <charset val="238"/>
      </rPr>
      <t>dle SPC</t>
    </r>
    <r>
      <rPr>
        <b/>
        <vertAlign val="superscript"/>
        <sz val="9"/>
        <rFont val="Arial"/>
        <family val="2"/>
        <charset val="238"/>
      </rPr>
      <t>37</t>
    </r>
    <r>
      <rPr>
        <b/>
        <sz val="9"/>
        <rFont val="Arial"/>
        <family val="2"/>
        <charset val="238"/>
      </rPr>
      <t xml:space="preserve"> </t>
    </r>
  </si>
  <si>
    <r>
      <rPr>
        <b/>
        <sz val="9"/>
        <rFont val="Arial"/>
        <family val="2"/>
        <charset val="238"/>
      </rPr>
      <t xml:space="preserve">dopad do rozpočtu za 1 pacienta za 1 rok léčby </t>
    </r>
    <r>
      <rPr>
        <b/>
        <u/>
        <sz val="9"/>
        <rFont val="Arial"/>
        <family val="2"/>
        <charset val="238"/>
      </rPr>
      <t>(kladná hodnota = náklady navíc)</t>
    </r>
  </si>
  <si>
    <t>cena LP za léčbu trvající 1 rok u 1 pacienta</t>
  </si>
  <si>
    <t>poměr za roční léčbu vůči nejlevnějšímu</t>
  </si>
  <si>
    <t>cena vynaložené do doby progrese (horní mez)</t>
  </si>
  <si>
    <t>utilita stavu onemocnění GIST</t>
  </si>
  <si>
    <t>LYGs (měsíce)</t>
  </si>
  <si>
    <t>QINLOCK</t>
  </si>
  <si>
    <t>preprogrese</t>
  </si>
  <si>
    <t>po-progresi</t>
  </si>
  <si>
    <t>BSC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</si>
</sst>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[$Kč-405]_-;\-* #,##0\ [$Kč-405]_-;_-* &quot;-&quot;??\ [$Kč-405]_-;_-@_-"/>
    <numFmt numFmtId="165" formatCode="#,##0.00\ &quot;Kč&quot;"/>
    <numFmt numFmtId="166" formatCode="#,##0\ &quot;Kč&quot;"/>
    <numFmt numFmtId="167" formatCode="0.0"/>
  </numFmts>
  <fonts count="5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.5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b/>
      <u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vertAlign val="superscript"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7.5"/>
      <name val="Arial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vertAlign val="superscript"/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i/>
      <sz val="1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6"/>
      </patternFill>
    </fill>
    <fill>
      <patternFill patternType="solid">
        <fgColor rgb="FF00B0F0"/>
        <bgColor indexed="46"/>
      </patternFill>
    </fill>
    <fill>
      <patternFill patternType="solid">
        <fgColor indexed="29"/>
        <bgColor indexed="46"/>
      </patternFill>
    </fill>
    <fill>
      <patternFill patternType="solid">
        <fgColor theme="0" tint="-0.499984740745262"/>
        <bgColor indexed="46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8" fillId="0" borderId="0"/>
    <xf numFmtId="9" fontId="18" fillId="0" borderId="0" applyFont="0" applyFill="0" applyBorder="0" applyAlignment="0" applyProtection="0"/>
    <xf numFmtId="0" fontId="19" fillId="0" borderId="0"/>
    <xf numFmtId="0" fontId="43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0" fillId="5" borderId="0" xfId="0" applyFill="1"/>
    <xf numFmtId="2" fontId="0" fillId="5" borderId="0" xfId="0" applyNumberFormat="1" applyFill="1"/>
    <xf numFmtId="0" fontId="11" fillId="5" borderId="0" xfId="0" applyFont="1" applyFill="1" applyAlignment="1">
      <alignment vertical="center"/>
    </xf>
    <xf numFmtId="0" fontId="11" fillId="5" borderId="0" xfId="0" applyFont="1" applyFill="1"/>
    <xf numFmtId="0" fontId="4" fillId="4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0" fillId="0" borderId="0" xfId="0" applyNumberFormat="1"/>
    <xf numFmtId="9" fontId="9" fillId="0" borderId="17" xfId="0" applyNumberFormat="1" applyFont="1" applyBorder="1" applyAlignment="1">
      <alignment horizontal="center"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7" fillId="6" borderId="18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6" fontId="0" fillId="0" borderId="0" xfId="0" applyNumberFormat="1"/>
    <xf numFmtId="166" fontId="20" fillId="0" borderId="16" xfId="0" applyNumberFormat="1" applyFont="1" applyBorder="1" applyAlignment="1">
      <alignment horizontal="center" vertical="center" wrapText="1"/>
    </xf>
    <xf numFmtId="9" fontId="9" fillId="0" borderId="7" xfId="0" applyNumberFormat="1" applyFont="1" applyBorder="1" applyAlignment="1">
      <alignment horizontal="center" vertical="center" wrapText="1"/>
    </xf>
    <xf numFmtId="165" fontId="0" fillId="6" borderId="11" xfId="0" applyNumberFormat="1" applyFill="1" applyBorder="1" applyAlignment="1">
      <alignment horizontal="center" vertical="center" wrapText="1"/>
    </xf>
    <xf numFmtId="166" fontId="7" fillId="6" borderId="20" xfId="0" applyNumberFormat="1" applyFont="1" applyFill="1" applyBorder="1" applyAlignment="1">
      <alignment horizontal="center" vertical="center" wrapText="1"/>
    </xf>
    <xf numFmtId="9" fontId="10" fillId="6" borderId="12" xfId="0" applyNumberFormat="1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  <xf numFmtId="166" fontId="7" fillId="5" borderId="15" xfId="0" applyNumberFormat="1" applyFont="1" applyFill="1" applyBorder="1" applyAlignment="1">
      <alignment horizontal="center" vertical="center" wrapText="1"/>
    </xf>
    <xf numFmtId="165" fontId="8" fillId="5" borderId="13" xfId="0" applyNumberFormat="1" applyFont="1" applyFill="1" applyBorder="1" applyAlignment="1">
      <alignment horizontal="center" vertical="center" wrapText="1"/>
    </xf>
    <xf numFmtId="166" fontId="21" fillId="5" borderId="19" xfId="0" applyNumberFormat="1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165" fontId="8" fillId="6" borderId="22" xfId="0" applyNumberFormat="1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25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27" fillId="0" borderId="0" xfId="0" applyFont="1"/>
    <xf numFmtId="0" fontId="0" fillId="9" borderId="13" xfId="0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166" fontId="7" fillId="6" borderId="16" xfId="0" applyNumberFormat="1" applyFont="1" applyFill="1" applyBorder="1" applyAlignment="1">
      <alignment horizontal="center" vertical="center" wrapText="1"/>
    </xf>
    <xf numFmtId="9" fontId="10" fillId="6" borderId="9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left" vertical="center" wrapText="1"/>
    </xf>
    <xf numFmtId="165" fontId="0" fillId="5" borderId="24" xfId="0" applyNumberFormat="1" applyFill="1" applyBorder="1" applyAlignment="1">
      <alignment horizontal="center" vertical="center" wrapText="1"/>
    </xf>
    <xf numFmtId="165" fontId="0" fillId="5" borderId="5" xfId="0" applyNumberFormat="1" applyFill="1" applyBorder="1" applyAlignment="1">
      <alignment horizontal="center" vertical="center" wrapText="1"/>
    </xf>
    <xf numFmtId="165" fontId="0" fillId="6" borderId="5" xfId="0" applyNumberFormat="1" applyFill="1" applyBorder="1" applyAlignment="1">
      <alignment horizontal="center" vertical="center" wrapText="1"/>
    </xf>
    <xf numFmtId="0" fontId="18" fillId="0" borderId="0" xfId="1"/>
    <xf numFmtId="166" fontId="1" fillId="11" borderId="25" xfId="1" applyNumberFormat="1" applyFont="1" applyFill="1" applyBorder="1" applyAlignment="1">
      <alignment horizontal="center" vertical="center"/>
    </xf>
    <xf numFmtId="166" fontId="1" fillId="11" borderId="26" xfId="1" applyNumberFormat="1" applyFont="1" applyFill="1" applyBorder="1" applyAlignment="1">
      <alignment horizontal="center" vertical="center"/>
    </xf>
    <xf numFmtId="167" fontId="41" fillId="11" borderId="26" xfId="1" applyNumberFormat="1" applyFont="1" applyFill="1" applyBorder="1" applyAlignment="1">
      <alignment horizontal="center" vertical="center"/>
    </xf>
    <xf numFmtId="166" fontId="42" fillId="11" borderId="26" xfId="1" applyNumberFormat="1" applyFont="1" applyFill="1" applyBorder="1" applyAlignment="1">
      <alignment horizontal="center" vertical="center"/>
    </xf>
    <xf numFmtId="166" fontId="44" fillId="11" borderId="26" xfId="4" applyNumberFormat="1" applyFont="1" applyFill="1" applyBorder="1" applyAlignment="1">
      <alignment horizontal="center" vertical="center" wrapText="1"/>
    </xf>
    <xf numFmtId="0" fontId="44" fillId="11" borderId="26" xfId="4" applyFont="1" applyFill="1" applyBorder="1" applyAlignment="1">
      <alignment horizontal="center" vertical="center" wrapText="1"/>
    </xf>
    <xf numFmtId="0" fontId="45" fillId="11" borderId="27" xfId="4" applyFont="1" applyFill="1" applyBorder="1" applyAlignment="1">
      <alignment horizontal="left" vertical="center" wrapText="1"/>
    </xf>
    <xf numFmtId="0" fontId="46" fillId="0" borderId="0" xfId="1" applyFont="1"/>
    <xf numFmtId="166" fontId="1" fillId="0" borderId="28" xfId="1" applyNumberFormat="1" applyFont="1" applyBorder="1" applyAlignment="1">
      <alignment horizontal="center" vertical="center"/>
    </xf>
    <xf numFmtId="166" fontId="1" fillId="0" borderId="29" xfId="1" applyNumberFormat="1" applyFont="1" applyBorder="1" applyAlignment="1">
      <alignment horizontal="center" vertical="center"/>
    </xf>
    <xf numFmtId="167" fontId="41" fillId="0" borderId="29" xfId="1" applyNumberFormat="1" applyFont="1" applyBorder="1" applyAlignment="1">
      <alignment horizontal="center" vertical="center"/>
    </xf>
    <xf numFmtId="166" fontId="42" fillId="0" borderId="29" xfId="1" applyNumberFormat="1" applyFont="1" applyBorder="1" applyAlignment="1">
      <alignment horizontal="center" vertical="center"/>
    </xf>
    <xf numFmtId="166" fontId="44" fillId="0" borderId="29" xfId="4" applyNumberFormat="1" applyFont="1" applyBorder="1" applyAlignment="1">
      <alignment horizontal="center" vertical="center" wrapText="1"/>
    </xf>
    <xf numFmtId="0" fontId="44" fillId="0" borderId="29" xfId="4" applyFont="1" applyBorder="1" applyAlignment="1">
      <alignment horizontal="center" vertical="center" wrapText="1"/>
    </xf>
    <xf numFmtId="0" fontId="45" fillId="0" borderId="30" xfId="4" applyFont="1" applyBorder="1" applyAlignment="1">
      <alignment horizontal="left" vertical="center" wrapText="1"/>
    </xf>
    <xf numFmtId="0" fontId="47" fillId="11" borderId="27" xfId="4" applyFont="1" applyFill="1" applyBorder="1" applyAlignment="1">
      <alignment horizontal="left" vertical="center" wrapText="1"/>
    </xf>
    <xf numFmtId="0" fontId="47" fillId="0" borderId="30" xfId="4" applyFont="1" applyBorder="1" applyAlignment="1">
      <alignment horizontal="left" vertical="center" wrapText="1"/>
    </xf>
    <xf numFmtId="166" fontId="1" fillId="5" borderId="28" xfId="1" applyNumberFormat="1" applyFont="1" applyFill="1" applyBorder="1" applyAlignment="1">
      <alignment horizontal="center" vertical="center"/>
    </xf>
    <xf numFmtId="166" fontId="1" fillId="5" borderId="29" xfId="1" applyNumberFormat="1" applyFont="1" applyFill="1" applyBorder="1" applyAlignment="1">
      <alignment horizontal="center" vertical="center"/>
    </xf>
    <xf numFmtId="0" fontId="47" fillId="11" borderId="27" xfId="4" applyFont="1" applyFill="1" applyBorder="1" applyAlignment="1">
      <alignment horizontal="left" vertical="top" wrapText="1"/>
    </xf>
    <xf numFmtId="0" fontId="47" fillId="0" borderId="30" xfId="4" applyFont="1" applyBorder="1" applyAlignment="1">
      <alignment horizontal="left" vertical="top" wrapText="1"/>
    </xf>
    <xf numFmtId="167" fontId="41" fillId="0" borderId="31" xfId="1" applyNumberFormat="1" applyFont="1" applyBorder="1" applyAlignment="1">
      <alignment horizontal="center" vertical="center"/>
    </xf>
    <xf numFmtId="166" fontId="42" fillId="0" borderId="31" xfId="1" applyNumberFormat="1" applyFont="1" applyBorder="1" applyAlignment="1">
      <alignment horizontal="center" vertical="center"/>
    </xf>
    <xf numFmtId="166" fontId="1" fillId="0" borderId="32" xfId="1" applyNumberFormat="1" applyFont="1" applyBorder="1" applyAlignment="1">
      <alignment horizontal="center" vertical="center"/>
    </xf>
    <xf numFmtId="167" fontId="41" fillId="0" borderId="32" xfId="1" applyNumberFormat="1" applyFont="1" applyBorder="1" applyAlignment="1">
      <alignment horizontal="center" vertical="center"/>
    </xf>
    <xf numFmtId="166" fontId="42" fillId="0" borderId="32" xfId="1" applyNumberFormat="1" applyFont="1" applyBorder="1" applyAlignment="1">
      <alignment horizontal="center" vertical="center"/>
    </xf>
    <xf numFmtId="0" fontId="1" fillId="12" borderId="32" xfId="4" applyFont="1" applyFill="1" applyBorder="1" applyAlignment="1">
      <alignment horizontal="center" vertical="center" wrapText="1"/>
    </xf>
    <xf numFmtId="0" fontId="1" fillId="13" borderId="32" xfId="4" applyFont="1" applyFill="1" applyBorder="1" applyAlignment="1">
      <alignment horizontal="center" vertical="center" wrapText="1"/>
    </xf>
    <xf numFmtId="0" fontId="4" fillId="14" borderId="32" xfId="4" applyFont="1" applyFill="1" applyBorder="1" applyAlignment="1">
      <alignment horizontal="center" vertical="center" wrapText="1"/>
    </xf>
    <xf numFmtId="0" fontId="4" fillId="15" borderId="32" xfId="4" applyFont="1" applyFill="1" applyBorder="1" applyAlignment="1">
      <alignment horizontal="center" vertical="center" wrapText="1"/>
    </xf>
    <xf numFmtId="0" fontId="4" fillId="13" borderId="32" xfId="4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3" fillId="0" borderId="32" xfId="4" applyBorder="1" applyAlignment="1">
      <alignment horizontal="center" vertical="center" wrapText="1"/>
    </xf>
    <xf numFmtId="0" fontId="43" fillId="0" borderId="31" xfId="4" applyBorder="1" applyAlignment="1">
      <alignment horizontal="center" vertical="center" wrapText="1"/>
    </xf>
    <xf numFmtId="166" fontId="51" fillId="5" borderId="15" xfId="0" applyNumberFormat="1" applyFont="1" applyFill="1" applyBorder="1" applyAlignment="1">
      <alignment horizontal="center" vertical="center" wrapText="1"/>
    </xf>
    <xf numFmtId="166" fontId="51" fillId="6" borderId="11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166" fontId="51" fillId="5" borderId="5" xfId="0" applyNumberFormat="1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vertical="center" wrapText="1"/>
    </xf>
    <xf numFmtId="0" fontId="29" fillId="5" borderId="13" xfId="0" applyFont="1" applyFill="1" applyBorder="1" applyAlignment="1">
      <alignment vertical="center" wrapText="1"/>
    </xf>
    <xf numFmtId="0" fontId="11" fillId="6" borderId="22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166" fontId="11" fillId="0" borderId="0" xfId="0" applyNumberFormat="1" applyFont="1" applyAlignment="1">
      <alignment horizontal="center" vertical="center" wrapText="1"/>
    </xf>
    <xf numFmtId="166" fontId="52" fillId="5" borderId="15" xfId="0" applyNumberFormat="1" applyFont="1" applyFill="1" applyBorder="1" applyAlignment="1">
      <alignment horizontal="center" vertical="center" wrapText="1"/>
    </xf>
    <xf numFmtId="166" fontId="52" fillId="5" borderId="19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53" fillId="9" borderId="14" xfId="0" applyFont="1" applyFill="1" applyBorder="1" applyAlignment="1">
      <alignment horizontal="center" vertical="center" wrapText="1"/>
    </xf>
    <xf numFmtId="167" fontId="54" fillId="5" borderId="15" xfId="0" applyNumberFormat="1" applyFont="1" applyFill="1" applyBorder="1" applyAlignment="1">
      <alignment horizontal="center" vertical="center" wrapText="1"/>
    </xf>
    <xf numFmtId="167" fontId="54" fillId="5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 wrapText="1"/>
    </xf>
    <xf numFmtId="167" fontId="54" fillId="6" borderId="11" xfId="0" applyNumberFormat="1" applyFont="1" applyFill="1" applyBorder="1" applyAlignment="1">
      <alignment horizontal="center" vertical="center" wrapText="1"/>
    </xf>
    <xf numFmtId="166" fontId="17" fillId="6" borderId="20" xfId="0" applyNumberFormat="1" applyFont="1" applyFill="1" applyBorder="1" applyAlignment="1">
      <alignment horizontal="center" vertical="center" wrapText="1"/>
    </xf>
    <xf numFmtId="166" fontId="43" fillId="0" borderId="32" xfId="4" applyNumberFormat="1" applyBorder="1" applyAlignment="1">
      <alignment horizontal="center" vertical="center" wrapText="1"/>
    </xf>
    <xf numFmtId="0" fontId="22" fillId="5" borderId="0" xfId="0" applyFont="1" applyFill="1" applyAlignment="1">
      <alignment vertical="center"/>
    </xf>
    <xf numFmtId="0" fontId="0" fillId="5" borderId="0" xfId="0" applyFill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2" fontId="1" fillId="0" borderId="31" xfId="1" applyNumberFormat="1" applyFont="1" applyBorder="1" applyAlignment="1">
      <alignment horizontal="center" vertical="center"/>
    </xf>
    <xf numFmtId="2" fontId="1" fillId="0" borderId="29" xfId="1" applyNumberFormat="1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Normální" xfId="0" builtinId="0"/>
    <cellStyle name="Normální 2" xfId="1" xr:uid="{00000000-0005-0000-0000-000002000000}"/>
    <cellStyle name="Normální 3" xfId="3" xr:uid="{00000000-0005-0000-0000-000003000000}"/>
    <cellStyle name="pro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18199119532"/>
          <c:y val="9.8925999862490108E-2"/>
          <c:w val="0.76309815854691465"/>
          <c:h val="0.65485387777977966"/>
        </c:manualLayout>
      </c:layout>
      <c:scatterChart>
        <c:scatterStyle val="lineMarker"/>
        <c:varyColors val="0"/>
        <c:ser>
          <c:idx val="0"/>
          <c:order val="0"/>
          <c:tx>
            <c:strRef>
              <c:f>QINLOCK!$I$2</c:f>
              <c:strCache>
                <c:ptCount val="1"/>
                <c:pt idx="0">
                  <c:v>utilita stavu onemocnění GIST</c:v>
                </c:pt>
              </c:strCache>
            </c:strRef>
          </c:tx>
          <c:spPr>
            <a:ln w="28575">
              <a:noFill/>
            </a:ln>
          </c:spPr>
          <c:dPt>
            <c:idx val="2"/>
            <c:marker>
              <c:symbol val="triangle"/>
              <c:size val="9"/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82A-47DB-BB0D-B19AD63CA6AD}"/>
              </c:ext>
            </c:extLst>
          </c:dPt>
          <c:dPt>
            <c:idx val="3"/>
            <c:marker>
              <c:symbol val="triangle"/>
              <c:size val="9"/>
              <c:spPr>
                <a:solidFill>
                  <a:srgbClr val="FFC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82A-47DB-BB0D-B19AD63CA6AD}"/>
              </c:ext>
            </c:extLst>
          </c:dPt>
          <c:xVal>
            <c:numRef>
              <c:f>QINLOCK!$H$3:$H$19</c:f>
              <c:numCache>
                <c:formatCode>0.0</c:formatCode>
                <c:ptCount val="17"/>
                <c:pt idx="0">
                  <c:v>10.7</c:v>
                </c:pt>
                <c:pt idx="1">
                  <c:v>21.4</c:v>
                </c:pt>
                <c:pt idx="2">
                  <c:v>2.5</c:v>
                </c:pt>
                <c:pt idx="3">
                  <c:v>5.2</c:v>
                </c:pt>
              </c:numCache>
            </c:numRef>
          </c:xVal>
          <c:yVal>
            <c:numRef>
              <c:f>QINLOCK!$I$3:$I$19</c:f>
              <c:numCache>
                <c:formatCode>0.00</c:formatCode>
                <c:ptCount val="17"/>
                <c:pt idx="0">
                  <c:v>0.71</c:v>
                </c:pt>
                <c:pt idx="1">
                  <c:v>0.56999999999999995</c:v>
                </c:pt>
                <c:pt idx="2">
                  <c:v>0.71</c:v>
                </c:pt>
                <c:pt idx="3">
                  <c:v>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2A-47DB-BB0D-B19AD63C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38144"/>
        <c:axId val="146052224"/>
      </c:scatterChart>
      <c:valAx>
        <c:axId val="1460381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6052224"/>
        <c:crosses val="autoZero"/>
        <c:crossBetween val="midCat"/>
      </c:valAx>
      <c:valAx>
        <c:axId val="146052224"/>
        <c:scaling>
          <c:orientation val="minMax"/>
          <c:max val="1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6038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222249</xdr:rowOff>
    </xdr:to>
    <xdr:cxnSp macro="">
      <xdr:nvCxnSpPr>
        <xdr:cNvPr id="2" name="Přímá spojovací čára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1391900" y="755650"/>
          <a:ext cx="0" cy="202564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1174749</xdr:colOff>
      <xdr:row>8</xdr:row>
      <xdr:rowOff>201082</xdr:rowOff>
    </xdr:from>
    <xdr:to>
      <xdr:col>7</xdr:col>
      <xdr:colOff>899583</xdr:colOff>
      <xdr:row>8</xdr:row>
      <xdr:rowOff>1079500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5101166" y="3809999"/>
          <a:ext cx="2010834" cy="878418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137584</xdr:colOff>
      <xdr:row>9</xdr:row>
      <xdr:rowOff>137584</xdr:rowOff>
    </xdr:from>
    <xdr:to>
      <xdr:col>8</xdr:col>
      <xdr:colOff>772584</xdr:colOff>
      <xdr:row>20</xdr:row>
      <xdr:rowOff>74084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54251" y="6212417"/>
          <a:ext cx="8985250" cy="1280584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CAVE! LP RETSEVMO je sice 2,2x nákladnější (</a:t>
          </a:r>
          <a:r>
            <a:rPr lang="cs-CZ" sz="12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 stejné časové období a při daném mRDI</a:t>
          </a:r>
          <a:r>
            <a:rPr lang="cs-CZ" sz="1200" b="1" i="1" u="non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 </a:t>
          </a:r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než LP CAPRELSA </a:t>
          </a:r>
          <a:r>
            <a:rPr lang="cs-CZ" sz="12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1. linii systémové </a:t>
          </a:r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TKI léčby u RET mutovaného MTC, ale je cca 3,5x účinnější (dle HR pro PFS v 1. linii TKI - dle studie LIBRETTO-531</a:t>
          </a:r>
          <a:r>
            <a:rPr lang="cs-CZ" sz="1200" b="1" i="1" u="non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)!, léčba LP RETSEVMO v 1. linii syst. léčby bude cca na 50% trvat min. 4,5 roku! </a:t>
          </a:r>
        </a:p>
        <a:p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použití LP RETSEVMO </a:t>
          </a:r>
          <a:r>
            <a:rPr lang="cs-CZ" sz="12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jako 2. linie systémové TKI léčby u RET mutovaného MT po LP CAPRELSA </a:t>
          </a:r>
          <a:r>
            <a:rPr lang="cs-CZ" sz="12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 </a:t>
          </a:r>
          <a:r>
            <a:rPr lang="cs-CZ" sz="12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LP RETSEVMO sice 1,6x nákladnější (za stejné časové období a při daném mRDI</a:t>
          </a:r>
          <a:r>
            <a:rPr lang="cs-CZ" sz="1200" b="1" i="1" u="non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44</a:t>
          </a:r>
          <a:r>
            <a:rPr lang="cs-CZ" sz="12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než LP COMETRIQ, ale je pravděpodobně až 8x účinnější (odhad dle bodových hodnot mPFS - viz pozn. 55)!</a:t>
          </a:r>
          <a:endParaRPr lang="cs-CZ" sz="1200" i="1" u="non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231775</xdr:colOff>
      <xdr:row>1</xdr:row>
      <xdr:rowOff>196850</xdr:rowOff>
    </xdr:from>
    <xdr:to>
      <xdr:col>32</xdr:col>
      <xdr:colOff>41275</xdr:colOff>
      <xdr:row>15</xdr:row>
      <xdr:rowOff>434975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253471</xdr:colOff>
      <xdr:row>4</xdr:row>
      <xdr:rowOff>357188</xdr:rowOff>
    </xdr:from>
    <xdr:to>
      <xdr:col>15</xdr:col>
      <xdr:colOff>607218</xdr:colOff>
      <xdr:row>4</xdr:row>
      <xdr:rowOff>358251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6409002" y="2357438"/>
          <a:ext cx="960966" cy="1063"/>
        </a:xfrm>
        <a:prstGeom prst="line">
          <a:avLst/>
        </a:prstGeom>
        <a:noFill/>
        <a:ln w="38100" algn="ctr">
          <a:solidFill>
            <a:srgbClr val="00B05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12</xdr:row>
      <xdr:rowOff>124464</xdr:rowOff>
    </xdr:from>
    <xdr:to>
      <xdr:col>25</xdr:col>
      <xdr:colOff>595699</xdr:colOff>
      <xdr:row>13</xdr:row>
      <xdr:rowOff>47623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4406" y="5898995"/>
          <a:ext cx="4846231" cy="327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400" b="1"/>
            <a:t>LYGs (měsíce)</a:t>
          </a:r>
        </a:p>
      </xdr:txBody>
    </xdr:sp>
    <xdr:clientData/>
  </xdr:twoCellAnchor>
  <xdr:twoCellAnchor>
    <xdr:from>
      <xdr:col>18</xdr:col>
      <xdr:colOff>333375</xdr:colOff>
      <xdr:row>3</xdr:row>
      <xdr:rowOff>488156</xdr:rowOff>
    </xdr:from>
    <xdr:to>
      <xdr:col>19</xdr:col>
      <xdr:colOff>68791</xdr:colOff>
      <xdr:row>4</xdr:row>
      <xdr:rowOff>320148</xdr:rowOff>
    </xdr:to>
    <xdr:cxnSp macro="">
      <xdr:nvCxnSpPr>
        <xdr:cNvPr id="16" name="Přímá spojnice se šipkou 1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cxnSpLocks noChangeShapeType="1"/>
        </xdr:cNvCxnSpPr>
      </xdr:nvCxnSpPr>
      <xdr:spPr bwMode="auto">
        <a:xfrm>
          <a:off x="8917781" y="1940719"/>
          <a:ext cx="342635" cy="379679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297657</xdr:colOff>
      <xdr:row>4</xdr:row>
      <xdr:rowOff>345282</xdr:rowOff>
    </xdr:from>
    <xdr:to>
      <xdr:col>20</xdr:col>
      <xdr:colOff>583407</xdr:colOff>
      <xdr:row>4</xdr:row>
      <xdr:rowOff>345282</xdr:rowOff>
    </xdr:to>
    <xdr:cxnSp macro="">
      <xdr:nvCxnSpPr>
        <xdr:cNvPr id="17" name="Přímá spojnice 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cxnSpLocks noChangeShapeType="1"/>
        </xdr:cNvCxnSpPr>
      </xdr:nvCxnSpPr>
      <xdr:spPr bwMode="auto">
        <a:xfrm>
          <a:off x="6453188" y="2345532"/>
          <a:ext cx="3929063" cy="0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24871</xdr:colOff>
      <xdr:row>5</xdr:row>
      <xdr:rowOff>330994</xdr:rowOff>
    </xdr:from>
    <xdr:to>
      <xdr:col>17</xdr:col>
      <xdr:colOff>378618</xdr:colOff>
      <xdr:row>5</xdr:row>
      <xdr:rowOff>332057</xdr:rowOff>
    </xdr:to>
    <xdr:cxnSp macro="">
      <xdr:nvCxnSpPr>
        <xdr:cNvPr id="24" name="Přímá spojnic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7394840" y="2914650"/>
          <a:ext cx="960966" cy="1063"/>
        </a:xfrm>
        <a:prstGeom prst="line">
          <a:avLst/>
        </a:prstGeom>
        <a:noFill/>
        <a:ln w="38100" algn="ctr">
          <a:solidFill>
            <a:srgbClr val="00B05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533400</xdr:colOff>
      <xdr:row>5</xdr:row>
      <xdr:rowOff>402432</xdr:rowOff>
    </xdr:from>
    <xdr:to>
      <xdr:col>27</xdr:col>
      <xdr:colOff>211932</xdr:colOff>
      <xdr:row>5</xdr:row>
      <xdr:rowOff>402432</xdr:rowOff>
    </xdr:to>
    <xdr:cxnSp macro="">
      <xdr:nvCxnSpPr>
        <xdr:cNvPr id="25" name="Přímá spojnice 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cxnSpLocks noChangeShapeType="1"/>
        </xdr:cNvCxnSpPr>
      </xdr:nvCxnSpPr>
      <xdr:spPr bwMode="auto">
        <a:xfrm>
          <a:off x="10332244" y="2986088"/>
          <a:ext cx="3929063" cy="0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542924</xdr:colOff>
      <xdr:row>4</xdr:row>
      <xdr:rowOff>376239</xdr:rowOff>
    </xdr:from>
    <xdr:to>
      <xdr:col>20</xdr:col>
      <xdr:colOff>547687</xdr:colOff>
      <xdr:row>5</xdr:row>
      <xdr:rowOff>381000</xdr:rowOff>
    </xdr:to>
    <xdr:cxnSp macro="">
      <xdr:nvCxnSpPr>
        <xdr:cNvPr id="26" name="Přímá spojnice 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cxnSpLocks noChangeShapeType="1"/>
        </xdr:cNvCxnSpPr>
      </xdr:nvCxnSpPr>
      <xdr:spPr bwMode="auto">
        <a:xfrm>
          <a:off x="10341768" y="2376489"/>
          <a:ext cx="4763" cy="588167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190500</xdr:colOff>
      <xdr:row>5</xdr:row>
      <xdr:rowOff>457201</xdr:rowOff>
    </xdr:from>
    <xdr:to>
      <xdr:col>27</xdr:col>
      <xdr:colOff>207168</xdr:colOff>
      <xdr:row>11</xdr:row>
      <xdr:rowOff>226218</xdr:rowOff>
    </xdr:to>
    <xdr:cxnSp macro="">
      <xdr:nvCxnSpPr>
        <xdr:cNvPr id="30" name="Přímá spojnice 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>
          <a:cxnSpLocks noChangeShapeType="1"/>
        </xdr:cNvCxnSpPr>
      </xdr:nvCxnSpPr>
      <xdr:spPr bwMode="auto">
        <a:xfrm flipH="1">
          <a:off x="14239875" y="3040857"/>
          <a:ext cx="16668" cy="2555080"/>
        </a:xfrm>
        <a:prstGeom prst="line">
          <a:avLst/>
        </a:prstGeom>
        <a:noFill/>
        <a:ln w="38100" algn="ctr">
          <a:solidFill>
            <a:srgbClr val="0070C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459318</xdr:colOff>
      <xdr:row>4</xdr:row>
      <xdr:rowOff>428625</xdr:rowOff>
    </xdr:from>
    <xdr:to>
      <xdr:col>25</xdr:col>
      <xdr:colOff>214312</xdr:colOff>
      <xdr:row>5</xdr:row>
      <xdr:rowOff>365392</xdr:rowOff>
    </xdr:to>
    <xdr:cxnSp macro="">
      <xdr:nvCxnSpPr>
        <xdr:cNvPr id="33" name="Přímá spojnice se šipkou 1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>
          <a:cxnSpLocks noChangeShapeType="1"/>
        </xdr:cNvCxnSpPr>
      </xdr:nvCxnSpPr>
      <xdr:spPr bwMode="auto">
        <a:xfrm flipH="1">
          <a:off x="12079818" y="2428875"/>
          <a:ext cx="969432" cy="520173"/>
        </a:xfrm>
        <a:prstGeom prst="straightConnector1">
          <a:avLst/>
        </a:prstGeom>
        <a:noFill/>
        <a:ln w="9525" algn="ctr">
          <a:solidFill>
            <a:srgbClr val="0070C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421217</xdr:colOff>
      <xdr:row>4</xdr:row>
      <xdr:rowOff>309563</xdr:rowOff>
    </xdr:from>
    <xdr:to>
      <xdr:col>25</xdr:col>
      <xdr:colOff>214312</xdr:colOff>
      <xdr:row>5</xdr:row>
      <xdr:rowOff>291573</xdr:rowOff>
    </xdr:to>
    <xdr:cxnSp macro="">
      <xdr:nvCxnSpPr>
        <xdr:cNvPr id="36" name="Přímá spojnice se šipkou 1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cxnSpLocks noChangeShapeType="1"/>
        </xdr:cNvCxnSpPr>
      </xdr:nvCxnSpPr>
      <xdr:spPr bwMode="auto">
        <a:xfrm flipH="1">
          <a:off x="7791186" y="2309813"/>
          <a:ext cx="5258064" cy="565416"/>
        </a:xfrm>
        <a:prstGeom prst="straightConnector1">
          <a:avLst/>
        </a:prstGeom>
        <a:noFill/>
        <a:ln w="9525" algn="ctr">
          <a:solidFill>
            <a:srgbClr val="FFC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285749</xdr:colOff>
      <xdr:row>2</xdr:row>
      <xdr:rowOff>452436</xdr:rowOff>
    </xdr:from>
    <xdr:to>
      <xdr:col>19</xdr:col>
      <xdr:colOff>559593</xdr:colOff>
      <xdr:row>4</xdr:row>
      <xdr:rowOff>35718</xdr:rowOff>
    </xdr:to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8262937" y="1333499"/>
          <a:ext cx="1488281" cy="702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"průměrný"</a:t>
          </a:r>
          <a:r>
            <a:rPr lang="cs-CZ" sz="1100" baseline="0"/>
            <a:t> stav  s léčbou bez progrese  onemocnění</a:t>
          </a:r>
          <a:endParaRPr lang="cs-CZ" sz="1100"/>
        </a:p>
      </xdr:txBody>
    </xdr:sp>
    <xdr:clientData/>
  </xdr:twoCellAnchor>
  <xdr:twoCellAnchor>
    <xdr:from>
      <xdr:col>25</xdr:col>
      <xdr:colOff>211930</xdr:colOff>
      <xdr:row>4</xdr:row>
      <xdr:rowOff>57148</xdr:rowOff>
    </xdr:from>
    <xdr:to>
      <xdr:col>27</xdr:col>
      <xdr:colOff>485774</xdr:colOff>
      <xdr:row>5</xdr:row>
      <xdr:rowOff>176211</xdr:rowOff>
    </xdr:to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3046868" y="2057398"/>
          <a:ext cx="1488281" cy="702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"průměrný"</a:t>
          </a:r>
          <a:r>
            <a:rPr lang="cs-CZ" sz="1100" baseline="0"/>
            <a:t> stav s progesí onemocnění</a:t>
          </a:r>
          <a:endParaRPr lang="cs-CZ" sz="1100"/>
        </a:p>
      </xdr:txBody>
    </xdr:sp>
    <xdr:clientData/>
  </xdr:twoCellAnchor>
  <xdr:twoCellAnchor>
    <xdr:from>
      <xdr:col>13</xdr:col>
      <xdr:colOff>488156</xdr:colOff>
      <xdr:row>14</xdr:row>
      <xdr:rowOff>119062</xdr:rowOff>
    </xdr:from>
    <xdr:to>
      <xdr:col>27</xdr:col>
      <xdr:colOff>178594</xdr:colOff>
      <xdr:row>14</xdr:row>
      <xdr:rowOff>500062</xdr:rowOff>
    </xdr:to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6036469" y="6488906"/>
          <a:ext cx="81915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100"/>
            <a:t>*  CADTH Reimbursement Review. Ripretinib (Qinlock). </a:t>
          </a:r>
          <a:r>
            <a:rPr lang="cs-CZ" sz="1100" i="1"/>
            <a:t>Canadian Journal of Health Technologies </a:t>
          </a:r>
          <a:r>
            <a:rPr lang="cs-CZ" sz="1100"/>
            <a:t>2022 (2), 8: 1-145</a:t>
          </a:r>
        </a:p>
      </xdr:txBody>
    </xdr:sp>
    <xdr:clientData/>
  </xdr:twoCellAnchor>
  <xdr:twoCellAnchor>
    <xdr:from>
      <xdr:col>12</xdr:col>
      <xdr:colOff>178593</xdr:colOff>
      <xdr:row>15</xdr:row>
      <xdr:rowOff>238126</xdr:rowOff>
    </xdr:from>
    <xdr:to>
      <xdr:col>33</xdr:col>
      <xdr:colOff>83343</xdr:colOff>
      <xdr:row>40</xdr:row>
      <xdr:rowOff>130969</xdr:rowOff>
    </xdr:to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5119687" y="7155657"/>
          <a:ext cx="12656344" cy="5441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14</xdr:col>
      <xdr:colOff>595313</xdr:colOff>
      <xdr:row>15</xdr:row>
      <xdr:rowOff>416719</xdr:rowOff>
    </xdr:from>
    <xdr:to>
      <xdr:col>23</xdr:col>
      <xdr:colOff>433388</xdr:colOff>
      <xdr:row>16</xdr:row>
      <xdr:rowOff>40481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844" y="7334250"/>
          <a:ext cx="5303044" cy="230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166687</xdr:colOff>
      <xdr:row>16</xdr:row>
      <xdr:rowOff>23812</xdr:rowOff>
    </xdr:from>
    <xdr:to>
      <xdr:col>26</xdr:col>
      <xdr:colOff>90488</xdr:colOff>
      <xdr:row>35</xdr:row>
      <xdr:rowOff>100012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548562"/>
          <a:ext cx="7817644" cy="418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535782</xdr:colOff>
      <xdr:row>39</xdr:row>
      <xdr:rowOff>47624</xdr:rowOff>
    </xdr:from>
    <xdr:to>
      <xdr:col>26</xdr:col>
      <xdr:colOff>226220</xdr:colOff>
      <xdr:row>41</xdr:row>
      <xdr:rowOff>95249</xdr:rowOff>
    </xdr:to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5476876" y="12346780"/>
          <a:ext cx="81915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s-CZ" sz="1100"/>
            <a:t>*  CADTH Reimbursement Review. Ripretinib (Qinlock). </a:t>
          </a:r>
          <a:r>
            <a:rPr lang="cs-CZ" sz="1100" i="1"/>
            <a:t>Canadian Journal of Health Technologies </a:t>
          </a:r>
          <a:r>
            <a:rPr lang="cs-CZ" sz="1100"/>
            <a:t>2022 (2), 8: 1-145</a:t>
          </a:r>
        </a:p>
      </xdr:txBody>
    </xdr:sp>
    <xdr:clientData/>
  </xdr:twoCellAnchor>
  <xdr:twoCellAnchor>
    <xdr:from>
      <xdr:col>26</xdr:col>
      <xdr:colOff>428625</xdr:colOff>
      <xdr:row>15</xdr:row>
      <xdr:rowOff>511969</xdr:rowOff>
    </xdr:from>
    <xdr:to>
      <xdr:col>29</xdr:col>
      <xdr:colOff>119062</xdr:colOff>
      <xdr:row>24</xdr:row>
      <xdr:rowOff>154782</xdr:rowOff>
    </xdr:to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3870781" y="7429500"/>
          <a:ext cx="1512094" cy="25241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/>
            <a:t>CAVE! Dle přepočtu podle kurzu kanadského dolaru (16,89 Kč) vychází v CADTh modelaci vstupní cena za balení  90*50mg cca 330.000 Kč !</a:t>
          </a:r>
        </a:p>
        <a:p>
          <a:endParaRPr lang="cs-CZ" sz="1200"/>
        </a:p>
        <a:p>
          <a:r>
            <a:rPr lang="cs-CZ" sz="1200" b="1" u="sng"/>
            <a:t>ICER vychází dle tohoto přepočtu cca 4,1 mil. Kč za QALY</a:t>
          </a:r>
        </a:p>
      </xdr:txBody>
    </xdr:sp>
    <xdr:clientData/>
  </xdr:twoCellAnchor>
  <xdr:twoCellAnchor>
    <xdr:from>
      <xdr:col>30</xdr:col>
      <xdr:colOff>404813</xdr:colOff>
      <xdr:row>2</xdr:row>
      <xdr:rowOff>202405</xdr:rowOff>
    </xdr:from>
    <xdr:to>
      <xdr:col>39</xdr:col>
      <xdr:colOff>226219</xdr:colOff>
      <xdr:row>9</xdr:row>
      <xdr:rowOff>107156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7FF8D97-BBB8-05DA-B1D9-578E660BC879}"/>
            </a:ext>
          </a:extLst>
        </xdr:cNvPr>
        <xdr:cNvSpPr txBox="1"/>
      </xdr:nvSpPr>
      <xdr:spPr>
        <a:xfrm>
          <a:off x="16275844" y="1083468"/>
          <a:ext cx="5286375" cy="35837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QINLOCK je EMA registrován jako orphan. </a:t>
          </a:r>
        </a:p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Řízení o úhradě na SUKLu probíhá jako LPVO od 15.11.2024. CAVE žadatel ve strukturovaném podání "začernil" náklady na ripretinib i výsledky hodnot ICERU !!!! Nyní žadatel má lhůtu k vypořádání výzvy k součinnosti (mj. požadavek doplnění CUA o nový komparátor - rechallenge imatinibem (dle vyjádření ČOS)). </a:t>
          </a:r>
        </a:p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NCCN guideline ale rechallenge neuvádí, jako 4. linie se uvádí jen samotný ripretinib s kategorií doporučení 1.</a:t>
          </a:r>
        </a:p>
        <a:p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ESMO MCBS skóre je 3.</a:t>
          </a:r>
        </a:p>
        <a:p>
          <a:endParaRPr lang="cs-CZ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NICE úhradu nedoporučuje, CADTh doporučuje (mj. s požadavkem snížení ceny o min. 83% aby bylo splněno WTP.</a:t>
          </a:r>
        </a:p>
        <a:p>
          <a:r>
            <a:rPr lang="cs-CZ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CAVE! mám update studie INVICTUS (ale jen poster) a důležitá je kohortová studie RWS publikovaná v roce 2024 - je tam uvedena podskupina pacientů s lepšími výsledky !!!</a:t>
          </a:r>
          <a:endParaRPr lang="cs-CZ" sz="14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0.14794</cdr:x>
      <cdr:y>0.00705</cdr:y>
    </cdr:from>
    <cdr:to>
      <cdr:x>0.8572</cdr:x>
      <cdr:y>0.09733</cdr:y>
    </cdr:to>
    <cdr:sp macro="" textlink="">
      <cdr:nvSpPr>
        <cdr:cNvPr id="8" name="TextovéPole 7"/>
        <cdr:cNvSpPr txBox="1"/>
      </cdr:nvSpPr>
      <cdr:spPr>
        <a:xfrm xmlns:a="http://schemas.openxmlformats.org/drawingml/2006/main">
          <a:off x="1768475" y="51311"/>
          <a:ext cx="8478361" cy="656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cs-CZ" sz="1600" b="1"/>
            <a:t>Graf vztahu utilitity</a:t>
          </a:r>
          <a:r>
            <a:rPr lang="cs-CZ" sz="1600" b="1" baseline="0"/>
            <a:t> vs měsíce života (CAVE! diskontované 1,5%) pro QINLOCK  (ripretinib) a BSC ve 4. linii léčby GIST dle CUA CADTh* </a:t>
          </a:r>
          <a:endParaRPr lang="cs-CZ" sz="1600" b="1" u="sng"/>
        </a:p>
      </cdr:txBody>
    </cdr:sp>
  </cdr:relSizeAnchor>
  <cdr:relSizeAnchor xmlns:cdr="http://schemas.openxmlformats.org/drawingml/2006/chartDrawing">
    <cdr:from>
      <cdr:x>0.50113</cdr:x>
      <cdr:y>0.52106</cdr:y>
    </cdr:from>
    <cdr:to>
      <cdr:x>0.60008</cdr:x>
      <cdr:y>0.58663</cdr:y>
    </cdr:to>
    <cdr:sp macro="" textlink="">
      <cdr:nvSpPr>
        <cdr:cNvPr id="13" name="TextovéPole 1"/>
        <cdr:cNvSpPr txBox="1"/>
      </cdr:nvSpPr>
      <cdr:spPr>
        <a:xfrm xmlns:a="http://schemas.openxmlformats.org/drawingml/2006/main">
          <a:off x="5990403" y="3672682"/>
          <a:ext cx="1182836" cy="462169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400" b="1">
              <a:solidFill>
                <a:schemeClr val="bg1"/>
              </a:solidFill>
            </a:rPr>
            <a:t>QINLOCK</a:t>
          </a:r>
        </a:p>
      </cdr:txBody>
    </cdr:sp>
  </cdr:relSizeAnchor>
  <cdr:relSizeAnchor xmlns:cdr="http://schemas.openxmlformats.org/drawingml/2006/chartDrawing">
    <cdr:from>
      <cdr:x>0.039</cdr:x>
      <cdr:y>0.13184</cdr:y>
    </cdr:from>
    <cdr:to>
      <cdr:x>0.07686</cdr:x>
      <cdr:y>0.63277</cdr:y>
    </cdr:to>
    <cdr:sp macro="" textlink="">
      <cdr:nvSpPr>
        <cdr:cNvPr id="14" name="TextovéPole 18"/>
        <cdr:cNvSpPr xmlns:a="http://schemas.openxmlformats.org/drawingml/2006/main" txBox="1"/>
      </cdr:nvSpPr>
      <cdr:spPr>
        <a:xfrm xmlns:a="http://schemas.openxmlformats.org/drawingml/2006/main">
          <a:off x="471413" y="957877"/>
          <a:ext cx="457583" cy="36395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400" b="1"/>
            <a:t>                       utilita zdravotního stavu</a:t>
          </a:r>
        </a:p>
      </cdr:txBody>
    </cdr:sp>
  </cdr:relSizeAnchor>
  <cdr:relSizeAnchor xmlns:cdr="http://schemas.openxmlformats.org/drawingml/2006/chartDrawing">
    <cdr:from>
      <cdr:x>0.15239</cdr:x>
      <cdr:y>0.53005</cdr:y>
    </cdr:from>
    <cdr:to>
      <cdr:x>0.23958</cdr:x>
      <cdr:y>0.59102</cdr:y>
    </cdr:to>
    <cdr:sp macro="" textlink="">
      <cdr:nvSpPr>
        <cdr:cNvPr id="19" name="TextovéPole 1"/>
        <cdr:cNvSpPr xmlns:a="http://schemas.openxmlformats.org/drawingml/2006/main" txBox="1"/>
      </cdr:nvSpPr>
      <cdr:spPr>
        <a:xfrm xmlns:a="http://schemas.openxmlformats.org/drawingml/2006/main">
          <a:off x="1821625" y="3736024"/>
          <a:ext cx="1042226" cy="429747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400" b="1"/>
            <a:t>BSC</a:t>
          </a:r>
        </a:p>
      </cdr:txBody>
    </cdr:sp>
  </cdr:relSizeAnchor>
  <cdr:relSizeAnchor xmlns:cdr="http://schemas.openxmlformats.org/drawingml/2006/chartDrawing">
    <cdr:from>
      <cdr:x>0.15308</cdr:x>
      <cdr:y>0.64195</cdr:y>
    </cdr:from>
    <cdr:to>
      <cdr:x>0.27567</cdr:x>
      <cdr:y>0.68276</cdr:y>
    </cdr:to>
    <cdr:sp macro="" textlink="">
      <cdr:nvSpPr>
        <cdr:cNvPr id="23" name="TextovéPole 22"/>
        <cdr:cNvSpPr txBox="1"/>
      </cdr:nvSpPr>
      <cdr:spPr>
        <a:xfrm xmlns:a="http://schemas.openxmlformats.org/drawingml/2006/main">
          <a:off x="1853141" y="4819650"/>
          <a:ext cx="1481667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0.18254</cdr:x>
      <cdr:y>0.29621</cdr:y>
    </cdr:from>
    <cdr:to>
      <cdr:x>0.1828</cdr:x>
      <cdr:y>0.37579</cdr:y>
    </cdr:to>
    <cdr:cxnSp macro="">
      <cdr:nvCxnSpPr>
        <cdr:cNvPr id="9" name="Přímá spojnice 8">
          <a:extLst xmlns:a="http://schemas.openxmlformats.org/drawingml/2006/main">
            <a:ext uri="{FF2B5EF4-FFF2-40B4-BE49-F238E27FC236}">
              <a16:creationId xmlns:a16="http://schemas.microsoft.com/office/drawing/2014/main" id="{84BA3D10-9D41-42BF-0EBA-22EF07F709F3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2182019" y="2087832"/>
          <a:ext cx="3174" cy="5609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algn="ctr">
          <a:solidFill>
            <a:srgbClr val="00B05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0.26521</cdr:x>
      <cdr:y>0.37545</cdr:y>
    </cdr:from>
    <cdr:to>
      <cdr:x>0.26547</cdr:x>
      <cdr:y>0.75417</cdr:y>
    </cdr:to>
    <cdr:cxnSp macro="">
      <cdr:nvCxnSpPr>
        <cdr:cNvPr id="12" name="Přímá spojnice 11">
          <a:extLst xmlns:a="http://schemas.openxmlformats.org/drawingml/2006/main">
            <a:ext uri="{FF2B5EF4-FFF2-40B4-BE49-F238E27FC236}">
              <a16:creationId xmlns:a16="http://schemas.microsoft.com/office/drawing/2014/main" id="{ACE1F45D-98E5-6914-9801-58FD9C2A8EAC}"/>
            </a:ext>
          </a:extLst>
        </cdr:cNvPr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3170238" y="2646362"/>
          <a:ext cx="3174" cy="26693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 algn="ctr">
          <a:solidFill>
            <a:srgbClr val="00B05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zoomScale="90" zoomScaleNormal="9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A6" sqref="A6"/>
    </sheetView>
  </sheetViews>
  <sheetFormatPr defaultRowHeight="15" x14ac:dyDescent="0.25"/>
  <cols>
    <col min="1" max="1" width="18.85546875" customWidth="1"/>
    <col min="2" max="2" width="12.5703125" customWidth="1"/>
    <col min="3" max="3" width="22.7109375" customWidth="1"/>
    <col min="4" max="4" width="18.7109375" customWidth="1"/>
    <col min="5" max="5" width="55.7109375" customWidth="1"/>
    <col min="6" max="6" width="20.85546875" customWidth="1"/>
    <col min="7" max="7" width="26.28515625" customWidth="1"/>
    <col min="8" max="8" width="14.7109375" hidden="1" customWidth="1"/>
    <col min="9" max="9" width="12" hidden="1" customWidth="1"/>
  </cols>
  <sheetData>
    <row r="1" spans="1:9" ht="8.25" customHeight="1" thickBot="1" x14ac:dyDescent="0.4"/>
    <row r="2" spans="1:9" ht="58.5" customHeight="1" thickTop="1" thickBot="1" x14ac:dyDescent="0.3">
      <c r="A2" s="1" t="s">
        <v>5</v>
      </c>
      <c r="B2" s="2" t="s">
        <v>18</v>
      </c>
      <c r="C2" s="51" t="s">
        <v>32</v>
      </c>
      <c r="D2" s="3" t="s">
        <v>33</v>
      </c>
      <c r="E2" s="20" t="s">
        <v>8</v>
      </c>
      <c r="F2" s="20" t="s">
        <v>9</v>
      </c>
      <c r="G2" s="5" t="s">
        <v>10</v>
      </c>
      <c r="H2" s="6" t="s">
        <v>1</v>
      </c>
      <c r="I2" s="7" t="s">
        <v>2</v>
      </c>
    </row>
    <row r="3" spans="1:9" ht="133.5" customHeight="1" thickTop="1" x14ac:dyDescent="0.25">
      <c r="A3" s="10" t="s">
        <v>7</v>
      </c>
      <c r="B3" s="11" t="s">
        <v>19</v>
      </c>
      <c r="C3" s="52" t="s">
        <v>14</v>
      </c>
      <c r="D3" s="54" t="s">
        <v>17</v>
      </c>
      <c r="E3" s="21" t="s">
        <v>37</v>
      </c>
      <c r="F3" s="58" t="s">
        <v>27</v>
      </c>
      <c r="G3" s="23" t="s">
        <v>11</v>
      </c>
      <c r="H3" s="8" t="s">
        <v>3</v>
      </c>
      <c r="I3" s="9" t="s">
        <v>4</v>
      </c>
    </row>
    <row r="4" spans="1:9" ht="165.75" customHeight="1" x14ac:dyDescent="0.25">
      <c r="A4" s="10" t="s">
        <v>25</v>
      </c>
      <c r="B4" s="11" t="s">
        <v>22</v>
      </c>
      <c r="C4" s="52" t="s">
        <v>23</v>
      </c>
      <c r="D4" s="54" t="s">
        <v>16</v>
      </c>
      <c r="E4" s="22" t="s">
        <v>38</v>
      </c>
      <c r="F4" s="65" t="s">
        <v>28</v>
      </c>
      <c r="G4" s="24" t="s">
        <v>29</v>
      </c>
      <c r="H4" s="12" t="e">
        <f>#REF! /#REF!</f>
        <v>#REF!</v>
      </c>
      <c r="I4" s="13" t="e">
        <f>PRODUCT(#REF!/#REF!,#REF! /#REF!)</f>
        <v>#REF!</v>
      </c>
    </row>
    <row r="5" spans="1:9" ht="151.5" customHeight="1" thickBot="1" x14ac:dyDescent="0.3">
      <c r="A5" s="14" t="s">
        <v>30</v>
      </c>
      <c r="B5" s="15" t="s">
        <v>31</v>
      </c>
      <c r="C5" s="25" t="s">
        <v>36</v>
      </c>
      <c r="D5" s="56" t="s">
        <v>15</v>
      </c>
      <c r="E5" s="25" t="s">
        <v>42</v>
      </c>
      <c r="F5" s="66" t="s">
        <v>40</v>
      </c>
      <c r="G5" s="67" t="s">
        <v>41</v>
      </c>
      <c r="H5" s="12" t="e">
        <f>#REF! /#REF!</f>
        <v>#REF!</v>
      </c>
      <c r="I5" s="13" t="e">
        <f>PRODUCT(#REF!/#REF!,#REF! /#REF!)</f>
        <v>#REF!</v>
      </c>
    </row>
    <row r="6" spans="1:9" ht="3.75" customHeight="1" thickTop="1" x14ac:dyDescent="0.35">
      <c r="A6" s="16"/>
      <c r="B6" s="16"/>
      <c r="C6" s="16"/>
      <c r="D6" s="16"/>
      <c r="E6" s="16"/>
      <c r="F6" s="16"/>
      <c r="G6" s="16"/>
      <c r="H6" s="16"/>
      <c r="I6" s="17"/>
    </row>
    <row r="7" spans="1:9" ht="9.6" customHeight="1" x14ac:dyDescent="0.35">
      <c r="A7" s="18"/>
      <c r="B7" s="16"/>
      <c r="C7" s="16"/>
      <c r="D7" s="16"/>
      <c r="E7" s="16"/>
      <c r="F7" s="16"/>
      <c r="G7" s="16"/>
      <c r="H7" s="16"/>
      <c r="I7" s="16"/>
    </row>
    <row r="8" spans="1:9" ht="9.9499999999999993" customHeight="1" x14ac:dyDescent="0.35">
      <c r="A8" s="18"/>
      <c r="B8" s="16"/>
      <c r="C8" s="16"/>
      <c r="D8" s="16"/>
      <c r="E8" s="16"/>
      <c r="F8" s="16"/>
      <c r="G8" s="16"/>
      <c r="H8" s="16"/>
      <c r="I8" s="16"/>
    </row>
    <row r="9" spans="1:9" ht="9.9499999999999993" customHeight="1" x14ac:dyDescent="0.35">
      <c r="A9" s="18"/>
      <c r="B9" s="16"/>
      <c r="C9" s="16"/>
      <c r="D9" s="16"/>
      <c r="E9" s="16"/>
      <c r="F9" s="16"/>
      <c r="G9" s="16"/>
      <c r="H9" s="16"/>
      <c r="I9" s="16"/>
    </row>
    <row r="10" spans="1:9" ht="14.45" x14ac:dyDescent="0.35">
      <c r="A10" s="19"/>
      <c r="B10" s="16"/>
      <c r="C10" s="16"/>
      <c r="D10" s="16"/>
      <c r="E10" s="16"/>
      <c r="F10" s="16"/>
      <c r="G10" s="16"/>
      <c r="H10" s="16"/>
      <c r="I10" s="16"/>
    </row>
    <row r="19" spans="1:1" x14ac:dyDescent="0.25">
      <c r="A19" s="5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9" sqref="C9"/>
    </sheetView>
  </sheetViews>
  <sheetFormatPr defaultRowHeight="15" x14ac:dyDescent="0.25"/>
  <cols>
    <col min="1" max="1" width="19.140625" customWidth="1"/>
    <col min="2" max="2" width="12.5703125" customWidth="1"/>
    <col min="3" max="3" width="47.42578125" customWidth="1"/>
    <col min="4" max="4" width="15.5703125" customWidth="1"/>
    <col min="5" max="5" width="13.85546875" customWidth="1"/>
    <col min="6" max="6" width="17.7109375" customWidth="1"/>
    <col min="7" max="7" width="16.5703125" customWidth="1"/>
    <col min="8" max="8" width="14.140625" customWidth="1"/>
    <col min="9" max="9" width="18.7109375" customWidth="1"/>
    <col min="10" max="10" width="9.7109375" customWidth="1"/>
    <col min="11" max="11" width="12" customWidth="1"/>
    <col min="12" max="12" width="12.42578125" bestFit="1" customWidth="1"/>
    <col min="13" max="13" width="10.7109375" bestFit="1" customWidth="1"/>
    <col min="14" max="14" width="11.5703125" customWidth="1"/>
  </cols>
  <sheetData>
    <row r="1" spans="1:16" ht="8.25" customHeight="1" thickBot="1" x14ac:dyDescent="0.3"/>
    <row r="2" spans="1:16" ht="61.5" customHeight="1" thickTop="1" thickBot="1" x14ac:dyDescent="0.3">
      <c r="A2" s="1" t="s">
        <v>50</v>
      </c>
      <c r="B2" s="2" t="s">
        <v>0</v>
      </c>
      <c r="C2" s="4" t="s">
        <v>57</v>
      </c>
      <c r="D2" s="3" t="s">
        <v>43</v>
      </c>
      <c r="E2" s="3" t="s">
        <v>44</v>
      </c>
      <c r="F2" s="34" t="s">
        <v>49</v>
      </c>
      <c r="G2" s="33" t="s">
        <v>59</v>
      </c>
      <c r="H2" s="119" t="s">
        <v>60</v>
      </c>
      <c r="I2" s="49" t="s">
        <v>58</v>
      </c>
      <c r="J2" s="26" t="s">
        <v>45</v>
      </c>
      <c r="L2" s="36"/>
      <c r="M2" s="36"/>
      <c r="N2" s="36"/>
      <c r="O2" s="36"/>
      <c r="P2" s="35"/>
    </row>
    <row r="3" spans="1:16" ht="96" customHeight="1" thickTop="1" x14ac:dyDescent="0.25">
      <c r="A3" s="10" t="s">
        <v>53</v>
      </c>
      <c r="B3" s="11" t="s">
        <v>21</v>
      </c>
      <c r="C3" s="55" t="s">
        <v>12</v>
      </c>
      <c r="D3" s="43"/>
      <c r="E3" s="68"/>
      <c r="F3" s="44">
        <f>(17*(E3/2/28))+(3*17*(E3/2/84))+(27*(E3/2/84))</f>
        <v>0</v>
      </c>
      <c r="G3" s="106">
        <f>F3*12</f>
        <v>0</v>
      </c>
      <c r="H3" s="120" t="e">
        <f>G3/G6</f>
        <v>#DIV/0!</v>
      </c>
      <c r="I3" s="116">
        <f>L3-G3</f>
        <v>0</v>
      </c>
      <c r="J3" s="39">
        <v>0</v>
      </c>
      <c r="K3" s="28">
        <f t="shared" ref="K3:K9" si="0">D3*J3</f>
        <v>0</v>
      </c>
      <c r="L3" s="115">
        <f>G9</f>
        <v>0</v>
      </c>
      <c r="M3" s="36"/>
      <c r="N3" s="36"/>
      <c r="O3" s="36"/>
      <c r="P3" s="35"/>
    </row>
    <row r="4" spans="1:16" ht="27.75" customHeight="1" x14ac:dyDescent="0.25">
      <c r="A4" s="10" t="s">
        <v>13</v>
      </c>
      <c r="B4" s="57" t="s">
        <v>20</v>
      </c>
      <c r="C4" s="110"/>
      <c r="D4" s="45"/>
      <c r="E4" s="69"/>
      <c r="F4" s="46"/>
      <c r="G4" s="46"/>
      <c r="H4" s="46"/>
      <c r="I4" s="46"/>
      <c r="J4" s="29">
        <v>0</v>
      </c>
      <c r="K4" s="28">
        <f t="shared" si="0"/>
        <v>0</v>
      </c>
      <c r="L4" s="36"/>
      <c r="M4" s="36"/>
      <c r="N4" s="36"/>
      <c r="O4" s="36"/>
      <c r="P4" s="35"/>
    </row>
    <row r="5" spans="1:16" ht="30.75" customHeight="1" x14ac:dyDescent="0.25">
      <c r="A5" s="10" t="s">
        <v>24</v>
      </c>
      <c r="B5" s="57" t="s">
        <v>20</v>
      </c>
      <c r="C5" s="111"/>
      <c r="D5" s="45"/>
      <c r="E5" s="69"/>
      <c r="F5" s="38"/>
      <c r="G5" s="108"/>
      <c r="H5" s="108"/>
      <c r="I5" s="118"/>
      <c r="J5" s="30">
        <v>0</v>
      </c>
      <c r="K5" s="28">
        <f t="shared" si="0"/>
        <v>0</v>
      </c>
      <c r="M5" s="37"/>
    </row>
    <row r="6" spans="1:16" ht="94.5" customHeight="1" x14ac:dyDescent="0.25">
      <c r="A6" s="10" t="s">
        <v>52</v>
      </c>
      <c r="B6" s="57" t="s">
        <v>20</v>
      </c>
      <c r="C6" s="110" t="s">
        <v>26</v>
      </c>
      <c r="D6" s="27"/>
      <c r="E6" s="69"/>
      <c r="F6" s="31">
        <f>(22*(E5/30))+(17*(E4/30))</f>
        <v>0</v>
      </c>
      <c r="G6" s="109">
        <f>F6*12</f>
        <v>0</v>
      </c>
      <c r="H6" s="121" t="e">
        <f>G6/G6</f>
        <v>#DIV/0!</v>
      </c>
      <c r="I6" s="117">
        <f>L6-G6</f>
        <v>0</v>
      </c>
      <c r="J6" s="30">
        <v>0</v>
      </c>
      <c r="K6" s="28">
        <f t="shared" si="0"/>
        <v>0</v>
      </c>
      <c r="L6" s="37">
        <f>G9</f>
        <v>0</v>
      </c>
      <c r="N6" s="37"/>
    </row>
    <row r="7" spans="1:16" ht="31.5" customHeight="1" x14ac:dyDescent="0.25">
      <c r="A7" s="63" t="s">
        <v>35</v>
      </c>
      <c r="B7" s="47" t="s">
        <v>31</v>
      </c>
      <c r="C7" s="112"/>
      <c r="D7" s="60"/>
      <c r="E7" s="70"/>
      <c r="F7" s="61"/>
      <c r="G7" s="61"/>
      <c r="H7" s="122"/>
      <c r="I7" s="61"/>
      <c r="J7" s="62">
        <v>0</v>
      </c>
      <c r="K7" s="28">
        <f t="shared" si="0"/>
        <v>0</v>
      </c>
      <c r="L7" s="37"/>
      <c r="M7" s="37"/>
      <c r="N7" s="37"/>
    </row>
    <row r="8" spans="1:16" ht="30.75" customHeight="1" x14ac:dyDescent="0.25">
      <c r="A8" s="64" t="s">
        <v>34</v>
      </c>
      <c r="B8" s="59" t="s">
        <v>31</v>
      </c>
      <c r="C8" s="113"/>
      <c r="D8" s="48"/>
      <c r="E8" s="70"/>
      <c r="F8" s="32"/>
      <c r="G8" s="32"/>
      <c r="H8" s="122"/>
      <c r="I8" s="32"/>
      <c r="J8" s="62">
        <v>0</v>
      </c>
      <c r="K8" s="28">
        <f t="shared" si="0"/>
        <v>0</v>
      </c>
      <c r="L8" s="37"/>
      <c r="M8" s="37"/>
      <c r="N8" s="37"/>
    </row>
    <row r="9" spans="1:16" ht="97.5" customHeight="1" thickBot="1" x14ac:dyDescent="0.3">
      <c r="A9" s="14" t="s">
        <v>51</v>
      </c>
      <c r="B9" s="15" t="s">
        <v>31</v>
      </c>
      <c r="C9" s="114" t="s">
        <v>39</v>
      </c>
      <c r="D9" s="40"/>
      <c r="E9" s="40"/>
      <c r="F9" s="41">
        <f>(108*(E8/112))+(15*(E7/56))</f>
        <v>0</v>
      </c>
      <c r="G9" s="107">
        <f>F9*12</f>
        <v>0</v>
      </c>
      <c r="H9" s="123" t="e">
        <f>G9/G6</f>
        <v>#DIV/0!</v>
      </c>
      <c r="I9" s="124"/>
      <c r="J9" s="42">
        <v>0</v>
      </c>
      <c r="K9" s="28">
        <f t="shared" si="0"/>
        <v>0</v>
      </c>
      <c r="L9" s="37"/>
    </row>
    <row r="10" spans="1:16" ht="12" customHeight="1" thickTop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7"/>
      <c r="K10" s="16"/>
      <c r="L10" s="16"/>
    </row>
    <row r="11" spans="1:16" ht="9.6" customHeight="1" x14ac:dyDescent="0.25">
      <c r="A11" s="18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N11" t="s">
        <v>6</v>
      </c>
    </row>
    <row r="12" spans="1:16" ht="3.75" customHeight="1" x14ac:dyDescent="0.25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6" ht="9.75" hidden="1" customHeight="1" x14ac:dyDescent="0.25">
      <c r="A13" s="18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6" hidden="1" x14ac:dyDescent="0.25">
      <c r="A14" s="1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6" ht="6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6" x14ac:dyDescent="0.25">
      <c r="A16" s="126"/>
      <c r="B16" s="16"/>
      <c r="C16" s="16"/>
      <c r="D16" s="127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2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28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2" x14ac:dyDescent="0.25">
      <c r="A19" s="128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2" x14ac:dyDescent="0.25">
      <c r="A20" s="12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2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5" spans="1:12" x14ac:dyDescent="0.25">
      <c r="E25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9"/>
  <sheetViews>
    <sheetView tabSelected="1" topLeftCell="I1" zoomScale="80" zoomScaleNormal="80" workbookViewId="0">
      <selection activeCell="AM12" sqref="AM12"/>
    </sheetView>
  </sheetViews>
  <sheetFormatPr defaultRowHeight="12.75" x14ac:dyDescent="0.2"/>
  <cols>
    <col min="1" max="1" width="18.140625" style="71" customWidth="1"/>
    <col min="2" max="2" width="15.7109375" style="71" customWidth="1"/>
    <col min="3" max="3" width="6.85546875" style="71" hidden="1" customWidth="1"/>
    <col min="4" max="4" width="12" style="71" hidden="1" customWidth="1"/>
    <col min="5" max="5" width="9.42578125" style="71" hidden="1" customWidth="1"/>
    <col min="6" max="6" width="13.140625" style="71" hidden="1" customWidth="1"/>
    <col min="7" max="7" width="0.140625" style="71" customWidth="1"/>
    <col min="8" max="8" width="10.5703125" style="71" customWidth="1"/>
    <col min="9" max="9" width="18.42578125" style="71" customWidth="1"/>
    <col min="10" max="10" width="15" style="71" hidden="1" customWidth="1"/>
    <col min="11" max="11" width="12.85546875" style="71" hidden="1" customWidth="1"/>
    <col min="12" max="12" width="11" style="71" customWidth="1"/>
    <col min="13" max="16384" width="9.140625" style="71"/>
  </cols>
  <sheetData>
    <row r="1" spans="1:12" ht="8.25" customHeight="1" thickBot="1" x14ac:dyDescent="0.25"/>
    <row r="2" spans="1:12" ht="60.75" customHeight="1" thickTop="1" thickBot="1" x14ac:dyDescent="0.25">
      <c r="A2" s="1"/>
      <c r="B2" s="2" t="s">
        <v>0</v>
      </c>
      <c r="C2" s="100" t="s">
        <v>48</v>
      </c>
      <c r="D2" s="102" t="s">
        <v>47</v>
      </c>
      <c r="E2" s="100" t="s">
        <v>46</v>
      </c>
      <c r="F2" s="102" t="s">
        <v>61</v>
      </c>
      <c r="G2" s="101" t="s">
        <v>54</v>
      </c>
      <c r="H2" s="100" t="s">
        <v>63</v>
      </c>
      <c r="I2" s="99" t="s">
        <v>62</v>
      </c>
      <c r="J2" s="98" t="s">
        <v>55</v>
      </c>
      <c r="K2" s="98" t="s">
        <v>56</v>
      </c>
      <c r="L2" s="98"/>
    </row>
    <row r="3" spans="1:12" ht="45" customHeight="1" thickTop="1" x14ac:dyDescent="0.2">
      <c r="A3" s="103" t="s">
        <v>64</v>
      </c>
      <c r="B3" s="11" t="s">
        <v>65</v>
      </c>
      <c r="C3" s="104">
        <v>12.2</v>
      </c>
      <c r="D3" s="125">
        <f>C3*G3</f>
        <v>0</v>
      </c>
      <c r="E3" s="104">
        <v>25.1</v>
      </c>
      <c r="F3" s="125">
        <f>E3*G3</f>
        <v>0</v>
      </c>
      <c r="G3" s="97">
        <f>BIA!F3</f>
        <v>0</v>
      </c>
      <c r="H3" s="96">
        <v>10.7</v>
      </c>
      <c r="I3" s="130">
        <v>0.71</v>
      </c>
      <c r="J3" s="95">
        <f>(I3)/(H3-H6)</f>
        <v>0.12909090909090912</v>
      </c>
      <c r="K3" s="95">
        <f>D3/(C3-H6)</f>
        <v>0</v>
      </c>
      <c r="L3" s="95">
        <f>F3/(E3-H6)</f>
        <v>0</v>
      </c>
    </row>
    <row r="4" spans="1:12" ht="42.75" customHeight="1" x14ac:dyDescent="0.2">
      <c r="A4" s="103" t="s">
        <v>64</v>
      </c>
      <c r="B4" s="11" t="s">
        <v>66</v>
      </c>
      <c r="C4" s="104">
        <v>12.2</v>
      </c>
      <c r="D4" s="125">
        <f t="shared" ref="D4:D5" si="0">C4*G4</f>
        <v>0</v>
      </c>
      <c r="E4" s="104">
        <v>25.1</v>
      </c>
      <c r="F4" s="125">
        <f t="shared" ref="F4:F5" si="1">E4*G4</f>
        <v>0</v>
      </c>
      <c r="G4" s="97">
        <f>BIA!F6</f>
        <v>0</v>
      </c>
      <c r="H4" s="96">
        <v>21.4</v>
      </c>
      <c r="I4" s="130">
        <v>0.56999999999999995</v>
      </c>
      <c r="J4" s="95">
        <f>(I4)/(H4-H6)</f>
        <v>3.518518518518518E-2</v>
      </c>
      <c r="K4" s="95">
        <f>D4/(C4-H6)</f>
        <v>0</v>
      </c>
      <c r="L4" s="95">
        <f>F4/(E4-H6)</f>
        <v>0</v>
      </c>
    </row>
    <row r="5" spans="1:12" ht="45.75" customHeight="1" thickBot="1" x14ac:dyDescent="0.25">
      <c r="A5" s="103" t="s">
        <v>67</v>
      </c>
      <c r="B5" s="11" t="s">
        <v>65</v>
      </c>
      <c r="C5" s="105">
        <v>34.299999999999997</v>
      </c>
      <c r="D5" s="125">
        <f t="shared" si="0"/>
        <v>0</v>
      </c>
      <c r="E5" s="105">
        <v>98.8</v>
      </c>
      <c r="F5" s="125">
        <f t="shared" si="1"/>
        <v>0</v>
      </c>
      <c r="G5" s="94">
        <f>BIA!F9</f>
        <v>0</v>
      </c>
      <c r="H5" s="93">
        <v>2.5</v>
      </c>
      <c r="I5" s="130">
        <v>0.71</v>
      </c>
      <c r="J5" s="95">
        <f>(I5)/(H5-H6)</f>
        <v>-0.26296296296296295</v>
      </c>
      <c r="K5" s="95">
        <f>D5/(C5-H6)</f>
        <v>0</v>
      </c>
      <c r="L5" s="95">
        <f>F5/(E5-H6)</f>
        <v>0</v>
      </c>
    </row>
    <row r="6" spans="1:12" ht="45.75" customHeight="1" x14ac:dyDescent="0.2">
      <c r="A6" s="103" t="s">
        <v>67</v>
      </c>
      <c r="B6" s="11" t="s">
        <v>66</v>
      </c>
      <c r="C6" s="85"/>
      <c r="D6" s="84"/>
      <c r="E6" s="85"/>
      <c r="F6" s="85"/>
      <c r="G6" s="83"/>
      <c r="H6" s="82">
        <v>5.2</v>
      </c>
      <c r="I6" s="131">
        <v>0.59</v>
      </c>
      <c r="J6" s="90"/>
      <c r="K6" s="90"/>
      <c r="L6" s="89"/>
    </row>
    <row r="7" spans="1:12" ht="45.75" customHeight="1" thickBot="1" x14ac:dyDescent="0.25">
      <c r="A7" s="87"/>
      <c r="B7" s="77"/>
      <c r="C7" s="77"/>
      <c r="D7" s="76"/>
      <c r="E7" s="77"/>
      <c r="F7" s="77"/>
      <c r="G7" s="75"/>
      <c r="H7" s="74"/>
      <c r="I7" s="73"/>
      <c r="J7" s="73"/>
      <c r="K7" s="73"/>
      <c r="L7" s="72"/>
    </row>
    <row r="8" spans="1:12" ht="32.25" customHeight="1" x14ac:dyDescent="0.2">
      <c r="A8" s="92"/>
      <c r="B8" s="85"/>
      <c r="C8" s="85"/>
      <c r="D8" s="84"/>
      <c r="E8" s="85"/>
      <c r="F8" s="85"/>
      <c r="G8" s="83"/>
      <c r="H8" s="82"/>
      <c r="I8" s="81"/>
      <c r="J8" s="90"/>
      <c r="K8" s="90"/>
      <c r="L8" s="89"/>
    </row>
    <row r="9" spans="1:12" ht="31.5" customHeight="1" thickBot="1" x14ac:dyDescent="0.25">
      <c r="A9" s="91"/>
      <c r="B9" s="77"/>
      <c r="C9" s="77"/>
      <c r="D9" s="76"/>
      <c r="E9" s="77"/>
      <c r="F9" s="77"/>
      <c r="G9" s="75"/>
      <c r="H9" s="74"/>
      <c r="I9" s="73"/>
      <c r="J9" s="73"/>
      <c r="K9" s="73"/>
      <c r="L9" s="72"/>
    </row>
    <row r="10" spans="1:12" ht="32.25" customHeight="1" x14ac:dyDescent="0.2">
      <c r="A10" s="86"/>
      <c r="B10" s="85"/>
      <c r="C10" s="85"/>
      <c r="D10" s="84"/>
      <c r="E10" s="85"/>
      <c r="F10" s="85"/>
      <c r="G10" s="83"/>
      <c r="H10" s="82"/>
      <c r="I10" s="81"/>
      <c r="J10" s="90"/>
      <c r="K10" s="90"/>
      <c r="L10" s="89"/>
    </row>
    <row r="11" spans="1:12" ht="32.25" customHeight="1" thickBot="1" x14ac:dyDescent="0.25">
      <c r="A11" s="78"/>
      <c r="B11" s="77"/>
      <c r="C11" s="77"/>
      <c r="D11" s="76"/>
      <c r="E11" s="77"/>
      <c r="F11" s="77"/>
      <c r="G11" s="75"/>
      <c r="H11" s="74"/>
      <c r="I11" s="73"/>
      <c r="J11" s="73"/>
      <c r="K11" s="73"/>
      <c r="L11" s="72"/>
    </row>
    <row r="12" spans="1:12" ht="31.5" customHeight="1" x14ac:dyDescent="0.2">
      <c r="A12" s="86"/>
      <c r="B12" s="85"/>
      <c r="C12" s="85"/>
      <c r="D12" s="84"/>
      <c r="E12" s="85"/>
      <c r="F12" s="85"/>
      <c r="G12" s="83"/>
      <c r="H12" s="82"/>
      <c r="I12" s="81"/>
      <c r="J12" s="81"/>
      <c r="K12" s="81"/>
      <c r="L12" s="80"/>
    </row>
    <row r="13" spans="1:12" ht="31.5" customHeight="1" thickBot="1" x14ac:dyDescent="0.25">
      <c r="A13" s="78"/>
      <c r="B13" s="77"/>
      <c r="C13" s="77"/>
      <c r="D13" s="76"/>
      <c r="E13" s="77"/>
      <c r="F13" s="77"/>
      <c r="G13" s="75"/>
      <c r="H13" s="74"/>
      <c r="I13" s="73"/>
      <c r="J13" s="73"/>
      <c r="K13" s="73"/>
      <c r="L13" s="72"/>
    </row>
    <row r="14" spans="1:12" ht="15" x14ac:dyDescent="0.2">
      <c r="A14" s="88"/>
      <c r="B14" s="85"/>
      <c r="C14" s="85"/>
      <c r="D14" s="84"/>
      <c r="E14" s="85"/>
      <c r="F14" s="85"/>
      <c r="G14" s="83"/>
      <c r="H14" s="82"/>
      <c r="I14" s="81"/>
      <c r="J14" s="81"/>
      <c r="K14" s="81"/>
      <c r="L14" s="80"/>
    </row>
    <row r="15" spans="1:12" ht="42.75" customHeight="1" thickBot="1" x14ac:dyDescent="0.25">
      <c r="A15" s="87"/>
      <c r="B15" s="77"/>
      <c r="C15" s="77"/>
      <c r="D15" s="76"/>
      <c r="E15" s="77"/>
      <c r="F15" s="77"/>
      <c r="G15" s="75"/>
      <c r="H15" s="74"/>
      <c r="I15" s="73"/>
      <c r="J15" s="73"/>
      <c r="K15" s="73"/>
      <c r="L15" s="72"/>
    </row>
    <row r="16" spans="1:12" ht="48" customHeight="1" x14ac:dyDescent="0.2">
      <c r="A16" s="88"/>
      <c r="B16" s="85"/>
      <c r="C16" s="85"/>
      <c r="D16" s="84"/>
      <c r="E16" s="85"/>
      <c r="F16" s="85"/>
      <c r="G16" s="83"/>
      <c r="H16" s="82"/>
      <c r="I16" s="81"/>
      <c r="J16" s="81"/>
      <c r="K16" s="81"/>
      <c r="L16" s="80"/>
    </row>
    <row r="17" spans="1:23" ht="48" customHeight="1" thickBot="1" x14ac:dyDescent="0.25">
      <c r="A17" s="87"/>
      <c r="B17" s="77"/>
      <c r="C17" s="77"/>
      <c r="D17" s="76"/>
      <c r="E17" s="77"/>
      <c r="F17" s="77"/>
      <c r="G17" s="75"/>
      <c r="H17" s="74"/>
      <c r="I17" s="73"/>
      <c r="J17" s="73"/>
      <c r="K17" s="73"/>
      <c r="L17" s="72"/>
    </row>
    <row r="18" spans="1:23" ht="34.5" customHeight="1" x14ac:dyDescent="0.25">
      <c r="A18" s="86"/>
      <c r="B18" s="85"/>
      <c r="C18" s="85"/>
      <c r="D18" s="84"/>
      <c r="E18" s="85"/>
      <c r="F18" s="85"/>
      <c r="G18" s="83"/>
      <c r="H18" s="82"/>
      <c r="I18" s="81"/>
      <c r="J18" s="81"/>
      <c r="K18" s="81"/>
      <c r="L18" s="80"/>
      <c r="W18" s="79"/>
    </row>
    <row r="19" spans="1:23" ht="30.75" customHeight="1" thickBot="1" x14ac:dyDescent="0.25">
      <c r="A19" s="78"/>
      <c r="B19" s="77"/>
      <c r="C19" s="77"/>
      <c r="D19" s="76"/>
      <c r="E19" s="77"/>
      <c r="F19" s="77"/>
      <c r="G19" s="75"/>
      <c r="H19" s="74"/>
      <c r="I19" s="73"/>
      <c r="J19" s="73"/>
      <c r="K19" s="73"/>
      <c r="L19" s="7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přípravků</vt:lpstr>
      <vt:lpstr>BIA</vt:lpstr>
      <vt:lpstr>QINLOCK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Duda Jaroslav, Mgr.</cp:lastModifiedBy>
  <dcterms:created xsi:type="dcterms:W3CDTF">2023-05-03T18:48:29Z</dcterms:created>
  <dcterms:modified xsi:type="dcterms:W3CDTF">2025-02-05T11:11:28Z</dcterms:modified>
</cp:coreProperties>
</file>