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894\Desktop\FE analýzy\Hemofilie\"/>
    </mc:Choice>
  </mc:AlternateContent>
  <xr:revisionPtr revIDLastSave="0" documentId="13_ncr:1_{A2DBE213-C83A-4EC7-BD41-00AC63BFB96E}" xr6:coauthVersionLast="36" xr6:coauthVersionMax="36" xr10:uidLastSave="{00000000-0000-0000-0000-000000000000}"/>
  <bookViews>
    <workbookView xWindow="0" yWindow="75" windowWidth="20730" windowHeight="11760" activeTab="1" xr2:uid="{00000000-000D-0000-FFFF-FFFF00000000}"/>
  </bookViews>
  <sheets>
    <sheet name="Přehled přípravků + CMA " sheetId="4" r:id="rId1"/>
    <sheet name="CEA (RR pro ABR)" sheetId="6" r:id="rId2"/>
    <sheet name="Přehled studií" sheetId="2" r:id="rId3"/>
  </sheets>
  <definedNames>
    <definedName name="_xlnm._FilterDatabase" localSheetId="0" hidden="1">'Přehled přípravků + CMA '!$A$2:$O$2</definedName>
  </definedNames>
  <calcPr calcId="191029"/>
</workbook>
</file>

<file path=xl/calcChain.xml><?xml version="1.0" encoding="utf-8"?>
<calcChain xmlns="http://schemas.openxmlformats.org/spreadsheetml/2006/main">
  <c r="G4" i="6" l="1"/>
  <c r="F4" i="6"/>
  <c r="E4" i="6"/>
  <c r="D9" i="6"/>
  <c r="O9" i="4"/>
  <c r="I9" i="4" s="1"/>
  <c r="O10" i="4"/>
  <c r="I10" i="4" s="1"/>
  <c r="O8" i="4"/>
  <c r="L6" i="4"/>
  <c r="L5" i="4"/>
  <c r="D4" i="6"/>
  <c r="D5" i="6"/>
  <c r="D6" i="6"/>
  <c r="D7" i="6"/>
  <c r="D8" i="6"/>
  <c r="L8" i="4" l="1"/>
  <c r="L7" i="4"/>
  <c r="J9" i="4"/>
  <c r="J10" i="4"/>
  <c r="J7" i="4" l="1"/>
  <c r="M6" i="4"/>
  <c r="P7" i="6" s="1"/>
  <c r="M5" i="4"/>
  <c r="P6" i="6" s="1"/>
  <c r="M7" i="4"/>
  <c r="P8" i="6" s="1"/>
  <c r="J8" i="4"/>
  <c r="M8" i="4"/>
  <c r="P9" i="6" s="1"/>
  <c r="O6" i="4"/>
  <c r="I6" i="4" s="1"/>
  <c r="J6" i="4" s="1"/>
  <c r="O4" i="4"/>
  <c r="I4" i="4" s="1"/>
  <c r="L6" i="6" l="1"/>
  <c r="M6" i="6"/>
  <c r="K6" i="6"/>
  <c r="M9" i="6"/>
  <c r="K9" i="6"/>
  <c r="M7" i="6"/>
  <c r="K7" i="6"/>
  <c r="K8" i="6"/>
  <c r="M8" i="6"/>
  <c r="J4" i="4"/>
  <c r="L4" i="4"/>
  <c r="M4" i="4" s="1"/>
  <c r="P5" i="6" s="1"/>
  <c r="O7" i="4"/>
  <c r="O5" i="4"/>
  <c r="I5" i="4" s="1"/>
  <c r="J5" i="4" s="1"/>
  <c r="O3" i="4"/>
  <c r="I3" i="4" s="1"/>
  <c r="M5" i="6" l="1"/>
  <c r="K5" i="6"/>
  <c r="L5" i="6"/>
  <c r="J3" i="4"/>
  <c r="L3" i="4"/>
  <c r="M3" i="4" s="1"/>
  <c r="P4" i="6" s="1"/>
  <c r="K6" i="4" l="1"/>
  <c r="K10" i="4"/>
  <c r="K9" i="4"/>
  <c r="K7" i="4"/>
  <c r="K8" i="4"/>
  <c r="K4" i="4"/>
  <c r="K5" i="4"/>
  <c r="K3" i="4"/>
  <c r="K4" i="6"/>
  <c r="L4" i="6"/>
  <c r="M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H3" authorId="0" shapeId="0" xr:uid="{28708D53-A327-4A21-80E8-254FDAF92307}">
      <text>
        <r>
          <rPr>
            <sz val="9"/>
            <color indexed="81"/>
            <rFont val="Tahoma"/>
            <family val="2"/>
            <charset val="238"/>
          </rPr>
          <t xml:space="preserve">Cena ve FNOL
</t>
        </r>
      </text>
    </comment>
    <comment ref="J3" authorId="0" shapeId="0" xr:uid="{C5FE5784-58CC-4767-9F7F-10CB6F3164D4}">
      <text>
        <r>
          <rPr>
            <sz val="9"/>
            <color indexed="81"/>
            <rFont val="Tahoma"/>
            <family val="2"/>
            <charset val="238"/>
          </rPr>
          <t xml:space="preserve">Cena 
</t>
        </r>
      </text>
    </comment>
    <comment ref="H4" authorId="0" shapeId="0" xr:uid="{5EC27955-4804-4BA3-882B-245CE39161BA}">
      <text>
        <r>
          <rPr>
            <sz val="9"/>
            <color indexed="81"/>
            <rFont val="Tahoma"/>
            <family val="2"/>
            <charset val="238"/>
          </rPr>
          <t xml:space="preserve">Cena ve FNOL
</t>
        </r>
      </text>
    </comment>
    <comment ref="J4" authorId="0" shapeId="0" xr:uid="{223908E1-C1C1-4122-AFD8-6C6E698FA73F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5" authorId="0" shapeId="0" xr:uid="{1F996716-2F39-4314-868E-F68FDAC30826}">
      <text>
        <r>
          <rPr>
            <sz val="9"/>
            <color indexed="81"/>
            <rFont val="Tahoma"/>
            <family val="2"/>
            <charset val="238"/>
          </rPr>
          <t xml:space="preserve">Cena dle max.úhrady stanovené SUKLem pro všechny 3 přípravky EHLrFIX dle ODTD 330 IU
</t>
        </r>
      </text>
    </comment>
    <comment ref="J5" authorId="0" shapeId="0" xr:uid="{01B782B1-627D-4253-9491-D7342A45BA6C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6" authorId="0" shapeId="0" xr:uid="{11CB7955-F18B-497E-B175-E0099F8D58DC}">
      <text>
        <r>
          <rPr>
            <sz val="9"/>
            <color indexed="81"/>
            <rFont val="Tahoma"/>
            <family val="2"/>
            <charset val="238"/>
          </rPr>
          <t xml:space="preserve">Cena dle max.úhrady stanovené SUKLem pro všechny 3 přípravky EHLrFIX dle ODTD 330 IU
</t>
        </r>
      </text>
    </comment>
    <comment ref="J6" authorId="0" shapeId="0" xr:uid="{2763415C-80DD-403E-940D-FEB35FAC6FB6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shapeId="0" xr:uid="{0C1F5BC9-4AAD-4AB6-9BE8-5388DF844D9C}">
      <text>
        <r>
          <rPr>
            <sz val="9"/>
            <color indexed="81"/>
            <rFont val="Tahoma"/>
            <family val="2"/>
            <charset val="238"/>
          </rPr>
          <t xml:space="preserve">Cena dle max.úhrady stanovené SUKLem pro všechny 3 přípravky EHLrFIX dle ODTD 330 IU
</t>
        </r>
      </text>
    </comment>
    <comment ref="J9" authorId="0" shapeId="0" xr:uid="{B067F75C-B4C8-4942-A53F-EAEF9CA15999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0" authorId="0" shapeId="0" xr:uid="{AF2D834A-0396-4A80-B07D-A6CA8CB5378B}">
      <text>
        <r>
          <rPr>
            <sz val="9"/>
            <color indexed="81"/>
            <rFont val="Tahoma"/>
            <family val="2"/>
            <charset val="238"/>
          </rPr>
          <t xml:space="preserve">Cena dle max.úhrady stanovené SUKLem pro všechny 3 přípravky EHLrFIX dle ODTD 330 IU
</t>
        </r>
      </text>
    </comment>
    <comment ref="J10" authorId="0" shapeId="0" xr:uid="{F0B23B4B-A2FC-4A2C-AE73-27CCF3E6D66E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Q21" authorId="0" shapeId="0" xr:uid="{93DA8C20-D13F-436C-ADC4-B5F7587D49E5}">
      <text/>
    </comment>
    <comment ref="R21" authorId="0" shapeId="0" xr:uid="{ED428B9D-1248-4028-BE0D-AF17FD21335A}">
      <text/>
    </comment>
    <comment ref="S21" authorId="0" shapeId="0" xr:uid="{62C2DD48-78CD-47BB-B3CA-8524FAE317EA}">
      <text/>
    </comment>
  </commentList>
</comments>
</file>

<file path=xl/sharedStrings.xml><?xml version="1.0" encoding="utf-8"?>
<sst xmlns="http://schemas.openxmlformats.org/spreadsheetml/2006/main" count="78" uniqueCount="52">
  <si>
    <t xml:space="preserve">název přípravku </t>
  </si>
  <si>
    <t>název látky</t>
  </si>
  <si>
    <t>výrobce</t>
  </si>
  <si>
    <t>NovoNordisk</t>
  </si>
  <si>
    <t>Swedish Orphan Biovitrum</t>
  </si>
  <si>
    <t>obratový bonus</t>
  </si>
  <si>
    <t>jednotkové balení (IU)</t>
  </si>
  <si>
    <t>poměr ceny za 1 IU vůči nejlevnějšímu (CMA)</t>
  </si>
  <si>
    <t>eftrenonacog alfa</t>
  </si>
  <si>
    <t>albutrepenonacog alfa</t>
  </si>
  <si>
    <t>CSL Behring</t>
  </si>
  <si>
    <t>nonacog beta pegol</t>
  </si>
  <si>
    <t>4. generace (rFIX je s Fc fúzí)</t>
  </si>
  <si>
    <t>3. generace (rFIX je s albumin.fúzí)</t>
  </si>
  <si>
    <t>3. generace (rFIX je glycopegylovaný)</t>
  </si>
  <si>
    <t>charakteristika EHLrFIX</t>
  </si>
  <si>
    <r>
      <t>podmínky úhrady dle SUKLu</t>
    </r>
    <r>
      <rPr>
        <i/>
        <vertAlign val="superscript"/>
        <sz val="11"/>
        <color theme="1"/>
        <rFont val="Calibri"/>
        <family val="2"/>
        <charset val="238"/>
        <scheme val="minor"/>
      </rPr>
      <t>1</t>
    </r>
    <r>
      <rPr>
        <i/>
        <sz val="11"/>
        <color theme="1"/>
        <rFont val="Calibri"/>
        <family val="2"/>
        <charset val="238"/>
        <scheme val="minor"/>
      </rPr>
      <t xml:space="preserve"> (stav k 31.1.2022)</t>
    </r>
  </si>
  <si>
    <r>
      <rPr>
        <sz val="9"/>
        <color theme="1"/>
        <rFont val="Calibri"/>
        <family val="2"/>
        <charset val="238"/>
      </rPr>
      <t>*</t>
    </r>
    <r>
      <rPr>
        <sz val="9"/>
        <color theme="1"/>
        <rFont val="Calibri"/>
        <family val="2"/>
        <charset val="238"/>
        <scheme val="minor"/>
      </rPr>
      <t xml:space="preserve"> v profylaxi a léčbě krvácivých stavů u nemoc. s vrozeným či získaným nedostatkem faktoru IX                                                                             * u nemoc. s výskytem inhibitoru proti faktoru IX v nízkém titru (do 5 BU).</t>
    </r>
  </si>
  <si>
    <r>
      <t xml:space="preserve">* </t>
    </r>
    <r>
      <rPr>
        <u/>
        <sz val="9"/>
        <rFont val="Calibri"/>
        <family val="2"/>
        <charset val="238"/>
        <scheme val="minor"/>
      </rPr>
      <t>50 IU/kg 1x týdně, s úpravou dávky podle odpovědi pac.</t>
    </r>
    <r>
      <rPr>
        <sz val="9"/>
        <rFont val="Calibri"/>
        <family val="2"/>
        <charset val="238"/>
        <scheme val="minor"/>
      </rPr>
      <t xml:space="preserve"> nebo                                                                                                                  * 100 IU/kg 1x každých 10 dnů, s úpravou intervalu mezi dávkami podle odpovědi - někteří pac., kteří jsou dobře kontrolováni na režimu dávk. každých 10 dnů, mohou být léčeni v intervalu 14 dnů nebo delším.</t>
    </r>
  </si>
  <si>
    <r>
      <t xml:space="preserve">* 50 IU/kg 1x týdně, s úpravou dávky podle odpovědi pac. nebo                                                                                                                  * </t>
    </r>
    <r>
      <rPr>
        <u/>
        <sz val="9"/>
        <rFont val="Calibri"/>
        <family val="2"/>
        <charset val="238"/>
        <scheme val="minor"/>
      </rPr>
      <t>100 IU/kg 1x každých</t>
    </r>
    <r>
      <rPr>
        <sz val="9"/>
        <rFont val="Calibri"/>
        <family val="2"/>
        <charset val="238"/>
        <scheme val="minor"/>
      </rPr>
      <t xml:space="preserve"> 10 dnů, s úpravou intervalu mezi dávkami podle odpovědi - někteří pac., kteří jsou dobře kontrolováni na režimu dávk. každých 10 dnů, mohou být léčeni v intervalu </t>
    </r>
    <r>
      <rPr>
        <u/>
        <sz val="9"/>
        <rFont val="Calibri"/>
        <family val="2"/>
        <charset val="238"/>
        <scheme val="minor"/>
      </rPr>
      <t>14 dnů</t>
    </r>
    <r>
      <rPr>
        <sz val="9"/>
        <rFont val="Calibri"/>
        <family val="2"/>
        <charset val="238"/>
        <scheme val="minor"/>
      </rPr>
      <t xml:space="preserve"> nebo delším.</t>
    </r>
  </si>
  <si>
    <r>
      <t>cena za                1 IU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</si>
  <si>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ZATÍM NEMÁ ÚHRADU                                                                                    - správní řízení ve věci úhrady bylo v roce 2019 zastaveno</t>
  </si>
  <si>
    <r>
      <t xml:space="preserve">dávkování </t>
    </r>
    <r>
      <rPr>
        <i/>
        <u/>
        <sz val="11"/>
        <color theme="1"/>
        <rFont val="Calibri"/>
        <family val="2"/>
        <charset val="238"/>
        <scheme val="minor"/>
      </rPr>
      <t>v profylaxi</t>
    </r>
    <r>
      <rPr>
        <i/>
        <sz val="11"/>
        <color theme="1"/>
        <rFont val="Calibri"/>
        <family val="2"/>
        <charset val="238"/>
        <scheme val="minor"/>
      </rPr>
      <t xml:space="preserve"> dle SPC</t>
    </r>
    <r>
      <rPr>
        <i/>
        <vertAlign val="superscript"/>
        <sz val="11"/>
        <color theme="1"/>
        <rFont val="Calibri"/>
        <family val="2"/>
        <charset val="238"/>
        <scheme val="minor"/>
      </rPr>
      <t>1</t>
    </r>
  </si>
  <si>
    <r>
      <t>* 35 až</t>
    </r>
    <r>
      <rPr>
        <u/>
        <sz val="9"/>
        <rFont val="Calibri"/>
        <family val="2"/>
        <charset val="238"/>
        <scheme val="minor"/>
      </rPr>
      <t xml:space="preserve"> 50 IU/kg 1x týdně</t>
    </r>
    <r>
      <rPr>
        <sz val="9"/>
        <rFont val="Calibri"/>
        <family val="2"/>
        <charset val="238"/>
        <scheme val="minor"/>
      </rPr>
      <t>,                                                                                                      * někteří pac., kteří jsou dobře kontrolováni v jednotýdenním režimu, mohou být léčeni dávkou až 75 IU/kg v intervalu 10 až 14 dnů</t>
    </r>
  </si>
  <si>
    <t>jednotková cena (NC) s DPH k 31.1.2022</t>
  </si>
  <si>
    <t xml:space="preserve"> </t>
  </si>
  <si>
    <r>
      <t>* 35 až</t>
    </r>
    <r>
      <rPr>
        <u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50 IU/kg 1x týdně,                                                                                                      * někteří pac., kteří jsou dobře kontrolováni v jednotýdenním režimu, mohou být léčeni dávkou až </t>
    </r>
    <r>
      <rPr>
        <u/>
        <sz val="9"/>
        <rFont val="Calibri"/>
        <family val="2"/>
        <charset val="238"/>
        <scheme val="minor"/>
      </rPr>
      <t>75 IU/kg</t>
    </r>
    <r>
      <rPr>
        <sz val="9"/>
        <rFont val="Calibri"/>
        <family val="2"/>
        <charset val="238"/>
        <scheme val="minor"/>
      </rPr>
      <t xml:space="preserve"> </t>
    </r>
    <r>
      <rPr>
        <u/>
        <sz val="9"/>
        <rFont val="Calibri"/>
        <family val="2"/>
        <charset val="238"/>
        <scheme val="minor"/>
      </rPr>
      <t>v intervalu</t>
    </r>
    <r>
      <rPr>
        <sz val="9"/>
        <rFont val="Calibri"/>
        <family val="2"/>
        <charset val="238"/>
        <scheme val="minor"/>
      </rPr>
      <t xml:space="preserve"> 10 až </t>
    </r>
    <r>
      <rPr>
        <u/>
        <sz val="9"/>
        <rFont val="Calibri"/>
        <family val="2"/>
        <charset val="238"/>
        <scheme val="minor"/>
      </rPr>
      <t>14 dnů</t>
    </r>
  </si>
  <si>
    <r>
      <rPr>
        <sz val="9"/>
        <color theme="1"/>
        <rFont val="Calibri"/>
        <family val="2"/>
        <charset val="238"/>
      </rPr>
      <t>*</t>
    </r>
    <r>
      <rPr>
        <sz val="9"/>
        <color theme="1"/>
        <rFont val="Calibri"/>
        <family val="2"/>
        <charset val="238"/>
        <scheme val="minor"/>
      </rPr>
      <t xml:space="preserve"> v profylaxi a léčbě krvácivých stavů u nemoc. s prokázaným deficitem faktoru IX                                                                             * u nemoc. s výskytem inhibitoru proti faktoru IX v nízkém titru (do 5 BU).</t>
    </r>
  </si>
  <si>
    <t>Refixia 2000 IU inj. 1</t>
  </si>
  <si>
    <r>
      <rPr>
        <u/>
        <sz val="9"/>
        <rFont val="Calibri"/>
        <family val="2"/>
        <charset val="238"/>
        <scheme val="minor"/>
      </rPr>
      <t>40 IU/kg tělesné hmotnosti 1x týdně</t>
    </r>
    <r>
      <rPr>
        <sz val="9"/>
        <rFont val="Calibri"/>
        <family val="2"/>
        <charset val="238"/>
        <scheme val="minor"/>
      </rPr>
      <t xml:space="preserve"> - úpravy dávek a intervaly podávání je možno zvážit na základě dosažených hladin FIX a individuální tendence ke krvácení</t>
    </r>
  </si>
  <si>
    <r>
      <rPr>
        <vertAlign val="superscript"/>
        <sz val="9"/>
        <color theme="1"/>
        <rFont val="Calibri"/>
        <family val="2"/>
        <charset val="238"/>
        <scheme val="minor"/>
      </rPr>
      <t>1</t>
    </r>
    <r>
      <rPr>
        <sz val="9"/>
        <color theme="1"/>
        <rFont val="Calibri"/>
        <family val="2"/>
        <charset val="238"/>
        <scheme val="minor"/>
      </rPr>
      <t xml:space="preserve"> AISLP - 2022.1, stav k 1.1.2022</t>
    </r>
  </si>
  <si>
    <r>
      <rPr>
        <vertAlign val="superscript"/>
        <sz val="9"/>
        <color theme="1"/>
        <rFont val="Calibri"/>
        <family val="2"/>
        <charset val="238"/>
        <scheme val="minor"/>
      </rPr>
      <t>4</t>
    </r>
    <r>
      <rPr>
        <sz val="9"/>
        <color theme="1"/>
        <rFont val="Calibri"/>
        <family val="2"/>
        <charset val="238"/>
        <scheme val="minor"/>
      </rPr>
      <t xml:space="preserve"> Srivastava A, Santagostino E, Dougall A, et al. WFH Guidelines for the Management of Hemophilia, 
3rd edition. Haemophilia. 2020: 26(Suppl 6): 1-158. https://doi.org/10.1111/hae.14046</t>
    </r>
  </si>
  <si>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 xml:space="preserve"> SUKL (dle posudku ČHS - viz pozn. 3) dává všem EHLrFIX stejné ODTD. Na rozdíl od EHL FVIII jsou mezi EHL FIX významné rozdíly v PK vlastnostech (dle kapitoly 6.4 ve zdroji pod pozn. 4) - je to významné i klinicky ? Viz diskuse o extravskul.efektu FIX.</t>
    </r>
  </si>
  <si>
    <r>
      <rPr>
        <vertAlign val="superscript"/>
        <sz val="9"/>
        <color theme="1"/>
        <rFont val="Calibri"/>
        <family val="2"/>
        <charset val="238"/>
        <scheme val="minor"/>
      </rPr>
      <t>3</t>
    </r>
    <r>
      <rPr>
        <sz val="9"/>
        <color theme="1"/>
        <rFont val="Calibri"/>
        <family val="2"/>
        <charset val="238"/>
        <scheme val="minor"/>
      </rPr>
      <t xml:space="preserve"> Vyjádření ČHS k hodnotící zprávě léčiva Refixia z 9.6.2021 - staženo ze složky správního řízení k Refixii sp. zn.: SUKLS82373/2021</t>
    </r>
  </si>
  <si>
    <t>NC s DPH s obrat. bonusy k 31.1.2022</t>
  </si>
  <si>
    <t>pořadí na ose</t>
  </si>
  <si>
    <t>název</t>
  </si>
  <si>
    <t>medián</t>
  </si>
  <si>
    <t>dolní mez IQR</t>
  </si>
  <si>
    <t>horní mez IQR</t>
  </si>
  <si>
    <t xml:space="preserve">Refixia 1000 IU inj. 1 </t>
  </si>
  <si>
    <r>
      <t xml:space="preserve">Refixia 2000 IU inj. 1 </t>
    </r>
    <r>
      <rPr>
        <sz val="9"/>
        <color theme="1"/>
        <rFont val="Calibri"/>
        <family val="2"/>
        <charset val="238"/>
        <scheme val="minor"/>
      </rPr>
      <t>(JEN 40 IU/kg 1x týdně u 76-80kg)</t>
    </r>
  </si>
  <si>
    <t>poměr ceny za 28 dní terapie vůči Refixia při 70-75kg (CMA)</t>
  </si>
  <si>
    <r>
      <t xml:space="preserve">Refixia 1000 a 2000 IU inj. 1 </t>
    </r>
    <r>
      <rPr>
        <sz val="9"/>
        <color theme="1"/>
        <rFont val="Calibri"/>
        <family val="2"/>
        <charset val="238"/>
        <scheme val="minor"/>
      </rPr>
      <t>(JEN 40 IU/kg 1x týdně u 70-75kg)</t>
    </r>
  </si>
  <si>
    <t>poměr ceny za 28 dní terapie vůči Refixia při 70-75kg</t>
  </si>
  <si>
    <t>RR (vč. IQR) pro ABR (annualized bleeding rate) vůči přípravku Refixia (vůči jeho mediánu)</t>
  </si>
  <si>
    <t>násobek poměru cena/účinnost (RR pro ABR, vč. IQR) intervence (při 70-80kg) vůči přípravku Refixia (jeho mediánu při 40 IU/kg 1x týdně u 70-75kg)</t>
  </si>
  <si>
    <t>cena za 28 dní terapie u cca 70-80kg pac. dle dávkování v SPC.</t>
  </si>
  <si>
    <r>
      <t xml:space="preserve">Alprolix 2000 IU inj. 1 </t>
    </r>
    <r>
      <rPr>
        <sz val="9"/>
        <color theme="1"/>
        <rFont val="Calibri"/>
        <family val="2"/>
        <charset val="238"/>
        <scheme val="minor"/>
      </rPr>
      <t>(50 IU/kg 1x týdně u 70-80kg)</t>
    </r>
  </si>
  <si>
    <r>
      <t xml:space="preserve">Alprolix 2000 IU inj. 1 </t>
    </r>
    <r>
      <rPr>
        <sz val="9"/>
        <color theme="1"/>
        <rFont val="Calibri"/>
        <family val="2"/>
        <charset val="238"/>
        <scheme val="minor"/>
      </rPr>
      <t>(100 IU/kg 1x za 14 dní u 70-80kg)</t>
    </r>
  </si>
  <si>
    <r>
      <t xml:space="preserve">Idelvion 2000 IU inj. 1 </t>
    </r>
    <r>
      <rPr>
        <sz val="9"/>
        <color theme="1"/>
        <rFont val="Calibri"/>
        <family val="2"/>
        <charset val="238"/>
        <scheme val="minor"/>
      </rPr>
      <t xml:space="preserve"> (50 IU/kg 1x týdně u 70-80kg)</t>
    </r>
  </si>
  <si>
    <r>
      <t xml:space="preserve">Idelvion 2000 IU inj. 1 </t>
    </r>
    <r>
      <rPr>
        <sz val="9"/>
        <color theme="1"/>
        <rFont val="Calibri"/>
        <family val="2"/>
        <charset val="238"/>
        <scheme val="minor"/>
      </rPr>
      <t>(75 IU/kg 1x za 14 dní u 70-80kg)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</si>
</sst>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u/>
      <sz val="9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7" fillId="0" borderId="0" xfId="0" applyNumberFormat="1" applyFont="1"/>
    <xf numFmtId="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vertical="center" wrapText="1"/>
    </xf>
    <xf numFmtId="165" fontId="8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73507441676332E-2"/>
          <c:y val="0.15811402807154748"/>
          <c:w val="0.59022442408329345"/>
          <c:h val="0.54268610572331544"/>
        </c:manualLayout>
      </c:layout>
      <c:scatterChart>
        <c:scatterStyle val="lineMarker"/>
        <c:varyColors val="0"/>
        <c:ser>
          <c:idx val="3"/>
          <c:order val="0"/>
          <c:tx>
            <c:strRef>
              <c:f>'CEA (RR pro ABR)'!$D$4</c:f>
              <c:strCache>
                <c:ptCount val="1"/>
                <c:pt idx="0">
                  <c:v>Alprolix 2000 IU inj. 1 (50 IU/kg 1x týdně u 70-80kg)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6F93-4F0E-8A15-E59D133406A4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6F93-4F0E-8A15-E59D133406A4}"/>
              </c:ext>
            </c:extLst>
          </c:dPt>
          <c:xVal>
            <c:numRef>
              <c:f>'CEA (RR pro ABR)'!$K$4:$M$4</c:f>
              <c:numCache>
                <c:formatCode>0.0</c:formatCode>
                <c:ptCount val="3"/>
                <c:pt idx="0">
                  <c:v>2.7268726073868224</c:v>
                </c:pt>
                <c:pt idx="1">
                  <c:v>0.47423871432814302</c:v>
                </c:pt>
                <c:pt idx="2">
                  <c:v>6.1651032862658592</c:v>
                </c:pt>
              </c:numCache>
            </c:numRef>
          </c:xVal>
          <c:yVal>
            <c:numRef>
              <c:f>'CEA (RR pro ABR)'!$A$4:$C$4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F93-4F0E-8A15-E59D133406A4}"/>
            </c:ext>
          </c:extLst>
        </c:ser>
        <c:ser>
          <c:idx val="4"/>
          <c:order val="1"/>
          <c:tx>
            <c:strRef>
              <c:f>'CEA (RR pro ABR)'!$D$5</c:f>
              <c:strCache>
                <c:ptCount val="1"/>
                <c:pt idx="0">
                  <c:v>Alprolix 2000 IU inj. 1 (100 IU/kg 1x za 14 dní u 70-80kg)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6F93-4F0E-8A15-E59D133406A4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6F93-4F0E-8A15-E59D133406A4}"/>
              </c:ext>
            </c:extLst>
          </c:dPt>
          <c:xVal>
            <c:numRef>
              <c:f>'CEA (RR pro ABR)'!$K$5:$M$5</c:f>
              <c:numCache>
                <c:formatCode>0.0</c:formatCode>
                <c:ptCount val="3"/>
                <c:pt idx="0">
                  <c:v>2.2526338930586793</c:v>
                </c:pt>
                <c:pt idx="1">
                  <c:v>0.94847742865628604</c:v>
                </c:pt>
                <c:pt idx="2">
                  <c:v>4.7423871432814302</c:v>
                </c:pt>
              </c:numCache>
            </c:numRef>
          </c:xVal>
          <c:yVal>
            <c:numRef>
              <c:f>'CEA (RR pro ABR)'!$A$5:$C$5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F93-4F0E-8A15-E59D133406A4}"/>
            </c:ext>
          </c:extLst>
        </c:ser>
        <c:ser>
          <c:idx val="5"/>
          <c:order val="2"/>
          <c:tx>
            <c:strRef>
              <c:f>'CEA (RR pro ABR)'!$D$6</c:f>
              <c:strCache>
                <c:ptCount val="1"/>
                <c:pt idx="0">
                  <c:v>Idelvion 2000 IU inj. 1  (50 IU/kg 1x týdně u 70-80kg)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6F93-4F0E-8A15-E59D133406A4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6F93-4F0E-8A15-E59D133406A4}"/>
              </c:ext>
            </c:extLst>
          </c:dPt>
          <c:xVal>
            <c:numRef>
              <c:f>'CEA (RR pro ABR)'!$K$6:$M$6</c:f>
              <c:numCache>
                <c:formatCode>0.0</c:formatCode>
                <c:ptCount val="3"/>
                <c:pt idx="0">
                  <c:v>1.7333332039860843</c:v>
                </c:pt>
                <c:pt idx="1">
                  <c:v>0.5333332935341798</c:v>
                </c:pt>
                <c:pt idx="2">
                  <c:v>5.5999995821088877</c:v>
                </c:pt>
              </c:numCache>
            </c:numRef>
          </c:xVal>
          <c:yVal>
            <c:numRef>
              <c:f>'CEA (RR pro ABR)'!$A$6:$C$6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F93-4F0E-8A15-E59D133406A4}"/>
            </c:ext>
          </c:extLst>
        </c:ser>
        <c:ser>
          <c:idx val="6"/>
          <c:order val="3"/>
          <c:tx>
            <c:strRef>
              <c:f>'CEA (RR pro ABR)'!$D$7</c:f>
              <c:strCache>
                <c:ptCount val="1"/>
                <c:pt idx="0">
                  <c:v>Idelvion 2000 IU inj. 1 (75 IU/kg 1x za 14 dní u 70-80kg)</c:v>
                </c:pt>
              </c:strCache>
            </c:strRef>
          </c:tx>
          <c:dPt>
            <c:idx val="0"/>
            <c:marker>
              <c:symbol val="diamond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12-6F93-4F0E-8A15-E59D133406A4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3-6F93-4F0E-8A15-E59D133406A4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4-6F93-4F0E-8A15-E59D133406A4}"/>
              </c:ext>
            </c:extLst>
          </c:dPt>
          <c:xVal>
            <c:numRef>
              <c:f>'CEA (RR pro ABR)'!$K$7:$M$7</c:f>
              <c:numCache>
                <c:formatCode>0.0</c:formatCode>
                <c:ptCount val="3"/>
                <c:pt idx="0">
                  <c:v>0.91999993134646008</c:v>
                </c:pt>
                <c:pt idx="1">
                  <c:v>0.13</c:v>
                </c:pt>
                <c:pt idx="2">
                  <c:v>2.8999997835921021</c:v>
                </c:pt>
              </c:numCache>
            </c:numRef>
          </c:xVal>
          <c:yVal>
            <c:numRef>
              <c:f>'CEA (RR pro ABR)'!$A$7:$C$7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F93-4F0E-8A15-E59D133406A4}"/>
            </c:ext>
          </c:extLst>
        </c:ser>
        <c:ser>
          <c:idx val="7"/>
          <c:order val="4"/>
          <c:tx>
            <c:strRef>
              <c:f>'CEA (RR pro ABR)'!$D$8</c:f>
              <c:strCache>
                <c:ptCount val="1"/>
                <c:pt idx="0">
                  <c:v>Refixia 1000 a 2000 IU inj. 1 (JEN 40 IU/kg 1x týdně u 70-75kg)</c:v>
                </c:pt>
              </c:strCache>
            </c:strRef>
          </c:tx>
          <c:marker>
            <c:symbol val="none"/>
          </c:marker>
          <c:dPt>
            <c:idx val="0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16-6F93-4F0E-8A15-E59D133406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7-6F93-4F0E-8A15-E59D133406A4}"/>
              </c:ext>
            </c:extLst>
          </c:dPt>
          <c:xVal>
            <c:numRef>
              <c:f>'CEA (RR pro ABR)'!$K$8:$M$8</c:f>
              <c:numCache>
                <c:formatCode>0.0</c:formatCode>
                <c:ptCount val="3"/>
                <c:pt idx="0">
                  <c:v>1</c:v>
                </c:pt>
                <c:pt idx="1">
                  <c:v>0.13</c:v>
                </c:pt>
                <c:pt idx="2">
                  <c:v>2</c:v>
                </c:pt>
              </c:numCache>
            </c:numRef>
          </c:xVal>
          <c:yVal>
            <c:numRef>
              <c:f>'CEA (RR pro ABR)'!$A$8:$C$8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F93-4F0E-8A15-E59D133406A4}"/>
            </c:ext>
          </c:extLst>
        </c:ser>
        <c:ser>
          <c:idx val="0"/>
          <c:order val="5"/>
          <c:tx>
            <c:strRef>
              <c:f>'CEA (RR pro ABR)'!$D$9</c:f>
              <c:strCache>
                <c:ptCount val="1"/>
                <c:pt idx="0">
                  <c:v>Refixia 2000 IU inj. 1 (JEN 40 IU/kg 1x týdně u 76-80kg)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spPr>
              <a:ln>
                <a:headEnd w="lg" len="lg"/>
              </a:ln>
            </c:spPr>
            <c:extLst>
              <c:ext xmlns:c16="http://schemas.microsoft.com/office/drawing/2014/chart" uri="{C3380CC4-5D6E-409C-BE32-E72D297353CC}">
                <c16:uniqueId val="{0000001B-6F93-4F0E-8A15-E59D133406A4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A-6F93-4F0E-8A15-E59D133406A4}"/>
              </c:ext>
            </c:extLst>
          </c:dPt>
          <c:xVal>
            <c:numRef>
              <c:f>'CEA (RR pro ABR)'!$K$9:$M$9</c:f>
              <c:numCache>
                <c:formatCode>0.0</c:formatCode>
                <c:ptCount val="3"/>
                <c:pt idx="0">
                  <c:v>1.3333332338354493</c:v>
                </c:pt>
                <c:pt idx="1">
                  <c:v>0.13</c:v>
                </c:pt>
                <c:pt idx="2">
                  <c:v>2.6666664676708987</c:v>
                </c:pt>
              </c:numCache>
            </c:numRef>
          </c:xVal>
          <c:yVal>
            <c:numRef>
              <c:f>'CEA (RR pro ABR)'!$A$9:$C$9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F93-4F0E-8A15-E59D13340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49248"/>
        <c:axId val="103228160"/>
      </c:scatterChart>
      <c:valAx>
        <c:axId val="103349248"/>
        <c:scaling>
          <c:logBase val="2"/>
          <c:orientation val="minMax"/>
          <c:max val="8"/>
          <c:min val="0.125"/>
        </c:scaling>
        <c:delete val="0"/>
        <c:axPos val="b"/>
        <c:numFmt formatCode="0.00" sourceLinked="0"/>
        <c:majorTickMark val="out"/>
        <c:minorTickMark val="out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103228160"/>
        <c:crosses val="autoZero"/>
        <c:crossBetween val="midCat"/>
        <c:minorUnit val="2"/>
      </c:valAx>
      <c:valAx>
        <c:axId val="103228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3349248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71876471336496"/>
          <c:y val="0.19971619440415439"/>
          <c:w val="0.22707720599422546"/>
          <c:h val="0.47132531270278055"/>
        </c:manualLayout>
      </c:layout>
      <c:overlay val="0"/>
      <c:txPr>
        <a:bodyPr/>
        <a:lstStyle/>
        <a:p>
          <a:pPr>
            <a:defRPr sz="8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32809</xdr:colOff>
      <xdr:row>9</xdr:row>
      <xdr:rowOff>95249</xdr:rowOff>
    </xdr:from>
    <xdr:to>
      <xdr:col>15</xdr:col>
      <xdr:colOff>107156</xdr:colOff>
      <xdr:row>33</xdr:row>
      <xdr:rowOff>52916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82E7FA6-6D5D-4F11-BE9F-BFD074F27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61384</xdr:colOff>
      <xdr:row>13</xdr:row>
      <xdr:rowOff>81493</xdr:rowOff>
    </xdr:from>
    <xdr:to>
      <xdr:col>2</xdr:col>
      <xdr:colOff>61384</xdr:colOff>
      <xdr:row>26</xdr:row>
      <xdr:rowOff>110067</xdr:rowOff>
    </xdr:to>
    <xdr:cxnSp macro="">
      <xdr:nvCxnSpPr>
        <xdr:cNvPr id="3" name="Přímá spojovací čára 6">
          <a:extLst>
            <a:ext uri="{FF2B5EF4-FFF2-40B4-BE49-F238E27FC236}">
              <a16:creationId xmlns:a16="http://schemas.microsoft.com/office/drawing/2014/main" id="{CCABF0D1-0972-4847-B6DC-E2376EA53A7D}"/>
            </a:ext>
          </a:extLst>
        </xdr:cNvPr>
        <xdr:cNvCxnSpPr/>
      </xdr:nvCxnSpPr>
      <xdr:spPr>
        <a:xfrm flipV="1">
          <a:off x="781051" y="2896660"/>
          <a:ext cx="0" cy="236749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11906</xdr:colOff>
      <xdr:row>10</xdr:row>
      <xdr:rowOff>47625</xdr:rowOff>
    </xdr:from>
    <xdr:ext cx="9620250" cy="5439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B1FB7BC0-A24C-4AAA-93B3-794A7E82FCD6}"/>
            </a:ext>
          </a:extLst>
        </xdr:cNvPr>
        <xdr:cNvSpPr txBox="1"/>
      </xdr:nvSpPr>
      <xdr:spPr>
        <a:xfrm>
          <a:off x="369094" y="2309813"/>
          <a:ext cx="9620250" cy="543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 b="1"/>
            <a:t>Násobek poměru cena/účinnost (RR pro ABR, vč. IQR) intervence (při 70-80kg) vůči Refixia (jeho mediánu při 40 IU/kg 1x týdně u 70-75kg)</a:t>
          </a:r>
        </a:p>
      </xdr:txBody>
    </xdr:sp>
    <xdr:clientData/>
  </xdr:oneCellAnchor>
  <xdr:twoCellAnchor>
    <xdr:from>
      <xdr:col>8</xdr:col>
      <xdr:colOff>695325</xdr:colOff>
      <xdr:row>13</xdr:row>
      <xdr:rowOff>47625</xdr:rowOff>
    </xdr:from>
    <xdr:to>
      <xdr:col>10</xdr:col>
      <xdr:colOff>818092</xdr:colOff>
      <xdr:row>26</xdr:row>
      <xdr:rowOff>47625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425CE5CE-4FE3-45DC-BF8D-847826D1C027}"/>
            </a:ext>
          </a:extLst>
        </xdr:cNvPr>
        <xdr:cNvSpPr txBox="1"/>
      </xdr:nvSpPr>
      <xdr:spPr>
        <a:xfrm>
          <a:off x="6565106" y="2809875"/>
          <a:ext cx="1110986" cy="2369344"/>
        </a:xfrm>
        <a:prstGeom prst="rect">
          <a:avLst/>
        </a:prstGeom>
        <a:solidFill>
          <a:schemeClr val="lt1"/>
        </a:solidFill>
        <a:ln w="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b="1"/>
            <a:t> RR      IQR</a:t>
          </a:r>
        </a:p>
        <a:p>
          <a:endParaRPr lang="cs-CZ" sz="6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0"/>
            <a:t>2,7    </a:t>
          </a: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[0,5; 6,2]</a:t>
          </a:r>
          <a:endParaRPr lang="cs-CZ" sz="900">
            <a:effectLst/>
          </a:endParaRPr>
        </a:p>
        <a:p>
          <a:endParaRPr lang="cs-CZ" sz="800" b="1"/>
        </a:p>
        <a:p>
          <a:endParaRPr lang="cs-CZ" sz="5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/>
            <a:t>2,3    </a:t>
          </a: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[0,9; 4,7]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800">
            <a:effectLst/>
          </a:endParaRPr>
        </a:p>
        <a:p>
          <a:endParaRPr lang="cs-CZ" sz="5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/>
            <a:t>1,7    </a:t>
          </a: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[0,5; 5,6]</a:t>
          </a:r>
          <a:endParaRPr lang="cs-CZ" sz="900">
            <a:effectLst/>
          </a:endParaRPr>
        </a:p>
        <a:p>
          <a:endParaRPr lang="cs-CZ" sz="14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/>
            <a:t>0,9     </a:t>
          </a: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  0; 2,9]</a:t>
          </a:r>
          <a:endParaRPr lang="cs-CZ" sz="900">
            <a:effectLst/>
          </a:endParaRPr>
        </a:p>
        <a:p>
          <a:endParaRPr lang="cs-CZ" sz="500"/>
        </a:p>
        <a:p>
          <a:endParaRPr lang="cs-CZ" sz="8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1,0     [  0; 2,0]</a:t>
          </a:r>
          <a:endParaRPr lang="cs-CZ" sz="900">
            <a:effectLst/>
          </a:endParaRPr>
        </a:p>
        <a:p>
          <a:endParaRPr lang="cs-CZ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1,3      [  0; 2,7]</a:t>
          </a:r>
          <a:endParaRPr lang="cs-CZ" sz="900">
            <a:effectLst/>
          </a:endParaRPr>
        </a:p>
        <a:p>
          <a:endParaRPr lang="cs-CZ" sz="7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900">
            <a:effectLst/>
          </a:endParaRPr>
        </a:p>
      </xdr:txBody>
    </xdr:sp>
    <xdr:clientData/>
  </xdr:twoCellAnchor>
  <xdr:twoCellAnchor>
    <xdr:from>
      <xdr:col>2</xdr:col>
      <xdr:colOff>84666</xdr:colOff>
      <xdr:row>29</xdr:row>
      <xdr:rowOff>42333</xdr:rowOff>
    </xdr:from>
    <xdr:to>
      <xdr:col>13</xdr:col>
      <xdr:colOff>148166</xdr:colOff>
      <xdr:row>33</xdr:row>
      <xdr:rowOff>31750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D2A4FE87-C8D8-4602-A216-504BCC36F0F0}"/>
            </a:ext>
          </a:extLst>
        </xdr:cNvPr>
        <xdr:cNvSpPr txBox="1"/>
      </xdr:nvSpPr>
      <xdr:spPr>
        <a:xfrm>
          <a:off x="804333" y="5767916"/>
          <a:ext cx="8837083" cy="7514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CAVE!  Jedná se jen o nepřímá srovnání výsledků jednotlivých studií (hodnoty pro ABR byly vzaty z výledků extenzí původních studií), které měly odlišný design a trochu odlišné zastoupení pacientů - viz záložka "Přehled studií".</a:t>
          </a:r>
        </a:p>
        <a:p>
          <a:r>
            <a:rPr lang="cs-CZ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Studie s Alprolixem</a:t>
          </a:r>
          <a:r>
            <a:rPr lang="cs-CZ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(rFIXFc) měla nejdelší extenzi a největší počet pacientů.  U Idelvionu (rFIX-FP) 1x za 14 dní se jedná o vybrané pac. z původního dávk. 1x týdně !  Studie s Refixií (rFIX - peg) zase měla nejkratší extenzi. U REFIXIE JE HMOTNOSTNÍ PÁSMO PAC. 70-80kg ROZDĚLENO NA 2 POLOVINY !</a:t>
          </a:r>
          <a:endParaRPr lang="cs-CZ" sz="1000">
            <a:effectLst/>
          </a:endParaRPr>
        </a:p>
      </xdr:txBody>
    </xdr:sp>
    <xdr:clientData/>
  </xdr:twoCellAnchor>
  <xdr:twoCellAnchor>
    <xdr:from>
      <xdr:col>3</xdr:col>
      <xdr:colOff>1121833</xdr:colOff>
      <xdr:row>12</xdr:row>
      <xdr:rowOff>42332</xdr:rowOff>
    </xdr:from>
    <xdr:to>
      <xdr:col>4</xdr:col>
      <xdr:colOff>582084</xdr:colOff>
      <xdr:row>13</xdr:row>
      <xdr:rowOff>126999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7BC79AA3-FD89-4334-A9FC-09FB8FD62D8B}"/>
            </a:ext>
          </a:extLst>
        </xdr:cNvPr>
        <xdr:cNvSpPr txBox="1"/>
      </xdr:nvSpPr>
      <xdr:spPr>
        <a:xfrm>
          <a:off x="2127250" y="2688165"/>
          <a:ext cx="1449917" cy="2540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 u="none">
              <a:solidFill>
                <a:srgbClr val="0070C0"/>
              </a:solidFill>
            </a:rPr>
            <a:t>  </a:t>
          </a:r>
          <a:r>
            <a:rPr lang="cs-CZ" sz="900" u="sng">
              <a:solidFill>
                <a:srgbClr val="0070C0"/>
              </a:solidFill>
            </a:rPr>
            <a:t>rozmezí pro Refixii</a:t>
          </a:r>
        </a:p>
      </xdr:txBody>
    </xdr:sp>
    <xdr:clientData/>
  </xdr:twoCellAnchor>
  <xdr:twoCellAnchor>
    <xdr:from>
      <xdr:col>2</xdr:col>
      <xdr:colOff>63500</xdr:colOff>
      <xdr:row>13</xdr:row>
      <xdr:rowOff>158750</xdr:rowOff>
    </xdr:from>
    <xdr:to>
      <xdr:col>6</xdr:col>
      <xdr:colOff>232833</xdr:colOff>
      <xdr:row>13</xdr:row>
      <xdr:rowOff>169333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0BE510C6-636A-46CB-86CE-71641010C126}"/>
            </a:ext>
          </a:extLst>
        </xdr:cNvPr>
        <xdr:cNvCxnSpPr/>
      </xdr:nvCxnSpPr>
      <xdr:spPr>
        <a:xfrm flipV="1">
          <a:off x="783167" y="2973917"/>
          <a:ext cx="4243916" cy="1058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0.02266</cdr:x>
      <cdr:y>0.7338</cdr:y>
    </cdr:from>
    <cdr:to>
      <cdr:x>0.95843</cdr:x>
      <cdr:y>0.8325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9695" y="3106420"/>
          <a:ext cx="9071913" cy="417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0" baseline="0">
              <a:latin typeface="+mn-lt"/>
              <a:ea typeface="+mn-ea"/>
              <a:cs typeface="+mn-cs"/>
            </a:rPr>
            <a:t>                                                       </a:t>
          </a:r>
          <a:r>
            <a:rPr lang="cs-CZ" sz="900" b="1" i="1" baseline="0">
              <a:effectLst/>
              <a:latin typeface="+mn-lt"/>
              <a:ea typeface="+mn-ea"/>
              <a:cs typeface="+mn-cs"/>
            </a:rPr>
            <a:t>"x" krát levnější  léčba než  </a:t>
          </a:r>
          <a:r>
            <a:rPr lang="cs-CZ" sz="900" b="1" i="0" baseline="0">
              <a:effectLst/>
              <a:latin typeface="+mn-lt"/>
              <a:ea typeface="+mn-ea"/>
              <a:cs typeface="+mn-cs"/>
            </a:rPr>
            <a:t>  </a:t>
          </a:r>
          <a:r>
            <a:rPr lang="cs-CZ" sz="900" b="1" i="0" baseline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←     </a:t>
          </a:r>
          <a:r>
            <a:rPr lang="cs-CZ" sz="900" b="1" i="0" baseline="0">
              <a:effectLst/>
              <a:latin typeface="+mn-lt"/>
              <a:ea typeface="+mn-ea"/>
              <a:cs typeface="+mn-cs"/>
            </a:rPr>
            <a:t>  →</a:t>
          </a:r>
          <a:r>
            <a:rPr lang="cs-CZ" sz="900" b="1" i="1" baseline="0">
              <a:effectLst/>
              <a:latin typeface="+mn-lt"/>
              <a:ea typeface="+mn-ea"/>
              <a:cs typeface="+mn-cs"/>
            </a:rPr>
            <a:t>    "x" krát dražší  léčba než  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1" baseline="0">
              <a:effectLst/>
              <a:latin typeface="+mn-lt"/>
              <a:ea typeface="+mn-ea"/>
              <a:cs typeface="+mn-cs"/>
            </a:rPr>
            <a:t>                                   léčba Refixií </a:t>
          </a:r>
          <a:r>
            <a:rPr lang="cs-CZ" sz="900" b="1" i="1">
              <a:effectLst/>
              <a:latin typeface="+mn-lt"/>
              <a:ea typeface="+mn-ea"/>
              <a:cs typeface="+mn-cs"/>
            </a:rPr>
            <a:t>(dle jeho mediánu při 40 IU/kg 1x týdně u 70-75kg)</a:t>
          </a:r>
          <a:r>
            <a:rPr lang="cs-CZ" sz="900" b="1" i="1" baseline="0">
              <a:effectLst/>
              <a:latin typeface="+mn-lt"/>
              <a:ea typeface="+mn-ea"/>
              <a:cs typeface="+mn-cs"/>
            </a:rPr>
            <a:t> při stejném efektu na ABR</a:t>
          </a:r>
          <a:endParaRPr lang="cs-CZ" sz="900">
            <a:effectLst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/>
        </a:p>
      </cdr:txBody>
    </cdr:sp>
  </cdr:relSizeAnchor>
  <cdr:relSizeAnchor xmlns:cdr="http://schemas.openxmlformats.org/drawingml/2006/chartDrawing">
    <cdr:from>
      <cdr:x>0.47545</cdr:x>
      <cdr:y>0.13479</cdr:y>
    </cdr:from>
    <cdr:to>
      <cdr:x>0.47545</cdr:x>
      <cdr:y>0.71134</cdr:y>
    </cdr:to>
    <cdr:cxnSp macro="">
      <cdr:nvCxnSpPr>
        <cdr:cNvPr id="3" name="Přímá spojovací čára 6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7000000}"/>
            </a:ext>
          </a:extLst>
        </cdr:cNvPr>
        <cdr:cNvCxnSpPr/>
      </cdr:nvCxnSpPr>
      <cdr:spPr>
        <a:xfrm xmlns:a="http://schemas.openxmlformats.org/drawingml/2006/main" flipV="1">
          <a:off x="4609324" y="553504"/>
          <a:ext cx="0" cy="236750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0.04063</cdr:x>
      <cdr:y>0.12964</cdr:y>
    </cdr:from>
    <cdr:to>
      <cdr:x>0.04063</cdr:x>
      <cdr:y>0.70619</cdr:y>
    </cdr:to>
    <cdr:cxnSp macro="">
      <cdr:nvCxnSpPr>
        <cdr:cNvPr id="4" name="Přímá spojovací čára 6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7000000}"/>
            </a:ext>
          </a:extLst>
        </cdr:cNvPr>
        <cdr:cNvCxnSpPr/>
      </cdr:nvCxnSpPr>
      <cdr:spPr>
        <a:xfrm xmlns:a="http://schemas.openxmlformats.org/drawingml/2006/main" flipV="1">
          <a:off x="376767" y="532342"/>
          <a:ext cx="0" cy="2367491"/>
        </a:xfrm>
        <a:prstGeom xmlns:a="http://schemas.openxmlformats.org/drawingml/2006/main" prst="line">
          <a:avLst/>
        </a:prstGeom>
        <a:ln xmlns:a="http://schemas.openxmlformats.org/drawingml/2006/main"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0.33503</cdr:x>
      <cdr:y>0.14948</cdr:y>
    </cdr:from>
    <cdr:to>
      <cdr:x>0.33613</cdr:x>
      <cdr:y>0.70361</cdr:y>
    </cdr:to>
    <cdr:cxnSp macro="">
      <cdr:nvCxnSpPr>
        <cdr:cNvPr id="6" name="Přímá spojnice 5">
          <a:extLst xmlns:a="http://schemas.openxmlformats.org/drawingml/2006/main">
            <a:ext uri="{FF2B5EF4-FFF2-40B4-BE49-F238E27FC236}">
              <a16:creationId xmlns:a16="http://schemas.microsoft.com/office/drawing/2014/main" id="{838A4CE5-0C6F-4A74-855A-F9B7F310EA91}"/>
            </a:ext>
          </a:extLst>
        </cdr:cNvPr>
        <cdr:cNvCxnSpPr/>
      </cdr:nvCxnSpPr>
      <cdr:spPr>
        <a:xfrm xmlns:a="http://schemas.openxmlformats.org/drawingml/2006/main" flipH="1" flipV="1">
          <a:off x="3248025" y="613833"/>
          <a:ext cx="10583" cy="22754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</xdr:colOff>
      <xdr:row>0</xdr:row>
      <xdr:rowOff>0</xdr:rowOff>
    </xdr:from>
    <xdr:to>
      <xdr:col>10</xdr:col>
      <xdr:colOff>471487</xdr:colOff>
      <xdr:row>34</xdr:row>
      <xdr:rowOff>90488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4D44FE7-C29A-4FD3-9F26-BD8A1F368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669131" y="669131"/>
          <a:ext cx="6567488" cy="522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zoomScale="90" zoomScaleNormal="90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N4" sqref="N4"/>
    </sheetView>
  </sheetViews>
  <sheetFormatPr defaultRowHeight="15" x14ac:dyDescent="0.25"/>
  <cols>
    <col min="1" max="1" width="23.28515625" customWidth="1"/>
    <col min="2" max="2" width="15" customWidth="1"/>
    <col min="3" max="3" width="12.28515625" customWidth="1"/>
    <col min="4" max="4" width="14.85546875" customWidth="1"/>
    <col min="5" max="5" width="29.42578125" customWidth="1"/>
    <col min="6" max="6" width="47.5703125" customWidth="1"/>
    <col min="7" max="7" width="10" customWidth="1"/>
    <col min="8" max="8" width="12.7109375" customWidth="1"/>
    <col min="9" max="9" width="11.85546875" customWidth="1"/>
    <col min="10" max="10" width="9.140625" customWidth="1"/>
    <col min="11" max="11" width="13.42578125" customWidth="1"/>
    <col min="12" max="12" width="17.85546875" customWidth="1"/>
    <col min="13" max="13" width="15" customWidth="1"/>
    <col min="14" max="14" width="7.7109375" customWidth="1"/>
    <col min="15" max="15" width="11" customWidth="1"/>
  </cols>
  <sheetData>
    <row r="1" spans="1:20" ht="3.75" customHeight="1" x14ac:dyDescent="0.25"/>
    <row r="2" spans="1:20" ht="48" customHeight="1" x14ac:dyDescent="0.25">
      <c r="A2" s="5" t="s">
        <v>0</v>
      </c>
      <c r="B2" s="5" t="s">
        <v>1</v>
      </c>
      <c r="C2" s="5" t="s">
        <v>2</v>
      </c>
      <c r="D2" s="5" t="s">
        <v>15</v>
      </c>
      <c r="E2" s="5" t="s">
        <v>16</v>
      </c>
      <c r="F2" s="5" t="s">
        <v>22</v>
      </c>
      <c r="G2" s="23" t="s">
        <v>6</v>
      </c>
      <c r="H2" s="6" t="s">
        <v>24</v>
      </c>
      <c r="I2" s="7" t="s">
        <v>34</v>
      </c>
      <c r="J2" s="15" t="s">
        <v>20</v>
      </c>
      <c r="K2" s="24" t="s">
        <v>7</v>
      </c>
      <c r="L2" s="39" t="s">
        <v>47</v>
      </c>
      <c r="M2" s="24" t="s">
        <v>42</v>
      </c>
      <c r="N2" s="8" t="s">
        <v>5</v>
      </c>
      <c r="O2" s="2"/>
      <c r="P2" s="2"/>
      <c r="Q2" s="2"/>
      <c r="R2" s="2"/>
      <c r="S2" s="2"/>
      <c r="T2" s="1"/>
    </row>
    <row r="3" spans="1:20" ht="59.25" customHeight="1" x14ac:dyDescent="0.25">
      <c r="A3" s="19" t="s">
        <v>48</v>
      </c>
      <c r="B3" s="11" t="s">
        <v>8</v>
      </c>
      <c r="C3" s="3" t="s">
        <v>4</v>
      </c>
      <c r="D3" s="4" t="s">
        <v>12</v>
      </c>
      <c r="E3" s="11" t="s">
        <v>17</v>
      </c>
      <c r="F3" s="20" t="s">
        <v>18</v>
      </c>
      <c r="G3" s="3">
        <v>2000</v>
      </c>
      <c r="H3" s="13">
        <v>39719.33</v>
      </c>
      <c r="I3" s="12">
        <f>H3-O3</f>
        <v>39719.33</v>
      </c>
      <c r="J3" s="14">
        <f>(I3/G3)</f>
        <v>19.859665</v>
      </c>
      <c r="K3" s="41">
        <f>(J3/J3)</f>
        <v>1</v>
      </c>
      <c r="L3" s="40">
        <f>PRODUCT(I3,2,4)</f>
        <v>317754.64</v>
      </c>
      <c r="M3" s="42">
        <f>L3/L7</f>
        <v>1.1855967858203575</v>
      </c>
      <c r="N3" s="10"/>
      <c r="O3" s="9">
        <f t="shared" ref="O3:O10" si="0">N3*H3</f>
        <v>0</v>
      </c>
    </row>
    <row r="4" spans="1:20" ht="60" customHeight="1" x14ac:dyDescent="0.25">
      <c r="A4" s="19" t="s">
        <v>49</v>
      </c>
      <c r="B4" s="11" t="s">
        <v>8</v>
      </c>
      <c r="C4" s="3" t="s">
        <v>4</v>
      </c>
      <c r="D4" s="4" t="s">
        <v>12</v>
      </c>
      <c r="E4" s="11" t="s">
        <v>17</v>
      </c>
      <c r="F4" s="20" t="s">
        <v>19</v>
      </c>
      <c r="G4" s="3">
        <v>2000</v>
      </c>
      <c r="H4" s="13">
        <v>39719.33</v>
      </c>
      <c r="I4" s="12">
        <f>H4-O4</f>
        <v>39719.33</v>
      </c>
      <c r="J4" s="14">
        <f>(I4/G4)</f>
        <v>19.859665</v>
      </c>
      <c r="K4" s="41">
        <f>(J4/J3)</f>
        <v>1</v>
      </c>
      <c r="L4" s="40">
        <f>PRODUCT(I4,2,4)</f>
        <v>317754.64</v>
      </c>
      <c r="M4" s="42">
        <f>L4/L7</f>
        <v>1.1855967858203575</v>
      </c>
      <c r="N4" s="10"/>
      <c r="O4" s="9">
        <f t="shared" si="0"/>
        <v>0</v>
      </c>
    </row>
    <row r="5" spans="1:20" ht="47.25" customHeight="1" x14ac:dyDescent="0.25">
      <c r="A5" s="19" t="s">
        <v>50</v>
      </c>
      <c r="B5" s="11" t="s">
        <v>9</v>
      </c>
      <c r="C5" s="3" t="s">
        <v>10</v>
      </c>
      <c r="D5" s="4" t="s">
        <v>13</v>
      </c>
      <c r="E5" s="21" t="s">
        <v>21</v>
      </c>
      <c r="F5" s="22" t="s">
        <v>23</v>
      </c>
      <c r="G5" s="3">
        <v>2000</v>
      </c>
      <c r="H5" s="13">
        <v>44668.73</v>
      </c>
      <c r="I5" s="12">
        <f>H5-O5</f>
        <v>44668.73</v>
      </c>
      <c r="J5" s="14">
        <f>(I5/G5)</f>
        <v>22.334365000000002</v>
      </c>
      <c r="K5" s="41">
        <f>(J5/J3)</f>
        <v>1.1246093526753851</v>
      </c>
      <c r="L5" s="40">
        <f>PRODUCT(I5,2,4)</f>
        <v>357349.84</v>
      </c>
      <c r="M5" s="42">
        <f>L5/L7</f>
        <v>1.3333332338354493</v>
      </c>
      <c r="N5" s="10"/>
      <c r="O5" s="9">
        <f t="shared" si="0"/>
        <v>0</v>
      </c>
    </row>
    <row r="6" spans="1:20" ht="48" customHeight="1" x14ac:dyDescent="0.25">
      <c r="A6" s="19" t="s">
        <v>51</v>
      </c>
      <c r="B6" s="11" t="s">
        <v>9</v>
      </c>
      <c r="C6" s="3" t="s">
        <v>10</v>
      </c>
      <c r="D6" s="4" t="s">
        <v>13</v>
      </c>
      <c r="E6" s="21" t="s">
        <v>21</v>
      </c>
      <c r="F6" s="22" t="s">
        <v>26</v>
      </c>
      <c r="G6" s="3">
        <v>2000</v>
      </c>
      <c r="H6" s="13">
        <v>44668.73</v>
      </c>
      <c r="I6" s="12">
        <f>H6-O6</f>
        <v>44668.73</v>
      </c>
      <c r="J6" s="14">
        <f>(I6/G6)</f>
        <v>22.334365000000002</v>
      </c>
      <c r="K6" s="41">
        <f>(J6/J3)</f>
        <v>1.1246093526753851</v>
      </c>
      <c r="L6" s="40">
        <f>PRODUCT(I6,3,2)</f>
        <v>268012.38</v>
      </c>
      <c r="M6" s="42">
        <f>L6/L7</f>
        <v>0.999999925376587</v>
      </c>
      <c r="N6" s="10"/>
      <c r="O6" s="9">
        <f t="shared" si="0"/>
        <v>0</v>
      </c>
    </row>
    <row r="7" spans="1:20" ht="39" customHeight="1" x14ac:dyDescent="0.25">
      <c r="A7" s="19" t="s">
        <v>43</v>
      </c>
      <c r="B7" s="11" t="s">
        <v>11</v>
      </c>
      <c r="C7" s="3" t="s">
        <v>3</v>
      </c>
      <c r="D7" s="4" t="s">
        <v>14</v>
      </c>
      <c r="E7" s="11" t="s">
        <v>27</v>
      </c>
      <c r="F7" s="22" t="s">
        <v>29</v>
      </c>
      <c r="G7" s="3"/>
      <c r="H7" s="13"/>
      <c r="I7" s="12"/>
      <c r="J7" s="14">
        <f>L7/12000</f>
        <v>22.334366666666668</v>
      </c>
      <c r="K7" s="41">
        <f>(J7/J3)</f>
        <v>1.1246094365975794</v>
      </c>
      <c r="L7" s="40">
        <f>PRODUCT(I9,1,4)+PRODUCT(I10,1,4)</f>
        <v>268012.40000000002</v>
      </c>
      <c r="M7" s="42">
        <f>L7/L7</f>
        <v>1</v>
      </c>
      <c r="N7" s="10"/>
      <c r="O7" s="9">
        <f t="shared" si="0"/>
        <v>0</v>
      </c>
    </row>
    <row r="8" spans="1:20" ht="38.25" customHeight="1" x14ac:dyDescent="0.25">
      <c r="A8" s="19" t="s">
        <v>41</v>
      </c>
      <c r="B8" s="11" t="s">
        <v>11</v>
      </c>
      <c r="C8" s="3" t="s">
        <v>3</v>
      </c>
      <c r="D8" s="4" t="s">
        <v>14</v>
      </c>
      <c r="E8" s="11" t="s">
        <v>27</v>
      </c>
      <c r="F8" s="22" t="s">
        <v>29</v>
      </c>
      <c r="G8" s="3"/>
      <c r="H8" s="13"/>
      <c r="I8" s="12"/>
      <c r="J8" s="14">
        <f>L8/16000</f>
        <v>22.334365000000002</v>
      </c>
      <c r="K8" s="41">
        <f>(J8/J3)</f>
        <v>1.1246093526753851</v>
      </c>
      <c r="L8" s="40">
        <f>PRODUCT(I9,2,4)</f>
        <v>357349.84</v>
      </c>
      <c r="M8" s="42">
        <f>L8/L7</f>
        <v>1.3333332338354493</v>
      </c>
      <c r="N8" s="10"/>
      <c r="O8" s="9">
        <f t="shared" si="0"/>
        <v>0</v>
      </c>
    </row>
    <row r="9" spans="1:20" ht="58.5" customHeight="1" x14ac:dyDescent="0.25">
      <c r="A9" s="19" t="s">
        <v>28</v>
      </c>
      <c r="B9" s="11" t="s">
        <v>11</v>
      </c>
      <c r="C9" s="3" t="s">
        <v>3</v>
      </c>
      <c r="D9" s="4" t="s">
        <v>14</v>
      </c>
      <c r="E9" s="11" t="s">
        <v>27</v>
      </c>
      <c r="F9" s="22" t="s">
        <v>29</v>
      </c>
      <c r="G9" s="3">
        <v>2000</v>
      </c>
      <c r="H9" s="13">
        <v>44668.73</v>
      </c>
      <c r="I9" s="12">
        <f>H9-O9</f>
        <v>44668.73</v>
      </c>
      <c r="J9" s="14">
        <f t="shared" ref="J9" si="1">(I9/G9)</f>
        <v>22.334365000000002</v>
      </c>
      <c r="K9" s="41">
        <f>(J9/J3)</f>
        <v>1.1246093526753851</v>
      </c>
      <c r="L9" s="40"/>
      <c r="M9" s="43"/>
      <c r="N9" s="10"/>
      <c r="O9" s="9">
        <f t="shared" si="0"/>
        <v>0</v>
      </c>
    </row>
    <row r="10" spans="1:20" ht="58.5" customHeight="1" x14ac:dyDescent="0.25">
      <c r="A10" s="19" t="s">
        <v>40</v>
      </c>
      <c r="B10" s="11" t="s">
        <v>11</v>
      </c>
      <c r="C10" s="3" t="s">
        <v>3</v>
      </c>
      <c r="D10" s="4" t="s">
        <v>14</v>
      </c>
      <c r="E10" s="11" t="s">
        <v>27</v>
      </c>
      <c r="F10" s="22" t="s">
        <v>29</v>
      </c>
      <c r="G10" s="3">
        <v>1000</v>
      </c>
      <c r="H10" s="13">
        <v>22334.37</v>
      </c>
      <c r="I10" s="12">
        <f>H10-O10</f>
        <v>22334.37</v>
      </c>
      <c r="J10" s="14">
        <f t="shared" ref="J10" si="2">(I10/G10)</f>
        <v>22.33437</v>
      </c>
      <c r="K10" s="41">
        <f>(J10/J3)</f>
        <v>1.1246096044419682</v>
      </c>
      <c r="L10" s="40"/>
      <c r="M10" s="43"/>
      <c r="N10" s="10"/>
      <c r="O10" s="9">
        <f t="shared" si="0"/>
        <v>0</v>
      </c>
    </row>
    <row r="11" spans="1:20" ht="11.25" customHeight="1" x14ac:dyDescent="0.25"/>
    <row r="12" spans="1:20" ht="11.25" customHeight="1" x14ac:dyDescent="0.25">
      <c r="A12" s="16" t="s">
        <v>30</v>
      </c>
      <c r="J12" s="16"/>
    </row>
    <row r="13" spans="1:20" ht="13.5" customHeight="1" x14ac:dyDescent="0.25">
      <c r="A13" s="18" t="s">
        <v>32</v>
      </c>
      <c r="J13" s="17"/>
    </row>
    <row r="14" spans="1:20" ht="13.5" customHeight="1" x14ac:dyDescent="0.25">
      <c r="A14" s="18" t="s">
        <v>33</v>
      </c>
    </row>
    <row r="15" spans="1:20" ht="12.75" customHeight="1" x14ac:dyDescent="0.25">
      <c r="A15" s="18" t="s">
        <v>31</v>
      </c>
    </row>
    <row r="25" spans="1:1" x14ac:dyDescent="0.25">
      <c r="A25" s="16"/>
    </row>
    <row r="26" spans="1:1" ht="11.25" customHeight="1" x14ac:dyDescent="0.25">
      <c r="A26" s="17"/>
    </row>
  </sheetData>
  <autoFilter ref="A2:O2" xr:uid="{00000000-0009-0000-0000-000000000000}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B56AF-D3F2-481C-8591-C6DDE59B771A}">
  <dimension ref="A1:S29"/>
  <sheetViews>
    <sheetView tabSelected="1" topLeftCell="A10" zoomScale="90" zoomScaleNormal="90" workbookViewId="0">
      <selection activeCell="P19" sqref="P19"/>
    </sheetView>
  </sheetViews>
  <sheetFormatPr defaultRowHeight="15" x14ac:dyDescent="0.25"/>
  <cols>
    <col min="1" max="2" width="5.42578125" customWidth="1"/>
    <col min="3" max="3" width="4.28515625" customWidth="1"/>
    <col min="4" max="4" width="29.85546875" style="25" customWidth="1"/>
    <col min="5" max="5" width="14.140625" style="25" customWidth="1"/>
    <col min="6" max="6" width="12.85546875" style="25" customWidth="1"/>
    <col min="7" max="7" width="14.85546875" style="25" customWidth="1"/>
    <col min="8" max="8" width="1.42578125" style="25" customWidth="1"/>
    <col min="9" max="9" width="13.28515625" customWidth="1"/>
    <col min="10" max="10" width="1.5703125" customWidth="1"/>
    <col min="11" max="11" width="12.7109375" customWidth="1"/>
    <col min="12" max="12" width="13.5703125" customWidth="1"/>
    <col min="13" max="13" width="12.85546875" customWidth="1"/>
    <col min="14" max="14" width="7.28515625" customWidth="1"/>
    <col min="15" max="15" width="9.140625" hidden="1" customWidth="1"/>
    <col min="16" max="16" width="23.140625" customWidth="1"/>
    <col min="17" max="17" width="18.42578125" customWidth="1"/>
  </cols>
  <sheetData>
    <row r="1" spans="1:19" ht="8.25" customHeight="1" x14ac:dyDescent="0.25">
      <c r="E1"/>
    </row>
    <row r="2" spans="1:19" ht="36.75" customHeight="1" x14ac:dyDescent="0.25">
      <c r="E2" s="44" t="s">
        <v>45</v>
      </c>
      <c r="F2" s="45"/>
      <c r="G2" s="45"/>
      <c r="H2" s="26"/>
      <c r="K2" s="46" t="s">
        <v>46</v>
      </c>
      <c r="L2" s="46"/>
      <c r="M2" s="46"/>
      <c r="P2" s="47" t="s">
        <v>44</v>
      </c>
      <c r="Q2" s="48"/>
    </row>
    <row r="3" spans="1:19" ht="22.5" customHeight="1" x14ac:dyDescent="0.25">
      <c r="A3" t="s">
        <v>35</v>
      </c>
      <c r="D3" s="27" t="s">
        <v>36</v>
      </c>
      <c r="E3" s="27" t="s">
        <v>37</v>
      </c>
      <c r="F3" s="27" t="s">
        <v>38</v>
      </c>
      <c r="G3" s="27" t="s">
        <v>39</v>
      </c>
      <c r="H3" s="28"/>
      <c r="K3" s="27" t="s">
        <v>37</v>
      </c>
      <c r="L3" s="27" t="s">
        <v>38</v>
      </c>
      <c r="M3" s="27" t="s">
        <v>39</v>
      </c>
      <c r="P3" s="47"/>
      <c r="Q3" s="48"/>
    </row>
    <row r="4" spans="1:19" ht="17.25" customHeight="1" x14ac:dyDescent="0.25">
      <c r="A4" s="25">
        <v>6</v>
      </c>
      <c r="B4" s="25">
        <v>6</v>
      </c>
      <c r="C4" s="25">
        <v>6</v>
      </c>
      <c r="D4" s="32" t="str">
        <f>'Přehled přípravků + CMA '!A3</f>
        <v>Alprolix 2000 IU inj. 1 (50 IU/kg 1x týdně u 70-80kg)</v>
      </c>
      <c r="E4" s="33">
        <f>2.3/1</f>
        <v>2.2999999999999998</v>
      </c>
      <c r="F4" s="33">
        <f>0.4/1</f>
        <v>0.4</v>
      </c>
      <c r="G4" s="33">
        <f>5.2/1</f>
        <v>5.2</v>
      </c>
      <c r="H4" s="30"/>
      <c r="I4" s="31"/>
      <c r="J4" s="31"/>
      <c r="K4" s="34">
        <f t="shared" ref="K4:K8" si="0">PRODUCT(P4,E4)</f>
        <v>2.7268726073868224</v>
      </c>
      <c r="L4" s="34">
        <f t="shared" ref="L4:L6" si="1">PRODUCT(P4,F4)</f>
        <v>0.47423871432814302</v>
      </c>
      <c r="M4" s="34">
        <f t="shared" ref="M4:M7" si="2">PRODUCT(P4,G4)</f>
        <v>6.1651032862658592</v>
      </c>
      <c r="P4" s="35">
        <f>'Přehled přípravků + CMA '!M3</f>
        <v>1.1855967858203575</v>
      </c>
      <c r="Q4" s="29"/>
    </row>
    <row r="5" spans="1:19" ht="17.25" customHeight="1" x14ac:dyDescent="0.25">
      <c r="A5" s="25">
        <v>5</v>
      </c>
      <c r="B5" s="25">
        <v>5</v>
      </c>
      <c r="C5" s="25">
        <v>5</v>
      </c>
      <c r="D5" s="32" t="str">
        <f>'Přehled přípravků + CMA '!A4</f>
        <v>Alprolix 2000 IU inj. 1 (100 IU/kg 1x za 14 dní u 70-80kg)</v>
      </c>
      <c r="E5" s="33">
        <v>1.9</v>
      </c>
      <c r="F5" s="33">
        <v>0.8</v>
      </c>
      <c r="G5" s="33">
        <v>4</v>
      </c>
      <c r="H5" s="30"/>
      <c r="I5" s="31"/>
      <c r="J5" s="31"/>
      <c r="K5" s="34">
        <f t="shared" si="0"/>
        <v>2.2526338930586793</v>
      </c>
      <c r="L5" s="34">
        <f t="shared" si="1"/>
        <v>0.94847742865628604</v>
      </c>
      <c r="M5" s="34">
        <f t="shared" si="2"/>
        <v>4.7423871432814302</v>
      </c>
      <c r="P5" s="35">
        <f>'Přehled přípravků + CMA '!M4</f>
        <v>1.1855967858203575</v>
      </c>
      <c r="Q5" s="29"/>
    </row>
    <row r="6" spans="1:19" ht="17.25" customHeight="1" x14ac:dyDescent="0.25">
      <c r="A6" s="25">
        <v>4</v>
      </c>
      <c r="B6" s="25">
        <v>4</v>
      </c>
      <c r="C6" s="25">
        <v>4</v>
      </c>
      <c r="D6" s="32" t="str">
        <f>'Přehled přípravků + CMA '!A5</f>
        <v>Idelvion 2000 IU inj. 1  (50 IU/kg 1x týdně u 70-80kg)</v>
      </c>
      <c r="E6" s="33">
        <v>1.3</v>
      </c>
      <c r="F6" s="33">
        <v>0.4</v>
      </c>
      <c r="G6" s="33">
        <v>4.2</v>
      </c>
      <c r="H6" s="30"/>
      <c r="I6" s="31"/>
      <c r="J6" s="31"/>
      <c r="K6" s="34">
        <f t="shared" si="0"/>
        <v>1.7333332039860843</v>
      </c>
      <c r="L6" s="34">
        <f t="shared" si="1"/>
        <v>0.5333332935341798</v>
      </c>
      <c r="M6" s="34">
        <f t="shared" si="2"/>
        <v>5.5999995821088877</v>
      </c>
      <c r="P6" s="35">
        <f>'Přehled přípravků + CMA '!M5</f>
        <v>1.3333332338354493</v>
      </c>
      <c r="Q6" s="29"/>
    </row>
    <row r="7" spans="1:19" ht="17.25" customHeight="1" x14ac:dyDescent="0.25">
      <c r="A7" s="25">
        <v>3</v>
      </c>
      <c r="B7" s="25">
        <v>3</v>
      </c>
      <c r="C7" s="25">
        <v>3</v>
      </c>
      <c r="D7" s="32" t="str">
        <f>'Přehled přípravků + CMA '!A6</f>
        <v>Idelvion 2000 IU inj. 1 (75 IU/kg 1x za 14 dní u 70-80kg)</v>
      </c>
      <c r="E7" s="33">
        <v>0.92</v>
      </c>
      <c r="F7" s="33">
        <v>0</v>
      </c>
      <c r="G7" s="33">
        <v>2.9</v>
      </c>
      <c r="H7" s="30"/>
      <c r="I7" s="31"/>
      <c r="J7" s="31"/>
      <c r="K7" s="34">
        <f t="shared" si="0"/>
        <v>0.91999993134646008</v>
      </c>
      <c r="L7" s="34">
        <v>0.13</v>
      </c>
      <c r="M7" s="34">
        <f t="shared" si="2"/>
        <v>2.8999997835921021</v>
      </c>
      <c r="P7" s="35">
        <f>'Přehled přípravků + CMA '!M6</f>
        <v>0.999999925376587</v>
      </c>
      <c r="Q7" s="29"/>
    </row>
    <row r="8" spans="1:19" ht="18" customHeight="1" x14ac:dyDescent="0.25">
      <c r="A8" s="25">
        <v>2</v>
      </c>
      <c r="B8" s="25">
        <v>2</v>
      </c>
      <c r="C8" s="25">
        <v>2</v>
      </c>
      <c r="D8" s="32" t="str">
        <f>'Přehled přípravků + CMA '!A7</f>
        <v>Refixia 1000 a 2000 IU inj. 1 (JEN 40 IU/kg 1x týdně u 70-75kg)</v>
      </c>
      <c r="E8" s="35">
        <v>1</v>
      </c>
      <c r="F8" s="35">
        <v>0</v>
      </c>
      <c r="G8" s="35">
        <v>2</v>
      </c>
      <c r="H8" s="30"/>
      <c r="I8" s="31"/>
      <c r="J8" s="31"/>
      <c r="K8" s="34">
        <f t="shared" si="0"/>
        <v>1</v>
      </c>
      <c r="L8" s="34">
        <v>0.13</v>
      </c>
      <c r="M8" s="34">
        <f t="shared" ref="M8:M9" si="3">PRODUCT(P8,G8)</f>
        <v>2</v>
      </c>
      <c r="P8" s="35">
        <f>'Přehled přípravků + CMA '!M7</f>
        <v>1</v>
      </c>
      <c r="Q8" s="29"/>
    </row>
    <row r="9" spans="1:19" ht="18" customHeight="1" x14ac:dyDescent="0.25">
      <c r="A9" s="25">
        <v>1</v>
      </c>
      <c r="B9" s="25">
        <v>1</v>
      </c>
      <c r="C9" s="25">
        <v>1</v>
      </c>
      <c r="D9" s="32" t="str">
        <f>'Přehled přípravků + CMA '!A8</f>
        <v>Refixia 2000 IU inj. 1 (JEN 40 IU/kg 1x týdně u 76-80kg)</v>
      </c>
      <c r="E9" s="35">
        <v>1</v>
      </c>
      <c r="F9" s="35">
        <v>0</v>
      </c>
      <c r="G9" s="35">
        <v>2</v>
      </c>
      <c r="H9" s="30"/>
      <c r="I9" s="31"/>
      <c r="J9" s="31"/>
      <c r="K9" s="34">
        <f t="shared" ref="K9" si="4">PRODUCT(P9,E9)</f>
        <v>1.3333332338354493</v>
      </c>
      <c r="L9" s="34">
        <v>0.13</v>
      </c>
      <c r="M9" s="34">
        <f t="shared" si="3"/>
        <v>2.6666664676708987</v>
      </c>
      <c r="P9" s="35">
        <f>'Přehled přípravků + CMA '!M8</f>
        <v>1.3333332338354493</v>
      </c>
      <c r="Q9" s="29"/>
    </row>
    <row r="10" spans="1:19" ht="7.5" customHeight="1" x14ac:dyDescent="0.25"/>
    <row r="11" spans="1:19" ht="13.5" customHeight="1" x14ac:dyDescent="0.25">
      <c r="A11" s="36"/>
    </row>
    <row r="12" spans="1:19" ht="13.5" customHeight="1" x14ac:dyDescent="0.25">
      <c r="A12" s="36"/>
    </row>
    <row r="13" spans="1:19" ht="13.5" customHeight="1" x14ac:dyDescent="0.25">
      <c r="A13" s="36"/>
    </row>
    <row r="14" spans="1:19" x14ac:dyDescent="0.25">
      <c r="Q14" s="49"/>
      <c r="R14" s="49"/>
      <c r="S14" s="49"/>
    </row>
    <row r="15" spans="1:19" x14ac:dyDescent="0.25">
      <c r="Q15" s="37"/>
      <c r="R15" s="37"/>
      <c r="S15" s="37"/>
    </row>
    <row r="16" spans="1:19" ht="12.75" customHeight="1" x14ac:dyDescent="0.25">
      <c r="Q16" s="37"/>
      <c r="R16" s="37"/>
      <c r="S16" s="37"/>
    </row>
    <row r="17" spans="1:19" ht="15" customHeight="1" x14ac:dyDescent="0.25">
      <c r="A17" s="36"/>
      <c r="Q17" s="37"/>
      <c r="R17" s="37"/>
      <c r="S17" s="37"/>
    </row>
    <row r="18" spans="1:19" ht="12.75" customHeight="1" x14ac:dyDescent="0.25">
      <c r="A18" s="17"/>
      <c r="Q18" s="37"/>
      <c r="R18" s="37"/>
      <c r="S18" s="37"/>
    </row>
    <row r="19" spans="1:19" ht="12.75" customHeight="1" x14ac:dyDescent="0.25">
      <c r="A19" s="17"/>
      <c r="Q19" s="37"/>
      <c r="R19" s="37"/>
      <c r="S19" s="37"/>
    </row>
    <row r="20" spans="1:19" ht="12" customHeight="1" x14ac:dyDescent="0.25">
      <c r="A20" s="17"/>
      <c r="Q20" s="37"/>
      <c r="R20" s="37"/>
      <c r="S20" s="37"/>
    </row>
    <row r="21" spans="1:19" x14ac:dyDescent="0.25">
      <c r="Q21" s="38"/>
      <c r="R21" s="38"/>
      <c r="S21" s="38"/>
    </row>
    <row r="29" spans="1:19" x14ac:dyDescent="0.25">
      <c r="Q29" t="s">
        <v>25</v>
      </c>
    </row>
  </sheetData>
  <mergeCells count="5">
    <mergeCell ref="E2:G2"/>
    <mergeCell ref="K2:M2"/>
    <mergeCell ref="P2:P3"/>
    <mergeCell ref="Q2:Q3"/>
    <mergeCell ref="Q14:S1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7" zoomScale="120" zoomScaleNormal="120" workbookViewId="0">
      <selection activeCell="P17" sqref="P1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 přípravků + CMA </vt:lpstr>
      <vt:lpstr>CEA (RR pro ABR)</vt:lpstr>
      <vt:lpstr>Přehled studií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2020-03-03T08:43:07Z</dcterms:created>
  <dcterms:modified xsi:type="dcterms:W3CDTF">2022-02-01T15:02:26Z</dcterms:modified>
</cp:coreProperties>
</file>