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Přehled " sheetId="4" r:id="rId1"/>
    <sheet name="PK vlastnosti" sheetId="1" r:id="rId2"/>
    <sheet name="List2" sheetId="2" r:id="rId3"/>
    <sheet name="List3" sheetId="3" r:id="rId4"/>
  </sheets>
  <definedNames>
    <definedName name="_xlnm._FilterDatabase" localSheetId="0" hidden="1">'Přehled '!$A$2:$Z$2</definedName>
  </definedNames>
  <calcPr calcId="125725"/>
</workbook>
</file>

<file path=xl/calcChain.xml><?xml version="1.0" encoding="utf-8"?>
<calcChain xmlns="http://schemas.openxmlformats.org/spreadsheetml/2006/main">
  <c r="S6" i="4"/>
  <c r="S5"/>
  <c r="S4"/>
  <c r="S3"/>
  <c r="Q6"/>
  <c r="Q5"/>
  <c r="Q4"/>
  <c r="Q3"/>
  <c r="O6"/>
  <c r="O5"/>
  <c r="O4"/>
  <c r="O3"/>
  <c r="Z5" l="1"/>
  <c r="Z6"/>
  <c r="H6" s="1"/>
  <c r="I6" s="1"/>
  <c r="L6" s="1"/>
  <c r="M6" s="1"/>
  <c r="H5"/>
  <c r="I5" s="1"/>
  <c r="L5" s="1"/>
  <c r="Z4"/>
  <c r="H4" s="1"/>
  <c r="I4" s="1"/>
  <c r="Z3"/>
  <c r="H3" s="1"/>
  <c r="I3" s="1"/>
  <c r="L3" s="1"/>
  <c r="L4" l="1"/>
  <c r="M4" s="1"/>
  <c r="R4" s="1"/>
  <c r="J4"/>
  <c r="M5"/>
  <c r="R5" s="1"/>
  <c r="J3"/>
  <c r="M3"/>
  <c r="R3" s="1"/>
  <c r="J5"/>
  <c r="I9" i="1"/>
  <c r="G9" s="1"/>
  <c r="I8"/>
  <c r="G8" s="1"/>
</calcChain>
</file>

<file path=xl/sharedStrings.xml><?xml version="1.0" encoding="utf-8"?>
<sst xmlns="http://schemas.openxmlformats.org/spreadsheetml/2006/main" count="103" uniqueCount="77">
  <si>
    <t xml:space="preserve">název přípravku </t>
  </si>
  <si>
    <t>název látky</t>
  </si>
  <si>
    <t>výrobce</t>
  </si>
  <si>
    <t>poznámky</t>
  </si>
  <si>
    <t>biologický poločas (hodiny)</t>
  </si>
  <si>
    <t>Baxalta</t>
  </si>
  <si>
    <t>Bayer</t>
  </si>
  <si>
    <t>NovoNordisk</t>
  </si>
  <si>
    <r>
      <rPr>
        <b/>
        <sz val="11"/>
        <color theme="1"/>
        <rFont val="Times New Roman"/>
        <family val="1"/>
        <charset val="238"/>
      </rPr>
      <t>rekombinantní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 xml:space="preserve">FVIII s delším biolog.poločasem (EHLrFVIII - ATC: B02BD02) </t>
    </r>
    <r>
      <rPr>
        <sz val="11"/>
        <color theme="1"/>
        <rFont val="Times New Roman"/>
        <family val="1"/>
        <charset val="238"/>
      </rPr>
      <t xml:space="preserve">- </t>
    </r>
    <r>
      <rPr>
        <u/>
        <sz val="11"/>
        <color theme="1"/>
        <rFont val="Times New Roman"/>
        <family val="1"/>
        <charset val="238"/>
      </rPr>
      <t xml:space="preserve">3. generace </t>
    </r>
    <r>
      <rPr>
        <sz val="11"/>
        <color theme="1"/>
        <rFont val="Times New Roman"/>
        <family val="1"/>
        <charset val="238"/>
      </rPr>
      <t xml:space="preserve">(výroba na zvířecích buněčných kulturách) a </t>
    </r>
    <r>
      <rPr>
        <u/>
        <sz val="11"/>
        <color theme="1"/>
        <rFont val="Times New Roman"/>
        <family val="1"/>
        <charset val="238"/>
      </rPr>
      <t xml:space="preserve">4. generace </t>
    </r>
    <r>
      <rPr>
        <sz val="11"/>
        <color theme="1"/>
        <rFont val="Times New Roman"/>
        <family val="1"/>
        <charset val="238"/>
      </rPr>
      <t>(výroba na lidských buněčných kulturách) by měla být z mikrobiologického hlediska 100% bezpečná !</t>
    </r>
  </si>
  <si>
    <t>Adynovi</t>
  </si>
  <si>
    <t>rurioctocog alfa pegol</t>
  </si>
  <si>
    <t xml:space="preserve">pro pacienty nad 12 let, kteří jsou předléčeni FVIII z plasmy nebo rFVIII (min. 150 expoz.dní) </t>
  </si>
  <si>
    <t>13 - 16</t>
  </si>
  <si>
    <t>3. generace (rFVIII je pegylovaný)</t>
  </si>
  <si>
    <t>Esperoct</t>
  </si>
  <si>
    <t>turoctocog alfa pegol</t>
  </si>
  <si>
    <t>17 - 22</t>
  </si>
  <si>
    <t>3. generace (rFVIII je bez B domény a je pegylovaný)</t>
  </si>
  <si>
    <t xml:space="preserve">Jivi </t>
  </si>
  <si>
    <t>damoctocog alfa pegol</t>
  </si>
  <si>
    <t>13 - 21</t>
  </si>
  <si>
    <t>Elocta</t>
  </si>
  <si>
    <t>efmoroctocog</t>
  </si>
  <si>
    <t>Swedish Orphan Biovitrum</t>
  </si>
  <si>
    <t>13 - 20</t>
  </si>
  <si>
    <t>4. generace (rFVIII je bez B domény a je s Fc fúzí)</t>
  </si>
  <si>
    <t>Přípravky na prevenci a léčbu krvácení u hemofilie A, dále u nemocných hemofilií A s inhibitorem proti FVIII (titr do 5 BU)</t>
  </si>
  <si>
    <t>podmínky uchovávání  - vždy chránit před světlem !</t>
  </si>
  <si>
    <t>doba použitelnosti</t>
  </si>
  <si>
    <t>2 roky</t>
  </si>
  <si>
    <t xml:space="preserve">Uchovávejte v chladu (2-8 °C). Před otevřením lze přípravek uchovávat při pokojové teplotě (až do 30 °C) po dobu až 3 měsíců. Na konci tohoto období se přípravek nesmí vrátit zpět do chladničky, je nutné jej použít nebo zlikvidovat. </t>
  </si>
  <si>
    <t xml:space="preserve">Uchovávejte v chladničce (2-8 °C). Během doby použitelnosti lze přípravek uchovávat až do 30 °C po jedno období nepřekračující 12 měsíců, avšak ne po době použitelnosti uvedené na obalu. Jakmile byl přípravek jednou vyjmut z chladničky, nesmí tam již být vrácen zpět. </t>
  </si>
  <si>
    <t>30 měsíců při 2-8 °C</t>
  </si>
  <si>
    <t>Uchovávejte v chladničce (2-8 °C). Během celkové doby použitelnosti může být přípravek uchováván (je-li uchováván ve vnějším obalu) po omezenou dobu 6 měsíců při teplotě do 25 °C - na konci tohoto období nemá být přípravek vrácen do chladničky, ale má být zlikvidován.</t>
  </si>
  <si>
    <t>Uchovávejte v chladničce (2-8 °C). Během doby použitelnosti může být přípravek uchováván při pokojové teplotě (do 30 °C) po jedno nepřetržité období nepřesahující 6 měsíců - po uchovávání při pokojové teplotě nesmí být přípravek vrácen do chladničky.</t>
  </si>
  <si>
    <t>4 roky</t>
  </si>
  <si>
    <t>FARMAKOKINETICKÉ VLASTNOSTI</t>
  </si>
  <si>
    <t>dávka (IU/kg)</t>
  </si>
  <si>
    <t>T1/2 (hod)</t>
  </si>
  <si>
    <t>Vss (dl/kg)</t>
  </si>
  <si>
    <t>ln(dávka/Vss)</t>
  </si>
  <si>
    <t>doba setrvání hladiny FVIII nad 1UI/dl po 1 dávce (hod)</t>
  </si>
  <si>
    <t>0,391</t>
  </si>
  <si>
    <t>0,526</t>
  </si>
  <si>
    <t>obratový bonus</t>
  </si>
  <si>
    <t>jednotková cena (NC) s DPH k 16.3.2021</t>
  </si>
  <si>
    <t>jednotková cena (NC) s DPH při zohlednění obrat. bonusů k 16.3.2021</t>
  </si>
  <si>
    <t>jednotkové balení (IU)</t>
  </si>
  <si>
    <t>nejlevnější</t>
  </si>
  <si>
    <r>
      <t xml:space="preserve"> </t>
    </r>
    <r>
      <rPr>
        <u/>
        <sz val="9"/>
        <color theme="1"/>
        <rFont val="Calibri"/>
        <family val="2"/>
        <charset val="238"/>
        <scheme val="minor"/>
      </rPr>
      <t xml:space="preserve"> Tabulka 1</t>
    </r>
    <r>
      <rPr>
        <sz val="9"/>
        <color theme="1"/>
        <rFont val="Calibri"/>
        <family val="2"/>
        <charset val="238"/>
        <scheme val="minor"/>
      </rPr>
      <t xml:space="preserve"> dle:</t>
    </r>
    <r>
      <rPr>
        <sz val="8"/>
        <color theme="1"/>
        <rFont val="Calibri"/>
        <family val="2"/>
        <charset val="238"/>
        <scheme val="minor"/>
      </rPr>
      <t xml:space="preserve"> Benson G. et al. Long-Term Outcomes of Previously Treated Adult and Adolescent Patients with Severe Hemophilia A Receiving Prophylaxis with </t>
    </r>
  </si>
  <si>
    <r>
      <t xml:space="preserve">          </t>
    </r>
    <r>
      <rPr>
        <u/>
        <sz val="9"/>
        <color theme="1"/>
        <rFont val="Calibri"/>
        <family val="2"/>
        <charset val="238"/>
        <scheme val="minor"/>
      </rPr>
      <t xml:space="preserve"> Tabulka 2</t>
    </r>
    <r>
      <rPr>
        <sz val="9"/>
        <color theme="1"/>
        <rFont val="Calibri"/>
        <family val="2"/>
        <charset val="238"/>
        <scheme val="minor"/>
      </rPr>
      <t xml:space="preserve"> dle:</t>
    </r>
    <r>
      <rPr>
        <sz val="8"/>
        <color theme="1"/>
        <rFont val="Calibri"/>
        <family val="2"/>
        <charset val="238"/>
        <scheme val="minor"/>
      </rPr>
      <t xml:space="preserve"> Benson G. et al. Long-Term Outcomes of Previously Treated Adult and Adolescent Patients with Severe Hemophilia A Receiving Prophylaxis with </t>
    </r>
  </si>
  <si>
    <t>Množství IU/kg za 28 dní dle Tabulky 1 (níže) pro CUA</t>
  </si>
  <si>
    <t>cena za 1 IU</t>
  </si>
  <si>
    <t>Celkové QALY dle Tabulky 2 (níže) pro CUA</t>
  </si>
  <si>
    <t>násobek poměru cen/QALY vůči nákladově nejužitečnějšímu (CUA)</t>
  </si>
  <si>
    <t>nákladově nejužitečnější</t>
  </si>
  <si>
    <t>poměr ceny za 1 IU vůči nejlevnějšímu (CMA)</t>
  </si>
  <si>
    <r>
      <t xml:space="preserve">            Half-Life FVIII Treatments: An Economic Analysis from a United Kingdom Perspective. </t>
    </r>
    <r>
      <rPr>
        <i/>
        <sz val="8"/>
        <color theme="1"/>
        <rFont val="Calibri"/>
        <family val="2"/>
        <charset val="238"/>
        <scheme val="minor"/>
      </rPr>
      <t>ClinicoEconomics and Outcomes Research</t>
    </r>
    <r>
      <rPr>
        <sz val="8"/>
        <color theme="1"/>
        <rFont val="Calibri"/>
        <family val="2"/>
        <charset val="238"/>
        <scheme val="minor"/>
      </rPr>
      <t xml:space="preserve"> 2021:13 39–51 </t>
    </r>
  </si>
  <si>
    <t>podmínky úhrady dle SUKLu (stav k 22.4.2021)</t>
  </si>
  <si>
    <t>pro všechny věkové skupiny pacientů, bez předléčení</t>
  </si>
  <si>
    <t>dávkování dle SPC</t>
  </si>
  <si>
    <t>40-50 IU/kg á 3-4 dny</t>
  </si>
  <si>
    <t xml:space="preserve">50 IU/kg á 4 dny </t>
  </si>
  <si>
    <t>45–60 IU/kg á 5 dnů nebo 60 IU/kg á 7 dnů nebo 30–40 IU/kg 2xtýdně</t>
  </si>
  <si>
    <t>50 IU/kg á 3-5 dnů, dávku lze upravit v rozmezí 25-65 IU/kg</t>
  </si>
  <si>
    <t>15,01</t>
  </si>
  <si>
    <t>19,9</t>
  </si>
  <si>
    <t>17,4</t>
  </si>
  <si>
    <t>20,9</t>
  </si>
  <si>
    <t>biolog. poločas dospělí chromogenní metoda (dle sdělení SOBI)</t>
  </si>
  <si>
    <t>Poměr cen za IU/kg ve sloupci L vůči nejlevnějšímu</t>
  </si>
  <si>
    <t>Poměr BR ve sloupci P vůči Elocta</t>
  </si>
  <si>
    <t>Poměr QALY ve sloupci N vůči Elocta</t>
  </si>
  <si>
    <r>
      <t xml:space="preserve"> </t>
    </r>
    <r>
      <rPr>
        <u/>
        <sz val="9"/>
        <color theme="1"/>
        <rFont val="Calibri"/>
        <family val="2"/>
        <charset val="238"/>
        <scheme val="minor"/>
      </rPr>
      <t xml:space="preserve"> Tabulka 4</t>
    </r>
    <r>
      <rPr>
        <sz val="9"/>
        <color theme="1"/>
        <rFont val="Calibri"/>
        <family val="2"/>
        <charset val="238"/>
        <scheme val="minor"/>
      </rPr>
      <t xml:space="preserve"> dle:</t>
    </r>
    <r>
      <rPr>
        <sz val="8"/>
        <color theme="1"/>
        <rFont val="Calibri"/>
        <family val="2"/>
        <charset val="238"/>
        <scheme val="minor"/>
      </rPr>
      <t xml:space="preserve"> Benson G. et al. Long-Term Outcomes of Previously Treated Adult and Adolescent Patients with Severe Hemophilia A Receiving Prophylaxis with </t>
    </r>
  </si>
  <si>
    <t>Cena za množství IU/kg ve sloupci K dle ceny za 1 IU ve sloupci I</t>
  </si>
  <si>
    <t>násobek poměru cen/efect vůči Elocta (CEA)</t>
  </si>
  <si>
    <t>Celkový počet krvác.epizod (BR) během 70 let dle Tabulky 4 (níže) pro CEA</t>
  </si>
</sst>
</file>

<file path=xl/styles.xml><?xml version="1.0" encoding="utf-8"?>
<styleSheet xmlns="http://schemas.openxmlformats.org/spreadsheetml/2006/main">
  <numFmts count="2">
    <numFmt numFmtId="164" formatCode="#,##0\ &quot;Kč&quot;"/>
    <numFmt numFmtId="165" formatCode="#,##0.00\ &quot;Kč&quot;"/>
  </numFmts>
  <fonts count="22">
    <font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8" fillId="4" borderId="1" xfId="0" applyFont="1" applyFill="1" applyBorder="1" applyAlignment="1">
      <alignment horizontal="center" wrapText="1"/>
    </xf>
    <xf numFmtId="0" fontId="2" fillId="0" borderId="5" xfId="0" applyFont="1" applyBorder="1"/>
    <xf numFmtId="0" fontId="0" fillId="0" borderId="0" xfId="0" applyBorder="1"/>
    <xf numFmtId="0" fontId="0" fillId="0" borderId="5" xfId="0" applyBorder="1"/>
    <xf numFmtId="0" fontId="2" fillId="4" borderId="1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49" fontId="0" fillId="4" borderId="1" xfId="0" applyNumberForma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64" fontId="12" fillId="0" borderId="0" xfId="0" applyNumberFormat="1" applyFont="1"/>
    <xf numFmtId="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/>
    <xf numFmtId="0" fontId="8" fillId="8" borderId="1" xfId="0" applyFont="1" applyFill="1" applyBorder="1" applyAlignment="1">
      <alignment horizontal="center" vertical="center" wrapText="1"/>
    </xf>
    <xf numFmtId="1" fontId="16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9" fontId="19" fillId="4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7</xdr:col>
      <xdr:colOff>264583</xdr:colOff>
      <xdr:row>18</xdr:row>
      <xdr:rowOff>159808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99000"/>
          <a:ext cx="6741583" cy="187430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433917</xdr:colOff>
      <xdr:row>9</xdr:row>
      <xdr:rowOff>63500</xdr:rowOff>
    </xdr:from>
    <xdr:to>
      <xdr:col>15</xdr:col>
      <xdr:colOff>579967</xdr:colOff>
      <xdr:row>10</xdr:row>
      <xdr:rowOff>58208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0" y="4762500"/>
          <a:ext cx="5353050" cy="18520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941916</xdr:colOff>
      <xdr:row>10</xdr:row>
      <xdr:rowOff>52917</xdr:rowOff>
    </xdr:from>
    <xdr:to>
      <xdr:col>17</xdr:col>
      <xdr:colOff>529166</xdr:colOff>
      <xdr:row>20</xdr:row>
      <xdr:rowOff>60325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1583" y="4942417"/>
          <a:ext cx="7316258" cy="191240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116417</xdr:rowOff>
    </xdr:from>
    <xdr:to>
      <xdr:col>7</xdr:col>
      <xdr:colOff>666750</xdr:colOff>
      <xdr:row>30</xdr:row>
      <xdr:rowOff>127001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7270750"/>
          <a:ext cx="7143750" cy="1682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2"/>
  <sheetViews>
    <sheetView tabSelected="1" zoomScale="90" zoomScaleNormal="90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S4" sqref="S4"/>
    </sheetView>
  </sheetViews>
  <sheetFormatPr defaultRowHeight="15"/>
  <cols>
    <col min="1" max="1" width="11.28515625" customWidth="1"/>
    <col min="2" max="2" width="11.7109375" customWidth="1"/>
    <col min="3" max="3" width="12.7109375" customWidth="1"/>
    <col min="4" max="4" width="23.5703125" customWidth="1"/>
    <col min="5" max="5" width="15.42578125" customWidth="1"/>
    <col min="6" max="6" width="8.7109375" customWidth="1"/>
    <col min="7" max="7" width="13.5703125" customWidth="1"/>
    <col min="8" max="8" width="13.140625" customWidth="1"/>
    <col min="9" max="9" width="10.85546875" customWidth="1"/>
    <col min="10" max="10" width="13.42578125" customWidth="1"/>
    <col min="11" max="11" width="10.7109375" customWidth="1"/>
    <col min="12" max="12" width="12.140625" customWidth="1"/>
    <col min="13" max="13" width="11.7109375" customWidth="1"/>
    <col min="14" max="14" width="9.7109375" customWidth="1"/>
    <col min="15" max="15" width="9.42578125" customWidth="1"/>
    <col min="16" max="16" width="13.5703125" customWidth="1"/>
    <col min="17" max="17" width="10" customWidth="1"/>
    <col min="18" max="18" width="17.28515625" customWidth="1"/>
    <col min="19" max="19" width="13.85546875" customWidth="1"/>
    <col min="20" max="20" width="11.85546875" customWidth="1"/>
    <col min="21" max="21" width="16.28515625" customWidth="1"/>
    <col min="22" max="22" width="20.5703125" customWidth="1"/>
    <col min="23" max="23" width="43.85546875" customWidth="1"/>
    <col min="24" max="24" width="13" customWidth="1"/>
    <col min="25" max="25" width="8.7109375" customWidth="1"/>
  </cols>
  <sheetData>
    <row r="1" spans="1:31" ht="10.5" customHeight="1"/>
    <row r="2" spans="1:31" ht="75.75" customHeight="1">
      <c r="A2" s="27" t="s">
        <v>0</v>
      </c>
      <c r="B2" s="27" t="s">
        <v>1</v>
      </c>
      <c r="C2" s="27" t="s">
        <v>2</v>
      </c>
      <c r="D2" s="27" t="s">
        <v>58</v>
      </c>
      <c r="E2" s="27" t="s">
        <v>60</v>
      </c>
      <c r="F2" s="27" t="s">
        <v>47</v>
      </c>
      <c r="G2" s="29" t="s">
        <v>45</v>
      </c>
      <c r="H2" s="30" t="s">
        <v>46</v>
      </c>
      <c r="I2" s="40" t="s">
        <v>52</v>
      </c>
      <c r="J2" s="39" t="s">
        <v>56</v>
      </c>
      <c r="K2" s="44" t="s">
        <v>51</v>
      </c>
      <c r="L2" s="44" t="s">
        <v>74</v>
      </c>
      <c r="M2" s="44" t="s">
        <v>70</v>
      </c>
      <c r="N2" s="44" t="s">
        <v>53</v>
      </c>
      <c r="O2" s="44" t="s">
        <v>72</v>
      </c>
      <c r="P2" s="44" t="s">
        <v>76</v>
      </c>
      <c r="Q2" s="44" t="s">
        <v>71</v>
      </c>
      <c r="R2" s="39" t="s">
        <v>54</v>
      </c>
      <c r="S2" s="39" t="s">
        <v>75</v>
      </c>
      <c r="T2" s="27" t="s">
        <v>4</v>
      </c>
      <c r="U2" s="52" t="s">
        <v>69</v>
      </c>
      <c r="V2" s="28" t="s">
        <v>3</v>
      </c>
      <c r="W2" s="27" t="s">
        <v>27</v>
      </c>
      <c r="X2" s="27" t="s">
        <v>28</v>
      </c>
      <c r="Y2" s="31" t="s">
        <v>44</v>
      </c>
      <c r="Z2" s="2"/>
      <c r="AA2" s="2"/>
      <c r="AB2" s="2"/>
      <c r="AC2" s="2"/>
      <c r="AD2" s="2"/>
      <c r="AE2" s="1"/>
    </row>
    <row r="3" spans="1:31" ht="67.5" customHeight="1">
      <c r="A3" s="37" t="s">
        <v>9</v>
      </c>
      <c r="B3" s="34" t="s">
        <v>10</v>
      </c>
      <c r="C3" s="25" t="s">
        <v>5</v>
      </c>
      <c r="D3" s="34" t="s">
        <v>11</v>
      </c>
      <c r="E3" s="51" t="s">
        <v>61</v>
      </c>
      <c r="F3" s="21">
        <v>1000</v>
      </c>
      <c r="G3" s="36">
        <v>12328.32</v>
      </c>
      <c r="H3" s="35">
        <f>G3-Z3</f>
        <v>12328.32</v>
      </c>
      <c r="I3" s="38">
        <f>(H3/F3)</f>
        <v>12.32832</v>
      </c>
      <c r="J3" s="41">
        <f>(I3/I6)</f>
        <v>1.1940724095848749</v>
      </c>
      <c r="K3" s="45">
        <v>360</v>
      </c>
      <c r="L3" s="46">
        <f>PRODUCT(K3,I3)</f>
        <v>4438.1952000000001</v>
      </c>
      <c r="M3" s="47">
        <f>L3/L6</f>
        <v>1.2281887641444429</v>
      </c>
      <c r="N3" s="47">
        <v>19.920000000000002</v>
      </c>
      <c r="O3" s="47">
        <f>N3/N6</f>
        <v>0.99252615844544101</v>
      </c>
      <c r="P3" s="47">
        <v>93.24</v>
      </c>
      <c r="Q3" s="47">
        <f>P3/P6</f>
        <v>1.0249532813015279</v>
      </c>
      <c r="R3" s="41">
        <f>M3/O3</f>
        <v>1.2374371735130003</v>
      </c>
      <c r="S3" s="41">
        <f>PRODUCT(M3,Q3)</f>
        <v>1.2588361038675151</v>
      </c>
      <c r="T3" s="22" t="s">
        <v>12</v>
      </c>
      <c r="U3" s="53" t="s">
        <v>65</v>
      </c>
      <c r="V3" s="23" t="s">
        <v>13</v>
      </c>
      <c r="W3" s="23" t="s">
        <v>30</v>
      </c>
      <c r="X3" s="24" t="s">
        <v>29</v>
      </c>
      <c r="Y3" s="24"/>
      <c r="Z3" s="32">
        <f>Y3*G3</f>
        <v>0</v>
      </c>
    </row>
    <row r="4" spans="1:31" ht="66" customHeight="1">
      <c r="A4" s="37" t="s">
        <v>14</v>
      </c>
      <c r="B4" s="34" t="s">
        <v>15</v>
      </c>
      <c r="C4" s="25" t="s">
        <v>7</v>
      </c>
      <c r="D4" s="34" t="s">
        <v>11</v>
      </c>
      <c r="E4" s="50" t="s">
        <v>62</v>
      </c>
      <c r="F4" s="21">
        <v>1000</v>
      </c>
      <c r="G4" s="36">
        <v>12206.26</v>
      </c>
      <c r="H4" s="35">
        <f>G4-Z4</f>
        <v>12206.26</v>
      </c>
      <c r="I4" s="38">
        <f>(H4/F4)</f>
        <v>12.20626</v>
      </c>
      <c r="J4" s="41">
        <f>(I4/I6)</f>
        <v>1.1822501598124866</v>
      </c>
      <c r="K4" s="45">
        <v>350</v>
      </c>
      <c r="L4" s="46">
        <f t="shared" ref="L4:L6" si="0">PRODUCT(K4,I4)</f>
        <v>4272.1909999999998</v>
      </c>
      <c r="M4" s="47">
        <f>L4/L6</f>
        <v>1.1822501598124866</v>
      </c>
      <c r="N4" s="47">
        <v>20.97</v>
      </c>
      <c r="O4" s="47">
        <f>N4/N6</f>
        <v>1.0448430493273542</v>
      </c>
      <c r="P4" s="47">
        <v>75.09</v>
      </c>
      <c r="Q4" s="47">
        <f>P4/P6</f>
        <v>0.82543695723865018</v>
      </c>
      <c r="R4" s="41">
        <f>M4/O4</f>
        <v>1.1315098096059422</v>
      </c>
      <c r="S4" s="41">
        <f t="shared" ref="S4:S6" si="1">PRODUCT(M4,Q4)</f>
        <v>0.9758729746105268</v>
      </c>
      <c r="T4" s="22" t="s">
        <v>16</v>
      </c>
      <c r="U4" s="53" t="s">
        <v>66</v>
      </c>
      <c r="V4" s="23" t="s">
        <v>17</v>
      </c>
      <c r="W4" s="23" t="s">
        <v>31</v>
      </c>
      <c r="X4" s="24" t="s">
        <v>32</v>
      </c>
      <c r="Y4" s="24"/>
      <c r="Z4" s="32">
        <f>Y4*G4</f>
        <v>0</v>
      </c>
    </row>
    <row r="5" spans="1:31" ht="61.5" customHeight="1">
      <c r="A5" s="37" t="s">
        <v>18</v>
      </c>
      <c r="B5" s="34" t="s">
        <v>19</v>
      </c>
      <c r="C5" s="25" t="s">
        <v>6</v>
      </c>
      <c r="D5" s="34" t="s">
        <v>11</v>
      </c>
      <c r="E5" s="50" t="s">
        <v>63</v>
      </c>
      <c r="F5" s="21">
        <v>3000</v>
      </c>
      <c r="G5" s="36">
        <v>113405.23</v>
      </c>
      <c r="H5" s="35">
        <f>G5-Z5</f>
        <v>110003.07309999999</v>
      </c>
      <c r="I5" s="38">
        <f t="shared" ref="I5:I6" si="2">(H5/F5)</f>
        <v>36.667691033333334</v>
      </c>
      <c r="J5" s="41">
        <f>(I5/I6)</f>
        <v>3.5514878090515207</v>
      </c>
      <c r="K5" s="45">
        <v>280</v>
      </c>
      <c r="L5" s="46">
        <f t="shared" si="0"/>
        <v>10266.953489333333</v>
      </c>
      <c r="M5" s="47">
        <f>L5/L6</f>
        <v>2.8411902472412165</v>
      </c>
      <c r="N5" s="47">
        <v>20.62</v>
      </c>
      <c r="O5" s="47">
        <f>N5/N6</f>
        <v>1.0274040857000499</v>
      </c>
      <c r="P5" s="47">
        <v>81.52</v>
      </c>
      <c r="Q5" s="47">
        <f>P5/P6</f>
        <v>0.89611959986808831</v>
      </c>
      <c r="R5" s="41">
        <f>M5/O5</f>
        <v>2.7654068022372069</v>
      </c>
      <c r="S5" s="41">
        <f t="shared" si="1"/>
        <v>2.546046267506914</v>
      </c>
      <c r="T5" s="22" t="s">
        <v>20</v>
      </c>
      <c r="U5" s="53" t="s">
        <v>67</v>
      </c>
      <c r="V5" s="23" t="s">
        <v>17</v>
      </c>
      <c r="W5" s="23" t="s">
        <v>33</v>
      </c>
      <c r="X5" s="24" t="s">
        <v>29</v>
      </c>
      <c r="Y5" s="33">
        <v>0.03</v>
      </c>
      <c r="Z5" s="32">
        <f>Y5*G5</f>
        <v>3402.1569</v>
      </c>
    </row>
    <row r="6" spans="1:31" ht="66" customHeight="1">
      <c r="A6" s="37" t="s">
        <v>21</v>
      </c>
      <c r="B6" s="34" t="s">
        <v>22</v>
      </c>
      <c r="C6" s="26" t="s">
        <v>23</v>
      </c>
      <c r="D6" s="34" t="s">
        <v>59</v>
      </c>
      <c r="E6" s="51" t="s">
        <v>64</v>
      </c>
      <c r="F6" s="21">
        <v>1000</v>
      </c>
      <c r="G6" s="36">
        <v>10868</v>
      </c>
      <c r="H6" s="35">
        <f>G6-Z6</f>
        <v>10324.6</v>
      </c>
      <c r="I6" s="38">
        <f t="shared" si="2"/>
        <v>10.3246</v>
      </c>
      <c r="J6" s="49" t="s">
        <v>48</v>
      </c>
      <c r="K6" s="45">
        <v>350</v>
      </c>
      <c r="L6" s="46">
        <f t="shared" si="0"/>
        <v>3613.61</v>
      </c>
      <c r="M6" s="47">
        <f>L6/L6</f>
        <v>1</v>
      </c>
      <c r="N6" s="48">
        <v>20.07</v>
      </c>
      <c r="O6" s="47">
        <f>N6/N6</f>
        <v>1</v>
      </c>
      <c r="P6" s="47">
        <v>90.97</v>
      </c>
      <c r="Q6" s="47">
        <f>P6/P6</f>
        <v>1</v>
      </c>
      <c r="R6" s="49" t="s">
        <v>55</v>
      </c>
      <c r="S6" s="41">
        <f t="shared" si="1"/>
        <v>1</v>
      </c>
      <c r="T6" s="22" t="s">
        <v>24</v>
      </c>
      <c r="U6" s="53" t="s">
        <v>68</v>
      </c>
      <c r="V6" s="23" t="s">
        <v>25</v>
      </c>
      <c r="W6" s="23" t="s">
        <v>34</v>
      </c>
      <c r="X6" s="24" t="s">
        <v>35</v>
      </c>
      <c r="Y6" s="33">
        <v>0.05</v>
      </c>
      <c r="Z6" s="32">
        <f>Y6*G6</f>
        <v>543.4</v>
      </c>
    </row>
    <row r="7" spans="1:31" ht="9" customHeight="1"/>
    <row r="8" spans="1:31" ht="11.25" customHeight="1">
      <c r="A8" s="42" t="s">
        <v>49</v>
      </c>
      <c r="I8" s="42" t="s">
        <v>50</v>
      </c>
    </row>
    <row r="9" spans="1:31" ht="10.5" customHeight="1">
      <c r="A9" s="43" t="s">
        <v>57</v>
      </c>
      <c r="I9" s="43" t="s">
        <v>57</v>
      </c>
    </row>
    <row r="21" spans="1:1">
      <c r="A21" s="42" t="s">
        <v>73</v>
      </c>
    </row>
    <row r="22" spans="1:1" ht="11.25" customHeight="1">
      <c r="A22" s="43" t="s">
        <v>57</v>
      </c>
    </row>
  </sheetData>
  <autoFilter ref="A2:Z2">
    <filterColumn colId="4"/>
    <filterColumn colId="15"/>
    <filterColumn colId="16"/>
    <filterColumn colId="18"/>
    <filterColumn colId="20"/>
  </autoFilter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pane xSplit="1" topLeftCell="B1" activePane="topRight" state="frozen"/>
      <selection pane="topRight" activeCell="E12" sqref="E12"/>
    </sheetView>
  </sheetViews>
  <sheetFormatPr defaultRowHeight="15"/>
  <cols>
    <col min="1" max="1" width="20.42578125" customWidth="1"/>
    <col min="2" max="2" width="20" customWidth="1"/>
    <col min="3" max="3" width="15.42578125" customWidth="1"/>
    <col min="4" max="5" width="17.140625" customWidth="1"/>
    <col min="6" max="6" width="16.85546875" customWidth="1"/>
    <col min="7" max="7" width="31.85546875" customWidth="1"/>
    <col min="8" max="8" width="48.140625" customWidth="1"/>
    <col min="9" max="9" width="21.85546875" customWidth="1"/>
  </cols>
  <sheetData>
    <row r="1" spans="1:15" ht="27" customHeight="1">
      <c r="A1" s="54" t="s">
        <v>36</v>
      </c>
      <c r="B1" s="54"/>
      <c r="C1" s="54"/>
      <c r="D1" s="54"/>
      <c r="E1" s="54"/>
      <c r="F1" s="54"/>
      <c r="G1" s="54"/>
      <c r="H1" s="4"/>
    </row>
    <row r="2" spans="1:15" ht="9" customHeight="1"/>
    <row r="3" spans="1:15" ht="18.75">
      <c r="A3" s="55" t="s">
        <v>26</v>
      </c>
      <c r="B3" s="56"/>
      <c r="C3" s="56"/>
      <c r="D3" s="56"/>
      <c r="E3" s="56"/>
      <c r="F3" s="56"/>
      <c r="G3" s="56"/>
      <c r="H3" s="56"/>
      <c r="I3" s="57"/>
    </row>
    <row r="4" spans="1:15" ht="34.5" customHeight="1">
      <c r="A4" s="6" t="s">
        <v>0</v>
      </c>
      <c r="B4" s="6" t="s">
        <v>1</v>
      </c>
      <c r="C4" s="6" t="s">
        <v>2</v>
      </c>
      <c r="D4" s="6" t="s">
        <v>37</v>
      </c>
      <c r="E4" s="6" t="s">
        <v>38</v>
      </c>
      <c r="F4" s="6" t="s">
        <v>39</v>
      </c>
      <c r="G4" s="12" t="s">
        <v>41</v>
      </c>
      <c r="H4" s="12" t="s">
        <v>3</v>
      </c>
      <c r="I4" s="6" t="s">
        <v>40</v>
      </c>
      <c r="J4" s="2"/>
      <c r="K4" s="2"/>
      <c r="L4" s="2"/>
      <c r="M4" s="2"/>
      <c r="N4" s="2"/>
      <c r="O4" s="1"/>
    </row>
    <row r="5" spans="1:15" ht="29.25" customHeight="1">
      <c r="A5" s="58" t="s">
        <v>8</v>
      </c>
      <c r="B5" s="59"/>
      <c r="C5" s="59"/>
      <c r="D5" s="59"/>
      <c r="E5" s="59"/>
      <c r="F5" s="59"/>
      <c r="G5" s="59"/>
      <c r="H5" s="59"/>
      <c r="I5" s="60"/>
    </row>
    <row r="6" spans="1:15" ht="38.25" customHeight="1">
      <c r="A6" s="8" t="s">
        <v>9</v>
      </c>
      <c r="B6" s="9" t="s">
        <v>10</v>
      </c>
      <c r="C6" s="9" t="s">
        <v>5</v>
      </c>
      <c r="D6" s="18"/>
      <c r="E6" s="18"/>
      <c r="F6" s="10"/>
      <c r="G6" s="19"/>
      <c r="H6" s="13" t="s">
        <v>13</v>
      </c>
      <c r="I6" s="14"/>
    </row>
    <row r="7" spans="1:15">
      <c r="A7" s="8" t="s">
        <v>14</v>
      </c>
      <c r="B7" s="9" t="s">
        <v>15</v>
      </c>
      <c r="C7" s="9" t="s">
        <v>7</v>
      </c>
      <c r="D7" s="18"/>
      <c r="E7" s="18"/>
      <c r="F7" s="10"/>
      <c r="G7" s="19"/>
      <c r="H7" s="13" t="s">
        <v>17</v>
      </c>
      <c r="I7" s="14"/>
    </row>
    <row r="8" spans="1:15">
      <c r="A8" s="8" t="s">
        <v>18</v>
      </c>
      <c r="B8" s="9" t="s">
        <v>19</v>
      </c>
      <c r="C8" s="9" t="s">
        <v>6</v>
      </c>
      <c r="D8" s="18">
        <v>60</v>
      </c>
      <c r="E8" s="18">
        <v>17.100000000000001</v>
      </c>
      <c r="F8" s="10" t="s">
        <v>42</v>
      </c>
      <c r="G8" s="20">
        <f>PRODUCT(E8,I8,1/0.693)</f>
        <v>124.20058875734881</v>
      </c>
      <c r="H8" s="13" t="s">
        <v>17</v>
      </c>
      <c r="I8" s="14">
        <f>LN(D8/F8)</f>
        <v>5.0333922812188723</v>
      </c>
    </row>
    <row r="9" spans="1:15" ht="38.25" customHeight="1">
      <c r="A9" s="8" t="s">
        <v>21</v>
      </c>
      <c r="B9" s="9" t="s">
        <v>22</v>
      </c>
      <c r="C9" s="11" t="s">
        <v>23</v>
      </c>
      <c r="D9" s="18">
        <v>50</v>
      </c>
      <c r="E9" s="18">
        <v>20.9</v>
      </c>
      <c r="F9" s="10" t="s">
        <v>43</v>
      </c>
      <c r="G9" s="20">
        <f>PRODUCT(E9,I9,1/0.693)</f>
        <v>137.35724501869666</v>
      </c>
      <c r="H9" s="13" t="s">
        <v>25</v>
      </c>
      <c r="I9" s="14">
        <f>LN(D9/F9)</f>
        <v>4.5544770716725731</v>
      </c>
    </row>
    <row r="10" spans="1:15">
      <c r="A10" s="3"/>
      <c r="D10" s="5"/>
      <c r="E10" s="5"/>
      <c r="F10" s="7"/>
      <c r="G10" s="15"/>
      <c r="H10" s="15"/>
      <c r="I10" s="17"/>
    </row>
    <row r="11" spans="1:15">
      <c r="G11" s="16"/>
      <c r="H11" s="16"/>
    </row>
  </sheetData>
  <mergeCells count="3">
    <mergeCell ref="A1:G1"/>
    <mergeCell ref="A3:I3"/>
    <mergeCell ref="A5:I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Přehled </vt:lpstr>
      <vt:lpstr>PK vlastnosti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2020-03-03T08:43:07Z</dcterms:created>
  <dcterms:modified xsi:type="dcterms:W3CDTF">2021-04-22T17:49:22Z</dcterms:modified>
</cp:coreProperties>
</file>