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potřeba léků\SchvalovaniLeciv\FarmakoekonomickeAnalyzy\migréna - CGRP antagonists\"/>
    </mc:Choice>
  </mc:AlternateContent>
  <xr:revisionPtr revIDLastSave="0" documentId="13_ncr:1_{233233F0-BD5A-44E9-BB5D-1AA0BF55CFF3}" xr6:coauthVersionLast="36" xr6:coauthVersionMax="36" xr10:uidLastSave="{00000000-0000-0000-0000-000000000000}"/>
  <bookViews>
    <workbookView xWindow="0" yWindow="0" windowWidth="23040" windowHeight="9060" tabRatio="500" xr2:uid="{00000000-000D-0000-FFFF-FFFF00000000}"/>
  </bookViews>
  <sheets>
    <sheet name="Ceny za léčbu" sheetId="1" r:id="rId1"/>
    <sheet name="Seznam přípravků" sheetId="7" r:id="rId2"/>
  </sheets>
  <definedNames>
    <definedName name="_xlnm._FilterDatabase" localSheetId="0" hidden="1">'Ceny za léčbu'!$B$3:$N$10</definedName>
    <definedName name="_xlnm._FilterDatabase" localSheetId="1" hidden="1">'Seznam přípravků'!$A$2:$G$2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8" i="1" l="1"/>
  <c r="I8" i="1"/>
  <c r="N8" i="1"/>
  <c r="H8" i="1"/>
  <c r="N9" i="1" l="1"/>
  <c r="N7" i="1"/>
  <c r="H9" i="1" l="1"/>
  <c r="H7" i="1"/>
  <c r="K9" i="1" l="1"/>
  <c r="I9" i="1"/>
  <c r="K7" i="1"/>
  <c r="I7" i="1"/>
  <c r="N6" i="1"/>
  <c r="H6" i="1" s="1"/>
  <c r="Q7" i="1" l="1"/>
  <c r="J7" i="1" s="1"/>
  <c r="Q10" i="1"/>
  <c r="Q6" i="1"/>
  <c r="Q9" i="1"/>
  <c r="J9" i="1" s="1"/>
  <c r="Q5" i="1"/>
  <c r="Q8" i="1"/>
  <c r="J8" i="1" s="1"/>
  <c r="Q4" i="1"/>
  <c r="K6" i="1"/>
  <c r="I6" i="1"/>
  <c r="N10" i="1"/>
  <c r="N5" i="1"/>
  <c r="J6" i="1" l="1"/>
  <c r="J9" i="7"/>
  <c r="J3" i="7"/>
  <c r="H10" i="1" l="1"/>
  <c r="H5" i="1"/>
  <c r="N4" i="1"/>
  <c r="H4" i="1" s="1"/>
  <c r="I10" i="1" l="1"/>
  <c r="J10" i="1" s="1"/>
  <c r="K10" i="1"/>
  <c r="I5" i="1"/>
  <c r="J5" i="1" s="1"/>
  <c r="K5" i="1"/>
  <c r="K4" i="1"/>
  <c r="I4" i="1"/>
  <c r="J4" i="1" s="1"/>
  <c r="P7" i="1" l="1"/>
  <c r="P8" i="1"/>
  <c r="P4" i="1"/>
  <c r="P5" i="1"/>
  <c r="P6" i="1"/>
  <c r="P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G8" authorId="0" shapeId="0" xr:uid="{868DBB65-DBCA-48AC-B7D8-01909D6EBA22}">
      <text>
        <r>
          <rPr>
            <sz val="9"/>
            <color indexed="81"/>
            <rFont val="Tahoma"/>
            <family val="2"/>
            <charset val="238"/>
          </rPr>
          <t xml:space="preserve">dle maxim.úhrady z databáue SUKLu
</t>
        </r>
      </text>
    </comment>
  </commentList>
</comments>
</file>

<file path=xl/sharedStrings.xml><?xml version="1.0" encoding="utf-8"?>
<sst xmlns="http://schemas.openxmlformats.org/spreadsheetml/2006/main" count="121" uniqueCount="89">
  <si>
    <t>účinná látka (výrobce)</t>
  </si>
  <si>
    <t>násobek vůči ceně nejlevnějšího za 1. 4 měsíce - CMA</t>
  </si>
  <si>
    <r>
      <t>dávkování dle SPC</t>
    </r>
    <r>
      <rPr>
        <b/>
        <vertAlign val="superscript"/>
        <sz val="11"/>
        <color rgb="FF000000"/>
        <rFont val="Calibri"/>
        <family val="2"/>
        <charset val="238"/>
      </rPr>
      <t>2</t>
    </r>
    <r>
      <rPr>
        <b/>
        <sz val="11"/>
        <color rgb="FF000000"/>
        <rFont val="Calibri"/>
        <family val="2"/>
        <charset val="238"/>
      </rPr>
      <t xml:space="preserve">                                         </t>
    </r>
    <r>
      <rPr>
        <sz val="11"/>
        <color rgb="FF000000"/>
        <rFont val="Calibri"/>
        <family val="2"/>
        <charset val="238"/>
      </rPr>
      <t xml:space="preserve">    </t>
    </r>
  </si>
  <si>
    <t xml:space="preserve">VYEPTI 100mg inf. 1x1ml            </t>
  </si>
  <si>
    <t>AIMOVIG 140mg inj sol 1x1ml</t>
  </si>
  <si>
    <t>EMGALITY 120mg inj sol 1x1ml</t>
  </si>
  <si>
    <t>AJOVY 225mg              inj sol 1x1,5ml</t>
  </si>
  <si>
    <t>AJOVY 225mg  inj sol 1x1,5ml</t>
  </si>
  <si>
    <r>
      <t>monoklon. protilátka            proti CGRP receptoru</t>
    </r>
    <r>
      <rPr>
        <vertAlign val="superscript"/>
        <sz val="9.5"/>
        <color theme="1"/>
        <rFont val="Calibri"/>
        <family val="2"/>
        <charset val="238"/>
        <scheme val="minor"/>
      </rPr>
      <t>10,13</t>
    </r>
  </si>
  <si>
    <r>
      <t>monoklon. protilátka            proti CGRP peptidu</t>
    </r>
    <r>
      <rPr>
        <vertAlign val="superscript"/>
        <sz val="9.5"/>
        <color theme="1"/>
        <rFont val="Calibri"/>
        <family val="2"/>
        <charset val="238"/>
        <scheme val="minor"/>
      </rPr>
      <t>9,10</t>
    </r>
  </si>
  <si>
    <t>erenumab -            viz Přílohu č. 22 (Novartis)</t>
  </si>
  <si>
    <t>galkanezumab - viz Přílohu č. 22 (Eli Lilly)</t>
  </si>
  <si>
    <t>fremanezumab - viz Přílohu č. 22   (TEVA)</t>
  </si>
  <si>
    <t>eptinezumab - viz Přílohu č. 22 (Lundbeck)</t>
  </si>
  <si>
    <r>
      <t>"malá" molekula ("gepant")           proti CGRP receptoru</t>
    </r>
    <r>
      <rPr>
        <vertAlign val="superscript"/>
        <sz val="9.5"/>
        <color theme="1"/>
        <rFont val="Calibri"/>
        <family val="2"/>
        <charset val="238"/>
        <scheme val="minor"/>
      </rPr>
      <t>34</t>
    </r>
  </si>
  <si>
    <r>
      <t>farmakologická skupina (</t>
    </r>
    <r>
      <rPr>
        <i/>
        <sz val="9"/>
        <rFont val="Arial"/>
        <family val="2"/>
        <charset val="238"/>
      </rPr>
      <t>stejná barva = stejná skupina</t>
    </r>
    <r>
      <rPr>
        <sz val="9"/>
        <rFont val="Arial"/>
        <family val="2"/>
        <charset val="238"/>
      </rPr>
      <t>)</t>
    </r>
  </si>
  <si>
    <r>
      <t>velmi komlexní mechanismus účinku</t>
    </r>
    <r>
      <rPr>
        <vertAlign val="superscript"/>
        <sz val="9.5"/>
        <color theme="1"/>
        <rFont val="Calibri"/>
        <family val="2"/>
        <charset val="238"/>
        <scheme val="minor"/>
      </rPr>
      <t>58</t>
    </r>
  </si>
  <si>
    <t>k profylaxi migrény u dospělých, kteří trpí migrénou nejméně 4 dny v měsíci.</t>
  </si>
  <si>
    <t>úhradové podmínky jsou stejné pro všechny protilátky proti CGRP - viz výše odstavec "Stav LP…"</t>
  </si>
  <si>
    <r>
      <t>způsob podání  (</t>
    </r>
    <r>
      <rPr>
        <i/>
        <sz val="9"/>
        <rFont val="Arial"/>
        <family val="2"/>
        <charset val="238"/>
      </rPr>
      <t>stejná barva = stejný způsob</t>
    </r>
    <r>
      <rPr>
        <sz val="9"/>
        <rFont val="Arial"/>
        <family val="2"/>
        <charset val="238"/>
      </rPr>
      <t>)</t>
    </r>
  </si>
  <si>
    <t>BEZ ÚHRADY</t>
  </si>
  <si>
    <t>140 mg každé 4 týdny</t>
  </si>
  <si>
    <t>s.c. injekce (samoaplikace)</t>
  </si>
  <si>
    <t>120 mg jednou za měsíc, s první úvodní dávkou 240 mg</t>
  </si>
  <si>
    <r>
      <t xml:space="preserve">* jinak už nic !  </t>
    </r>
    <r>
      <rPr>
        <sz val="9.5"/>
        <color theme="1"/>
        <rFont val="Calibri"/>
        <family val="2"/>
        <charset val="238"/>
      </rPr>
      <t>(obsahuje histidin a polysorbát 80)</t>
    </r>
  </si>
  <si>
    <r>
      <t xml:space="preserve">KI </t>
    </r>
    <r>
      <rPr>
        <sz val="9"/>
        <rFont val="Arial"/>
        <family val="2"/>
        <charset val="238"/>
      </rPr>
      <t>(kromě hypersenz. na účinné či pomoc. látky)</t>
    </r>
    <r>
      <rPr>
        <b/>
        <sz val="9"/>
        <rFont val="Arial"/>
        <family val="2"/>
        <charset val="238"/>
      </rPr>
      <t xml:space="preserve"> dle SPC</t>
    </r>
    <r>
      <rPr>
        <b/>
        <vertAlign val="superscript"/>
        <sz val="9"/>
        <rFont val="Arial"/>
        <family val="2"/>
        <charset val="238"/>
      </rPr>
      <t>2</t>
    </r>
  </si>
  <si>
    <r>
      <t xml:space="preserve">* jinak už nic !  </t>
    </r>
    <r>
      <rPr>
        <sz val="9.5"/>
        <color theme="1"/>
        <rFont val="Calibri"/>
        <family val="2"/>
        <charset val="238"/>
      </rPr>
      <t>(obsahuje                       polysorbát 80)</t>
    </r>
  </si>
  <si>
    <r>
      <t>další informace dle SPC</t>
    </r>
    <r>
      <rPr>
        <b/>
        <vertAlign val="superscript"/>
        <sz val="9"/>
        <rFont val="Arial"/>
        <family val="2"/>
        <charset val="238"/>
      </rPr>
      <t>2</t>
    </r>
    <r>
      <rPr>
        <b/>
        <sz val="9"/>
        <rFont val="Arial"/>
        <family val="2"/>
        <charset val="238"/>
      </rPr>
      <t xml:space="preserve">                                 </t>
    </r>
    <r>
      <rPr>
        <sz val="9"/>
        <rFont val="Arial"/>
        <family val="2"/>
        <charset val="238"/>
      </rPr>
      <t xml:space="preserve">  (</t>
    </r>
    <r>
      <rPr>
        <i/>
        <sz val="9"/>
        <rFont val="Arial"/>
        <family val="2"/>
        <charset val="238"/>
      </rPr>
      <t>podtržením jsou zvýrazněny rozdíly mezi LP!, viz také Přílohy č. 12 a 14</t>
    </r>
    <r>
      <rPr>
        <sz val="9"/>
        <rFont val="Arial"/>
        <family val="2"/>
        <charset val="238"/>
      </rPr>
      <t xml:space="preserve">)     </t>
    </r>
  </si>
  <si>
    <r>
      <rPr>
        <u/>
        <sz val="10"/>
        <color theme="1"/>
        <rFont val="Calibri"/>
        <family val="2"/>
        <charset val="238"/>
        <scheme val="minor"/>
      </rPr>
      <t>možné 2 varianty</t>
    </r>
    <r>
      <rPr>
        <sz val="10"/>
        <color theme="1"/>
        <rFont val="Calibri"/>
        <family val="2"/>
        <charset val="238"/>
        <scheme val="minor"/>
      </rPr>
      <t>:                     225 mg jednou měsíčně, nebo                                                     675 mg každé 3 měsíce</t>
    </r>
  </si>
  <si>
    <r>
      <t xml:space="preserve">* jinak už nic !  </t>
    </r>
    <r>
      <rPr>
        <sz val="9.5"/>
        <color theme="1"/>
        <rFont val="Calibri"/>
        <family val="2"/>
        <charset val="238"/>
      </rPr>
      <t>(obsahuje histidin, EDTA a polysorbát 80)</t>
    </r>
  </si>
  <si>
    <t>VYDURA 75mg p.o. lyofilizát 2x1</t>
  </si>
  <si>
    <r>
      <t>dávkování dle SPC</t>
    </r>
    <r>
      <rPr>
        <b/>
        <vertAlign val="superscript"/>
        <sz val="9"/>
        <rFont val="Arial"/>
        <family val="2"/>
        <charset val="238"/>
      </rPr>
      <t>2</t>
    </r>
    <r>
      <rPr>
        <b/>
        <sz val="9"/>
        <rFont val="Arial"/>
        <family val="2"/>
        <charset val="238"/>
      </rPr>
      <t xml:space="preserve">                 </t>
    </r>
    <r>
      <rPr>
        <sz val="9"/>
        <rFont val="Arial"/>
        <family val="2"/>
        <charset val="238"/>
      </rPr>
      <t xml:space="preserve">(týkající se profylaxe migrény)  </t>
    </r>
  </si>
  <si>
    <t>75 mg každý druhý den</t>
  </si>
  <si>
    <t>p.o. - na jazyk nebo pod jazyk</t>
  </si>
  <si>
    <t xml:space="preserve">rimegepant -              viz Přílohu č. 17        (Pfizer) </t>
  </si>
  <si>
    <t>AQUIPTA 60mg               28 či 98 tbl</t>
  </si>
  <si>
    <t>p.o. - polykat vcelku</t>
  </si>
  <si>
    <t>* těžká jater.dysfce</t>
  </si>
  <si>
    <t>atogepant -              viz Přílohu č. 17         (AbbVie)</t>
  </si>
  <si>
    <t>* uchovávat do 30 °C                                                                                         * obsahuje želatinu,                                                           * nedoporučuje se v těhotenství</t>
  </si>
  <si>
    <t>BOTOX 100SU                   inj 1x</t>
  </si>
  <si>
    <t>155–195 SU aplik.  v inj. po 0,1 ml (5 U) do 31 až 39 injekčních bodů - každých 12 týdnů</t>
  </si>
  <si>
    <t>i.m. injekce do 31-39 injekčních bodů (lékařem!)</t>
  </si>
  <si>
    <t>* přítomnost infekce v místech aplikace</t>
  </si>
  <si>
    <t>onabotulinum- toxin A -                           viz pozn. 58        (AbbVie)</t>
  </si>
  <si>
    <t>i.v. infuze                     (po dobu cca 30 min)</t>
  </si>
  <si>
    <r>
      <rPr>
        <u/>
        <sz val="10"/>
        <color theme="1"/>
        <rFont val="Calibri"/>
        <family val="2"/>
        <charset val="238"/>
        <scheme val="minor"/>
      </rPr>
      <t>100 mg každých 12 týdnů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sz val="9.5"/>
        <color theme="1"/>
        <rFont val="Calibri"/>
        <family val="2"/>
        <charset val="238"/>
        <scheme val="minor"/>
      </rPr>
      <t>pro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9.5"/>
        <color theme="1"/>
        <rFont val="Calibri"/>
        <family val="2"/>
        <charset val="238"/>
        <scheme val="minor"/>
      </rPr>
      <t>některé pac. je vhodných 300 mg každých 12 týdnů (CAVE! není hrazeno!)</t>
    </r>
  </si>
  <si>
    <r>
      <t xml:space="preserve">* jinak už nic !  </t>
    </r>
    <r>
      <rPr>
        <sz val="9.5"/>
        <color theme="1"/>
        <rFont val="Calibri"/>
        <family val="2"/>
        <charset val="238"/>
      </rPr>
      <t>(obsahuje histidin, sorbitol a polysorbát 80)</t>
    </r>
  </si>
  <si>
    <r>
      <t>* uchovávat při (2 °C – 8 °C)</t>
    </r>
    <r>
      <rPr>
        <u/>
        <sz val="9.5"/>
        <color theme="1"/>
        <rFont val="Calibri"/>
        <family val="2"/>
        <charset val="238"/>
      </rPr>
      <t xml:space="preserve"> </t>
    </r>
    <r>
      <rPr>
        <sz val="9.5"/>
        <color theme="1"/>
        <rFont val="Calibri"/>
        <family val="2"/>
        <charset val="238"/>
      </rPr>
      <t>- po naředění do 25 °C (podat do 8 hod!),                                                                                    * viz níže pozn.**</t>
    </r>
  </si>
  <si>
    <t>* uchovávat při (2 °C – 8 °C) - možno až 7 dní do 30 °C,                                                                                    * viz níže pozn.**</t>
  </si>
  <si>
    <r>
      <t>* uchovávat při (2 °C – 8 °C)</t>
    </r>
    <r>
      <rPr>
        <u/>
        <sz val="9.5"/>
        <color theme="1"/>
        <rFont val="Calibri"/>
        <family val="2"/>
        <charset val="238"/>
      </rPr>
      <t xml:space="preserve"> </t>
    </r>
    <r>
      <rPr>
        <sz val="9.5"/>
        <color theme="1"/>
        <rFont val="Calibri"/>
        <family val="2"/>
        <charset val="238"/>
      </rPr>
      <t>- možno až 7 dní do 30 °C,                                                                                    * viz níže pozn.**</t>
    </r>
  </si>
  <si>
    <r>
      <t xml:space="preserve">* </t>
    </r>
    <r>
      <rPr>
        <u/>
        <sz val="9.5"/>
        <color theme="1"/>
        <rFont val="Calibri"/>
        <family val="2"/>
        <charset val="238"/>
      </rPr>
      <t xml:space="preserve">zácpa </t>
    </r>
    <r>
      <rPr>
        <sz val="9.5"/>
        <color theme="1"/>
        <rFont val="Calibri"/>
        <family val="2"/>
        <charset val="238"/>
      </rPr>
      <t>- obvykle je lehká nebo středně těžká (při těžké zácpě zvážit přerušení),          *  uchovávat při (2 °C – 8 °C) - možno až 7 dní do 25 °C,                                                                                          * viz níže pozn.**</t>
    </r>
  </si>
  <si>
    <r>
      <t xml:space="preserve">* </t>
    </r>
    <r>
      <rPr>
        <u/>
        <sz val="10"/>
        <color theme="1"/>
        <rFont val="Calibri"/>
        <family val="2"/>
        <charset val="238"/>
      </rPr>
      <t>CLcr &lt; 15 ml/min</t>
    </r>
    <r>
      <rPr>
        <sz val="10"/>
        <color theme="1"/>
        <rFont val="Calibri"/>
        <family val="2"/>
        <charset val="238"/>
      </rPr>
      <t xml:space="preserve">,     </t>
    </r>
    <r>
      <rPr>
        <u/>
        <sz val="10"/>
        <color theme="1"/>
        <rFont val="Calibri"/>
        <family val="2"/>
        <charset val="238"/>
      </rPr>
      <t xml:space="preserve">        * těžká jater.dysfce</t>
    </r>
    <r>
      <rPr>
        <sz val="10"/>
        <color theme="1"/>
        <rFont val="Calibri"/>
        <family val="2"/>
        <charset val="238"/>
      </rPr>
      <t xml:space="preserve">,       </t>
    </r>
    <r>
      <rPr>
        <u/>
        <sz val="10"/>
        <color theme="1"/>
        <rFont val="Calibri"/>
        <family val="2"/>
        <charset val="238"/>
      </rPr>
      <t xml:space="preserve">     *  spolu se silnými inh. či induk. CYP3A4</t>
    </r>
  </si>
  <si>
    <t>k profylaxi migrény u dospělých, kteří trpí migrénou nejméně 4 dny v měsíci</t>
  </si>
  <si>
    <r>
      <t xml:space="preserve">60 mg 1x denně                            </t>
    </r>
    <r>
      <rPr>
        <sz val="9"/>
        <color theme="1"/>
        <rFont val="Calibri"/>
        <family val="2"/>
        <charset val="238"/>
        <scheme val="minor"/>
      </rPr>
      <t>(při spol. kombinaci se silnými inhib. CYP3A4 či OATP, při  CLcr &lt; 30 ml/min jen 10mg 1x denně!)</t>
    </r>
  </si>
  <si>
    <r>
      <t xml:space="preserve">k profylaxi </t>
    </r>
    <r>
      <rPr>
        <u/>
        <sz val="9.5"/>
        <color theme="1"/>
        <rFont val="Calibri"/>
        <family val="2"/>
        <charset val="238"/>
        <scheme val="minor"/>
      </rPr>
      <t>epizodické</t>
    </r>
    <r>
      <rPr>
        <sz val="9.5"/>
        <color theme="1"/>
        <rFont val="Calibri"/>
        <family val="2"/>
        <charset val="238"/>
        <scheme val="minor"/>
      </rPr>
      <t xml:space="preserve"> migrény u dospělých, kteří trpí migrénou nejméně 4 dny v měsíci</t>
    </r>
  </si>
  <si>
    <r>
      <t xml:space="preserve">k profylaxi </t>
    </r>
    <r>
      <rPr>
        <u/>
        <sz val="9.5"/>
        <color rgb="FF000000"/>
        <rFont val="Calibri"/>
        <family val="2"/>
        <charset val="238"/>
      </rPr>
      <t>chronické</t>
    </r>
    <r>
      <rPr>
        <sz val="9.5"/>
        <color rgb="FF000000"/>
        <rFont val="Calibri"/>
        <family val="2"/>
        <charset val="238"/>
      </rPr>
      <t xml:space="preserve"> migrény u dosp. (bolesti hlavy min. 15 dní/měsíc, z toho min. 8 dní migrenózních)</t>
    </r>
  </si>
  <si>
    <r>
      <t xml:space="preserve">* teplota uchovávání není určena!                                                         * </t>
    </r>
    <r>
      <rPr>
        <u/>
        <sz val="9.5"/>
        <color theme="1"/>
        <rFont val="Calibri"/>
        <family val="2"/>
        <charset val="238"/>
      </rPr>
      <t>obsahuje řadu pomoc. látek</t>
    </r>
    <r>
      <rPr>
        <sz val="9.5"/>
        <color theme="1"/>
        <rFont val="Calibri"/>
        <family val="2"/>
        <charset val="238"/>
      </rPr>
      <t>,                                            * nedoporučuje se v těhotenství</t>
    </r>
  </si>
  <si>
    <r>
      <t xml:space="preserve">* </t>
    </r>
    <r>
      <rPr>
        <u/>
        <sz val="9.5"/>
        <color theme="1"/>
        <rFont val="Calibri"/>
        <family val="2"/>
        <charset val="238"/>
      </rPr>
      <t>opatrně u pac. s poruchami neuromuskul. přenosu</t>
    </r>
    <r>
      <rPr>
        <sz val="9.5"/>
        <color theme="1"/>
        <rFont val="Calibri"/>
        <family val="2"/>
        <charset val="238"/>
      </rPr>
      <t>,                                        * nedoporučuje se v těhotenství,                              * obsahuje lidský albumin,                                               * uchovávat</t>
    </r>
    <r>
      <rPr>
        <u/>
        <sz val="9.5"/>
        <color theme="1"/>
        <rFont val="Calibri"/>
        <family val="2"/>
        <charset val="238"/>
      </rPr>
      <t xml:space="preserve"> při (2 °C – 8 °C) </t>
    </r>
  </si>
  <si>
    <r>
      <rPr>
        <u/>
        <sz val="9"/>
        <color theme="1"/>
        <rFont val="Calibri"/>
        <family val="2"/>
        <charset val="238"/>
        <scheme val="minor"/>
      </rPr>
      <t>100 mg každých 12 týdnů</t>
    </r>
    <r>
      <rPr>
        <sz val="9"/>
        <color theme="1"/>
        <rFont val="Calibri"/>
        <family val="2"/>
        <charset val="238"/>
        <scheme val="minor"/>
      </rPr>
      <t xml:space="preserve"> - pro některé pac. je vhodných 300 mg každých 12 týdnů (CAVE! není hrazeno!)</t>
    </r>
  </si>
  <si>
    <r>
      <rPr>
        <u/>
        <sz val="9"/>
        <color theme="1"/>
        <rFont val="Calibri"/>
        <family val="2"/>
        <charset val="238"/>
        <scheme val="minor"/>
      </rPr>
      <t>možné 2 varianty</t>
    </r>
    <r>
      <rPr>
        <sz val="9"/>
        <color theme="1"/>
        <rFont val="Calibri"/>
        <family val="2"/>
        <charset val="238"/>
        <scheme val="minor"/>
      </rPr>
      <t>:                                                225 mg jednou měsíčně, nebo                                                     675 mg každé 3 měsíce</t>
    </r>
  </si>
  <si>
    <r>
      <t>cena za léčbu (jen LP</t>
    </r>
    <r>
      <rPr>
        <b/>
        <vertAlign val="superscript"/>
        <sz val="11"/>
        <color rgb="FF000000"/>
        <rFont val="Calibri"/>
        <family val="2"/>
        <charset val="238"/>
      </rPr>
      <t>62,63</t>
    </r>
    <r>
      <rPr>
        <b/>
        <sz val="11"/>
        <color rgb="FF000000"/>
        <rFont val="Calibri"/>
        <family val="2"/>
        <charset val="238"/>
      </rPr>
      <t>) při daném dávk. za 1. rok (</t>
    </r>
    <r>
      <rPr>
        <b/>
        <i/>
        <u/>
        <sz val="11"/>
        <color rgb="FF000000"/>
        <rFont val="Calibri"/>
        <family val="2"/>
        <charset val="238"/>
      </rPr>
      <t>užívá pac. celý rok!</t>
    </r>
    <r>
      <rPr>
        <b/>
        <sz val="11"/>
        <color rgb="FF000000"/>
        <rFont val="Calibri"/>
        <family val="2"/>
        <charset val="238"/>
      </rPr>
      <t>) na 1 pac.</t>
    </r>
  </si>
  <si>
    <r>
      <t>poměr cen za léčbu (jen LP</t>
    </r>
    <r>
      <rPr>
        <b/>
        <vertAlign val="superscript"/>
        <sz val="11"/>
        <color rgb="FF000000"/>
        <rFont val="Calibri"/>
        <family val="2"/>
        <charset val="238"/>
      </rPr>
      <t>62,63</t>
    </r>
    <r>
      <rPr>
        <b/>
        <sz val="11"/>
        <color rgb="FF000000"/>
        <rFont val="Calibri"/>
        <family val="2"/>
        <charset val="238"/>
      </rPr>
      <t>) při daném dávk. za 1. rok (</t>
    </r>
    <r>
      <rPr>
        <b/>
        <i/>
        <u/>
        <sz val="11"/>
        <color rgb="FF000000"/>
        <rFont val="Calibri"/>
        <family val="2"/>
        <charset val="238"/>
      </rPr>
      <t>pacient užívá celý rok!</t>
    </r>
    <r>
      <rPr>
        <b/>
        <sz val="11"/>
        <color rgb="FF000000"/>
        <rFont val="Calibri"/>
        <family val="2"/>
        <charset val="238"/>
      </rPr>
      <t>) vůči nejlevnějšímu</t>
    </r>
  </si>
  <si>
    <r>
      <t>cena za léčbu (jen LP</t>
    </r>
    <r>
      <rPr>
        <b/>
        <vertAlign val="superscript"/>
        <sz val="11"/>
        <color rgb="FF000000"/>
        <rFont val="Calibri"/>
        <family val="2"/>
        <charset val="238"/>
      </rPr>
      <t>62,63</t>
    </r>
    <r>
      <rPr>
        <b/>
        <sz val="11"/>
        <color rgb="FF000000"/>
        <rFont val="Calibri"/>
        <family val="2"/>
        <charset val="238"/>
      </rPr>
      <t>) při daném dávk. za 1. rok (</t>
    </r>
    <r>
      <rPr>
        <b/>
        <i/>
        <u/>
        <sz val="11"/>
        <color rgb="FF000000"/>
        <rFont val="Calibri"/>
        <family val="2"/>
        <charset val="238"/>
      </rPr>
      <t>při 42 % odpovědi po 12 týdnech</t>
    </r>
    <r>
      <rPr>
        <b/>
        <i/>
        <u/>
        <vertAlign val="superscript"/>
        <sz val="11"/>
        <color rgb="FF000000"/>
        <rFont val="Calibri"/>
        <family val="2"/>
        <charset val="238"/>
      </rPr>
      <t>61</t>
    </r>
    <r>
      <rPr>
        <b/>
        <i/>
        <u/>
        <sz val="11"/>
        <color rgb="FF000000"/>
        <rFont val="Calibri"/>
        <family val="2"/>
        <charset val="238"/>
      </rPr>
      <t>!</t>
    </r>
    <r>
      <rPr>
        <b/>
        <sz val="11"/>
        <color rgb="FF000000"/>
        <rFont val="Calibri"/>
        <family val="2"/>
        <charset val="238"/>
      </rPr>
      <t>) na 1 pac.</t>
    </r>
  </si>
  <si>
    <r>
      <t xml:space="preserve">VYDURA 75mg p.o.                   lyofilizát 2x1                                </t>
    </r>
    <r>
      <rPr>
        <b/>
        <u/>
        <sz val="10"/>
        <color theme="1"/>
        <rFont val="Calibri"/>
        <family val="2"/>
        <charset val="238"/>
        <scheme val="minor"/>
      </rPr>
      <t>(jen pro epizodickou migrénu!)</t>
    </r>
  </si>
  <si>
    <r>
      <t>BOTOX</t>
    </r>
    <r>
      <rPr>
        <b/>
        <vertAlign val="superscript"/>
        <sz val="12"/>
        <color theme="1"/>
        <rFont val="Calibri"/>
        <family val="2"/>
        <charset val="238"/>
        <scheme val="minor"/>
      </rPr>
      <t>62</t>
    </r>
    <r>
      <rPr>
        <b/>
        <sz val="12"/>
        <color theme="1"/>
        <rFont val="Calibri"/>
        <family val="2"/>
        <charset val="238"/>
        <scheme val="minor"/>
      </rPr>
      <t xml:space="preserve"> 100SU                                         inj 1x                                               </t>
    </r>
    <r>
      <rPr>
        <b/>
        <u/>
        <sz val="10"/>
        <color theme="1"/>
        <rFont val="Calibri"/>
        <family val="2"/>
        <charset val="238"/>
        <scheme val="minor"/>
      </rPr>
      <t xml:space="preserve">  (jen pro chronickou migrénu!)</t>
    </r>
  </si>
  <si>
    <r>
      <t>VYEPTI</t>
    </r>
    <r>
      <rPr>
        <b/>
        <vertAlign val="superscript"/>
        <sz val="12"/>
        <color theme="1"/>
        <rFont val="Calibri"/>
        <family val="2"/>
        <charset val="238"/>
        <scheme val="minor"/>
      </rPr>
      <t>63</t>
    </r>
    <r>
      <rPr>
        <b/>
        <sz val="12"/>
        <color theme="1"/>
        <rFont val="Calibri"/>
        <family val="2"/>
        <charset val="238"/>
        <scheme val="minor"/>
      </rPr>
      <t xml:space="preserve"> 100mg inf. 1x1ml </t>
    </r>
    <r>
      <rPr>
        <sz val="11"/>
        <color theme="1"/>
        <rFont val="Calibri"/>
        <family val="2"/>
        <charset val="238"/>
        <scheme val="minor"/>
      </rPr>
      <t xml:space="preserve">  </t>
    </r>
    <r>
      <rPr>
        <sz val="10"/>
        <color theme="1"/>
        <rFont val="Calibri"/>
        <family val="2"/>
        <charset val="238"/>
        <scheme val="minor"/>
      </rPr>
      <t xml:space="preserve">(dávka 100mg </t>
    </r>
    <r>
      <rPr>
        <sz val="10"/>
        <color theme="1"/>
        <rFont val="Calibri"/>
        <family val="2"/>
        <charset val="238"/>
      </rPr>
      <t>ā 12 týdnů)</t>
    </r>
    <r>
      <rPr>
        <sz val="10"/>
        <color theme="1"/>
        <rFont val="Calibri"/>
        <family val="2"/>
        <charset val="238"/>
        <scheme val="minor"/>
      </rPr>
      <t xml:space="preserve">  </t>
    </r>
    <r>
      <rPr>
        <b/>
        <sz val="10"/>
        <color theme="1"/>
        <rFont val="Calibri"/>
        <family val="2"/>
        <charset val="238"/>
        <scheme val="minor"/>
      </rPr>
      <t xml:space="preserve">       </t>
    </r>
  </si>
  <si>
    <r>
      <t>cena za léčbu VYEPTI za 1. rok  (</t>
    </r>
    <r>
      <rPr>
        <b/>
        <i/>
        <u/>
        <sz val="11"/>
        <color rgb="FF000000"/>
        <rFont val="Calibri"/>
        <family val="2"/>
        <charset val="238"/>
      </rPr>
      <t>při 42 % odpovědi po 12 týdnech</t>
    </r>
    <r>
      <rPr>
        <b/>
        <i/>
        <u/>
        <vertAlign val="superscript"/>
        <sz val="11"/>
        <color rgb="FF000000"/>
        <rFont val="Calibri"/>
        <family val="2"/>
        <charset val="238"/>
      </rPr>
      <t>61</t>
    </r>
    <r>
      <rPr>
        <b/>
        <i/>
        <u/>
        <sz val="11"/>
        <color rgb="FF000000"/>
        <rFont val="Calibri"/>
        <family val="2"/>
        <charset val="238"/>
      </rPr>
      <t>!</t>
    </r>
    <r>
      <rPr>
        <b/>
        <sz val="11"/>
        <color rgb="FF000000"/>
        <rFont val="Calibri"/>
        <family val="2"/>
        <charset val="238"/>
      </rPr>
      <t>) pro 30 pacientů</t>
    </r>
  </si>
  <si>
    <r>
      <t>cena za léčbu (jen LP</t>
    </r>
    <r>
      <rPr>
        <b/>
        <vertAlign val="superscript"/>
        <sz val="11"/>
        <color rgb="FF000000"/>
        <rFont val="Calibri"/>
        <family val="2"/>
        <charset val="238"/>
      </rPr>
      <t>62,63</t>
    </r>
    <r>
      <rPr>
        <b/>
        <sz val="11"/>
        <color rgb="FF000000"/>
        <rFont val="Calibri"/>
        <family val="2"/>
        <charset val="238"/>
      </rPr>
      <t>) BOTOXEM za 1. rok (</t>
    </r>
    <r>
      <rPr>
        <b/>
        <i/>
        <u/>
        <sz val="11"/>
        <color rgb="FF000000"/>
        <rFont val="Calibri"/>
        <family val="2"/>
        <charset val="238"/>
      </rPr>
      <t>užívá pac. celý rok!</t>
    </r>
    <r>
      <rPr>
        <b/>
        <sz val="11"/>
        <color rgb="FF000000"/>
        <rFont val="Calibri"/>
        <family val="2"/>
        <charset val="238"/>
      </rPr>
      <t>) na 1 pac.</t>
    </r>
  </si>
  <si>
    <t>erenumab  (Novartis)</t>
  </si>
  <si>
    <t>galkanezumab (Eli Lilly)</t>
  </si>
  <si>
    <t>fremanezumab (TEVA)</t>
  </si>
  <si>
    <t xml:space="preserve">rimegepant   (Pfizer) </t>
  </si>
  <si>
    <t>atogepant         (AbbVie)</t>
  </si>
  <si>
    <t>onabotulinum- toxin A      (AbbVie)</t>
  </si>
  <si>
    <t>eptinezumab (Lundbeck)</t>
  </si>
  <si>
    <r>
      <t>"malá" molekula ("gepant")                                   proti CGRP receptoru</t>
    </r>
    <r>
      <rPr>
        <vertAlign val="superscript"/>
        <sz val="9.5"/>
        <color theme="1"/>
        <rFont val="Calibri"/>
        <family val="2"/>
        <charset val="238"/>
        <scheme val="minor"/>
      </rPr>
      <t>34</t>
    </r>
  </si>
  <si>
    <r>
      <t>"malá" molekula ("gepant")                               proti CGRP receptoru</t>
    </r>
    <r>
      <rPr>
        <vertAlign val="superscript"/>
        <sz val="9.5"/>
        <color theme="1"/>
        <rFont val="Calibri"/>
        <family val="2"/>
        <charset val="238"/>
        <scheme val="minor"/>
      </rPr>
      <t>34</t>
    </r>
  </si>
  <si>
    <t>cena s DPH (NCSD) k 8.7.2024 vč. bonusu</t>
  </si>
  <si>
    <t>bonus k 8.7.2024</t>
  </si>
  <si>
    <r>
      <t>indikace dle SPC</t>
    </r>
    <r>
      <rPr>
        <vertAlign val="superscript"/>
        <sz val="9"/>
        <rFont val="Arial"/>
        <family val="2"/>
        <charset val="238"/>
      </rPr>
      <t xml:space="preserve">2 </t>
    </r>
    <r>
      <rPr>
        <sz val="9"/>
        <rFont val="Arial"/>
        <family val="2"/>
        <charset val="238"/>
      </rPr>
      <t xml:space="preserve">k datu 8.7.2024                   (týkající se profylaxe migrény)           </t>
    </r>
  </si>
  <si>
    <r>
      <t>úhrada v ČR dle</t>
    </r>
    <r>
      <rPr>
        <vertAlign val="superscript"/>
        <sz val="9"/>
        <rFont val="Arial"/>
        <family val="2"/>
        <charset val="238"/>
      </rPr>
      <t xml:space="preserve">2 </t>
    </r>
    <r>
      <rPr>
        <sz val="9"/>
        <rFont val="Arial"/>
        <family val="2"/>
        <charset val="238"/>
      </rPr>
      <t>k datu 8.7.2024                  (týkající se migrény)</t>
    </r>
  </si>
  <si>
    <t>úhradové podmínky jsou stejné pro všechny protilátky proti CGRP - viz níže pozn. *</t>
  </si>
  <si>
    <t>úhradové podmínky jsou stejné jako u protilátek proti CGRP - viz níže pozn. *</t>
  </si>
  <si>
    <t xml:space="preserve">název LP                        </t>
  </si>
  <si>
    <r>
      <t xml:space="preserve">léčivý přípravek     </t>
    </r>
    <r>
      <rPr>
        <b/>
        <sz val="11"/>
        <color rgb="FF000000"/>
        <rFont val="Calibri"/>
        <family val="2"/>
        <charset val="238"/>
      </rPr>
      <t xml:space="preserve">                    </t>
    </r>
    <r>
      <rPr>
        <sz val="11"/>
        <color rgb="FF000000"/>
        <rFont val="Calibri"/>
        <family val="2"/>
        <charset val="238"/>
      </rPr>
      <t xml:space="preserve"> </t>
    </r>
    <r>
      <rPr>
        <b/>
        <sz val="11"/>
        <color rgb="FF000000"/>
        <rFont val="Calibri"/>
        <family val="2"/>
        <charset val="238"/>
      </rPr>
      <t xml:space="preserve">                                      </t>
    </r>
  </si>
  <si>
    <t>AQUIPTA 60mg                                 28 tbl</t>
  </si>
  <si>
    <r>
      <t>60 mg 1x denně                                                        (</t>
    </r>
    <r>
      <rPr>
        <u/>
        <sz val="9"/>
        <color theme="1"/>
        <rFont val="Calibri"/>
        <family val="2"/>
        <charset val="238"/>
        <scheme val="minor"/>
      </rPr>
      <t>při spol. kombinaci se silnými inhib. CYP3A4 či OATP, při  CLcr &lt; 30 ml/min jen 10mg 1x denně!</t>
    </r>
    <r>
      <rPr>
        <sz val="9"/>
        <color theme="1"/>
        <rFont val="Calibri"/>
        <family val="2"/>
        <charset val="238"/>
        <scheme val="minor"/>
      </rPr>
      <t>)</t>
    </r>
  </si>
  <si>
    <t>cena s DPH (NCSD) k    30.7.2024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</si>
</sst>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Kč&quot;"/>
    <numFmt numFmtId="165" formatCode="#,##0&quot; Kč&quot;"/>
    <numFmt numFmtId="166" formatCode="0.00\ %"/>
    <numFmt numFmtId="167" formatCode="_-* #,##0.00&quot; Kč&quot;_-;\-* #,##0.00&quot; Kč&quot;_-;_-* \-??&quot; Kč&quot;_-;_-@_-"/>
    <numFmt numFmtId="168" formatCode="#,##0\ &quot;Kč&quot;"/>
    <numFmt numFmtId="169" formatCode="0.0"/>
  </numFmts>
  <fonts count="45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vertAlign val="superscript"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b/>
      <sz val="12.5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vertAlign val="superscript"/>
      <sz val="9.5"/>
      <color theme="1"/>
      <name val="Calibri"/>
      <family val="2"/>
      <charset val="238"/>
      <scheme val="minor"/>
    </font>
    <font>
      <vertAlign val="superscript"/>
      <sz val="9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u/>
      <sz val="9.5"/>
      <color theme="1"/>
      <name val="Calibri"/>
      <family val="2"/>
      <charset val="238"/>
    </font>
    <font>
      <u/>
      <sz val="9.5"/>
      <color theme="1"/>
      <name val="Calibri"/>
      <family val="2"/>
      <charset val="238"/>
      <scheme val="minor"/>
    </font>
    <font>
      <sz val="9.5"/>
      <color rgb="FF000000"/>
      <name val="Calibri"/>
      <family val="2"/>
      <charset val="238"/>
    </font>
    <font>
      <u/>
      <sz val="9.5"/>
      <color rgb="FF000000"/>
      <name val="Calibri"/>
      <family val="2"/>
      <charset val="238"/>
    </font>
    <font>
      <u/>
      <sz val="9"/>
      <color theme="1"/>
      <name val="Calibri"/>
      <family val="2"/>
      <charset val="238"/>
      <scheme val="minor"/>
    </font>
    <font>
      <b/>
      <i/>
      <u/>
      <sz val="11"/>
      <color rgb="FF000000"/>
      <name val="Calibri"/>
      <family val="2"/>
      <charset val="238"/>
    </font>
    <font>
      <b/>
      <i/>
      <u/>
      <vertAlign val="superscript"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i/>
      <u/>
      <sz val="14"/>
      <color rgb="FF000000"/>
      <name val="Calibri"/>
      <family val="2"/>
      <charset val="238"/>
    </font>
    <font>
      <b/>
      <vertAlign val="superscript"/>
      <sz val="12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sz val="14"/>
      <color rgb="FF3C4043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6"/>
      <color rgb="FF000000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rgb="FFC0C0C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5">
    <xf numFmtId="0" fontId="0" fillId="0" borderId="0"/>
    <xf numFmtId="167" fontId="9" fillId="0" borderId="0" applyBorder="0" applyProtection="0"/>
    <xf numFmtId="0" fontId="4" fillId="0" borderId="0"/>
    <xf numFmtId="0" fontId="22" fillId="0" borderId="0"/>
    <xf numFmtId="9" fontId="23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 applyProtection="1"/>
    <xf numFmtId="0" fontId="0" fillId="2" borderId="0" xfId="0" applyFont="1" applyFill="1" applyAlignment="1" applyProtection="1"/>
    <xf numFmtId="0" fontId="6" fillId="2" borderId="2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/>
    <xf numFmtId="164" fontId="0" fillId="0" borderId="6" xfId="0" applyNumberFormat="1" applyBorder="1" applyAlignment="1" applyProtection="1">
      <alignment horizontal="center" vertical="center"/>
    </xf>
    <xf numFmtId="164" fontId="0" fillId="0" borderId="8" xfId="0" applyNumberFormat="1" applyBorder="1" applyAlignment="1" applyProtection="1">
      <alignment horizontal="center" vertical="center"/>
    </xf>
    <xf numFmtId="164" fontId="0" fillId="0" borderId="15" xfId="0" applyNumberForma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 wrapText="1"/>
    </xf>
    <xf numFmtId="0" fontId="4" fillId="0" borderId="0" xfId="2"/>
    <xf numFmtId="0" fontId="13" fillId="4" borderId="2" xfId="2" applyFont="1" applyFill="1" applyBorder="1" applyAlignment="1">
      <alignment horizontal="center" vertical="center" wrapText="1"/>
    </xf>
    <xf numFmtId="0" fontId="13" fillId="5" borderId="19" xfId="2" applyFont="1" applyFill="1" applyBorder="1" applyAlignment="1">
      <alignment horizontal="center" vertical="center" wrapText="1"/>
    </xf>
    <xf numFmtId="0" fontId="11" fillId="6" borderId="10" xfId="2" applyFont="1" applyFill="1" applyBorder="1" applyAlignment="1">
      <alignment horizontal="center" vertical="center" wrapText="1"/>
    </xf>
    <xf numFmtId="0" fontId="15" fillId="0" borderId="20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2" fontId="20" fillId="0" borderId="10" xfId="2" applyNumberFormat="1" applyFont="1" applyBorder="1" applyAlignment="1">
      <alignment horizontal="center" vertical="center" wrapText="1"/>
    </xf>
    <xf numFmtId="0" fontId="4" fillId="6" borderId="0" xfId="2" applyFill="1"/>
    <xf numFmtId="0" fontId="4" fillId="6" borderId="0" xfId="2" applyFont="1" applyFill="1"/>
    <xf numFmtId="0" fontId="21" fillId="6" borderId="0" xfId="2" applyFont="1" applyFill="1" applyAlignment="1">
      <alignment vertical="center"/>
    </xf>
    <xf numFmtId="0" fontId="17" fillId="6" borderId="0" xfId="2" applyFont="1" applyFill="1" applyBorder="1" applyAlignment="1">
      <alignment vertical="center"/>
    </xf>
    <xf numFmtId="0" fontId="17" fillId="6" borderId="0" xfId="2" applyFont="1" applyFill="1" applyAlignment="1">
      <alignment vertical="center"/>
    </xf>
    <xf numFmtId="0" fontId="17" fillId="6" borderId="0" xfId="2" applyFont="1" applyFill="1" applyBorder="1"/>
    <xf numFmtId="0" fontId="10" fillId="8" borderId="1" xfId="2" applyFont="1" applyFill="1" applyBorder="1" applyAlignment="1">
      <alignment horizontal="center" vertical="center" wrapText="1"/>
    </xf>
    <xf numFmtId="0" fontId="12" fillId="8" borderId="2" xfId="2" applyFont="1" applyFill="1" applyBorder="1" applyAlignment="1">
      <alignment horizontal="center" vertical="center" wrapText="1"/>
    </xf>
    <xf numFmtId="0" fontId="13" fillId="8" borderId="4" xfId="2" applyFont="1" applyFill="1" applyBorder="1" applyAlignment="1">
      <alignment horizontal="center" vertical="center" wrapText="1"/>
    </xf>
    <xf numFmtId="0" fontId="19" fillId="0" borderId="9" xfId="2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10" borderId="3" xfId="0" applyFont="1" applyFill="1" applyBorder="1" applyAlignment="1" applyProtection="1">
      <alignment horizontal="center" vertical="center" wrapText="1"/>
    </xf>
    <xf numFmtId="0" fontId="15" fillId="0" borderId="22" xfId="2" applyFont="1" applyBorder="1" applyAlignment="1">
      <alignment horizontal="center" vertical="center" wrapText="1"/>
    </xf>
    <xf numFmtId="0" fontId="12" fillId="11" borderId="2" xfId="2" applyFont="1" applyFill="1" applyBorder="1" applyAlignment="1">
      <alignment horizontal="center" vertical="center" wrapText="1"/>
    </xf>
    <xf numFmtId="0" fontId="12" fillId="12" borderId="2" xfId="2" applyFont="1" applyFill="1" applyBorder="1" applyAlignment="1">
      <alignment horizontal="center" vertical="center" wrapText="1"/>
    </xf>
    <xf numFmtId="0" fontId="15" fillId="0" borderId="2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center" vertical="center" wrapText="1"/>
    </xf>
    <xf numFmtId="0" fontId="21" fillId="7" borderId="13" xfId="2" applyFont="1" applyFill="1" applyBorder="1" applyAlignment="1">
      <alignment horizontal="center" vertical="center" wrapText="1"/>
    </xf>
    <xf numFmtId="0" fontId="21" fillId="13" borderId="13" xfId="2" applyFont="1" applyFill="1" applyBorder="1" applyAlignment="1">
      <alignment horizontal="center" vertical="center" wrapText="1"/>
    </xf>
    <xf numFmtId="0" fontId="3" fillId="0" borderId="0" xfId="2" applyFont="1"/>
    <xf numFmtId="0" fontId="21" fillId="9" borderId="13" xfId="2" applyFont="1" applyFill="1" applyBorder="1" applyAlignment="1">
      <alignment horizontal="center" vertical="center" wrapText="1"/>
    </xf>
    <xf numFmtId="0" fontId="16" fillId="0" borderId="15" xfId="2" applyFont="1" applyBorder="1" applyAlignment="1">
      <alignment horizontal="center" vertical="center" wrapText="1"/>
    </xf>
    <xf numFmtId="0" fontId="30" fillId="0" borderId="11" xfId="2" applyFont="1" applyBorder="1" applyAlignment="1">
      <alignment horizontal="left" vertical="center" wrapText="1"/>
    </xf>
    <xf numFmtId="0" fontId="21" fillId="9" borderId="8" xfId="2" applyFont="1" applyFill="1" applyBorder="1" applyAlignment="1">
      <alignment horizontal="center" vertical="center" wrapText="1"/>
    </xf>
    <xf numFmtId="0" fontId="29" fillId="0" borderId="9" xfId="2" applyFont="1" applyBorder="1" applyAlignment="1">
      <alignment horizontal="center" vertical="center" wrapText="1"/>
    </xf>
    <xf numFmtId="0" fontId="28" fillId="9" borderId="8" xfId="2" applyFont="1" applyFill="1" applyBorder="1" applyAlignment="1">
      <alignment horizontal="center" vertical="center" wrapText="1"/>
    </xf>
    <xf numFmtId="0" fontId="2" fillId="0" borderId="0" xfId="2" applyFont="1"/>
    <xf numFmtId="0" fontId="17" fillId="0" borderId="8" xfId="2" applyFont="1" applyBorder="1" applyAlignment="1">
      <alignment horizontal="center" vertical="center" wrapText="1"/>
    </xf>
    <xf numFmtId="0" fontId="17" fillId="0" borderId="15" xfId="2" applyFont="1" applyBorder="1" applyAlignment="1">
      <alignment horizontal="center" vertical="center" wrapText="1"/>
    </xf>
    <xf numFmtId="0" fontId="15" fillId="0" borderId="27" xfId="2" applyFont="1" applyBorder="1" applyAlignment="1">
      <alignment horizontal="center" vertical="center" wrapText="1"/>
    </xf>
    <xf numFmtId="165" fontId="0" fillId="0" borderId="0" xfId="0" applyNumberFormat="1"/>
    <xf numFmtId="165" fontId="38" fillId="0" borderId="11" xfId="0" applyNumberFormat="1" applyFont="1" applyBorder="1" applyAlignment="1" applyProtection="1">
      <alignment horizontal="center" vertical="center"/>
    </xf>
    <xf numFmtId="165" fontId="39" fillId="0" borderId="11" xfId="0" applyNumberFormat="1" applyFont="1" applyBorder="1" applyAlignment="1" applyProtection="1">
      <alignment horizontal="center" vertical="center"/>
    </xf>
    <xf numFmtId="168" fontId="0" fillId="0" borderId="0" xfId="0" applyNumberFormat="1"/>
    <xf numFmtId="0" fontId="42" fillId="0" borderId="0" xfId="0" applyFont="1"/>
    <xf numFmtId="0" fontId="6" fillId="0" borderId="0" xfId="0" applyFont="1"/>
    <xf numFmtId="166" fontId="0" fillId="0" borderId="7" xfId="0" applyNumberFormat="1" applyBorder="1" applyAlignment="1" applyProtection="1">
      <alignment horizontal="center" vertical="center"/>
    </xf>
    <xf numFmtId="166" fontId="0" fillId="0" borderId="12" xfId="0" applyNumberFormat="1" applyBorder="1" applyAlignment="1" applyProtection="1">
      <alignment horizontal="center" vertical="center"/>
    </xf>
    <xf numFmtId="166" fontId="0" fillId="0" borderId="26" xfId="0" applyNumberFormat="1" applyBorder="1" applyAlignment="1" applyProtection="1">
      <alignment horizontal="center" vertical="center"/>
    </xf>
    <xf numFmtId="166" fontId="0" fillId="0" borderId="18" xfId="0" applyNumberFormat="1" applyBorder="1" applyAlignment="1" applyProtection="1">
      <alignment horizontal="center" vertical="center"/>
    </xf>
    <xf numFmtId="0" fontId="6" fillId="14" borderId="4" xfId="0" applyFont="1" applyFill="1" applyBorder="1" applyAlignment="1" applyProtection="1">
      <alignment horizontal="center" vertical="center" wrapText="1"/>
    </xf>
    <xf numFmtId="169" fontId="38" fillId="0" borderId="28" xfId="0" applyNumberFormat="1" applyFont="1" applyBorder="1" applyAlignment="1" applyProtection="1">
      <alignment horizontal="center" vertical="center"/>
    </xf>
    <xf numFmtId="169" fontId="38" fillId="0" borderId="11" xfId="0" applyNumberFormat="1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164" fontId="0" fillId="3" borderId="0" xfId="0" applyNumberFormat="1" applyFill="1" applyAlignment="1" applyProtection="1">
      <alignment vertical="center"/>
    </xf>
    <xf numFmtId="0" fontId="21" fillId="4" borderId="15" xfId="2" applyFont="1" applyFill="1" applyBorder="1" applyAlignment="1">
      <alignment horizontal="center" vertical="center" wrapText="1"/>
    </xf>
    <xf numFmtId="0" fontId="21" fillId="7" borderId="14" xfId="2" applyFont="1" applyFill="1" applyBorder="1" applyAlignment="1">
      <alignment horizontal="center" vertical="center" wrapText="1"/>
    </xf>
    <xf numFmtId="0" fontId="12" fillId="15" borderId="2" xfId="2" applyFont="1" applyFill="1" applyBorder="1" applyAlignment="1">
      <alignment horizontal="center" vertical="center" wrapText="1"/>
    </xf>
    <xf numFmtId="165" fontId="39" fillId="0" borderId="28" xfId="0" applyNumberFormat="1" applyFont="1" applyBorder="1" applyAlignment="1" applyProtection="1">
      <alignment horizontal="center" vertical="center"/>
    </xf>
    <xf numFmtId="0" fontId="16" fillId="0" borderId="24" xfId="2" applyFont="1" applyFill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28" fillId="9" borderId="15" xfId="2" applyFont="1" applyFill="1" applyBorder="1" applyAlignment="1">
      <alignment horizontal="center" vertical="center" wrapText="1"/>
    </xf>
    <xf numFmtId="0" fontId="19" fillId="0" borderId="33" xfId="2" applyFont="1" applyBorder="1" applyAlignment="1">
      <alignment horizontal="center" vertical="center" wrapText="1"/>
    </xf>
    <xf numFmtId="0" fontId="30" fillId="0" borderId="34" xfId="2" applyFont="1" applyBorder="1" applyAlignment="1">
      <alignment horizontal="left" vertical="center" wrapText="1"/>
    </xf>
    <xf numFmtId="0" fontId="15" fillId="0" borderId="16" xfId="2" applyFont="1" applyFill="1" applyBorder="1" applyAlignment="1">
      <alignment horizontal="center" vertical="center" wrapText="1"/>
    </xf>
    <xf numFmtId="0" fontId="16" fillId="0" borderId="14" xfId="2" applyFont="1" applyFill="1" applyBorder="1" applyAlignment="1">
      <alignment horizontal="center" vertical="center" wrapText="1"/>
    </xf>
    <xf numFmtId="0" fontId="21" fillId="0" borderId="14" xfId="2" applyFont="1" applyFill="1" applyBorder="1" applyAlignment="1">
      <alignment horizontal="center" vertical="center" wrapText="1"/>
    </xf>
    <xf numFmtId="0" fontId="19" fillId="0" borderId="25" xfId="2" applyFont="1" applyFill="1" applyBorder="1" applyAlignment="1">
      <alignment horizontal="center" vertical="center" wrapText="1"/>
    </xf>
    <xf numFmtId="0" fontId="30" fillId="0" borderId="17" xfId="2" applyFont="1" applyFill="1" applyBorder="1" applyAlignment="1">
      <alignment horizontal="left" vertical="center" wrapText="1"/>
    </xf>
    <xf numFmtId="0" fontId="17" fillId="0" borderId="14" xfId="2" applyFont="1" applyFill="1" applyBorder="1" applyAlignment="1">
      <alignment horizontal="center" vertical="center" wrapText="1"/>
    </xf>
    <xf numFmtId="167" fontId="0" fillId="0" borderId="14" xfId="1" applyFont="1" applyFill="1" applyBorder="1" applyAlignment="1" applyProtection="1">
      <alignment vertical="center"/>
    </xf>
    <xf numFmtId="164" fontId="0" fillId="0" borderId="14" xfId="0" applyNumberFormat="1" applyFill="1" applyBorder="1" applyAlignment="1" applyProtection="1">
      <alignment horizontal="center" vertical="center"/>
    </xf>
    <xf numFmtId="169" fontId="38" fillId="0" borderId="17" xfId="0" applyNumberFormat="1" applyFont="1" applyFill="1" applyBorder="1" applyAlignment="1" applyProtection="1">
      <alignment horizontal="center" vertical="center"/>
    </xf>
    <xf numFmtId="164" fontId="5" fillId="0" borderId="14" xfId="0" applyNumberFormat="1" applyFont="1" applyFill="1" applyBorder="1" applyAlignment="1" applyProtection="1">
      <alignment horizontal="center" vertical="center"/>
    </xf>
    <xf numFmtId="164" fontId="0" fillId="0" borderId="15" xfId="0" applyNumberFormat="1" applyFont="1" applyBorder="1" applyAlignment="1" applyProtection="1">
      <alignment horizontal="center" vertical="center" wrapText="1"/>
    </xf>
    <xf numFmtId="168" fontId="44" fillId="0" borderId="29" xfId="0" applyNumberFormat="1" applyFont="1" applyBorder="1" applyAlignment="1" applyProtection="1">
      <alignment horizontal="center" vertical="center"/>
    </xf>
    <xf numFmtId="168" fontId="44" fillId="0" borderId="30" xfId="0" applyNumberFormat="1" applyFont="1" applyBorder="1" applyAlignment="1" applyProtection="1">
      <alignment horizontal="center" vertical="center"/>
    </xf>
    <xf numFmtId="168" fontId="44" fillId="0" borderId="10" xfId="0" applyNumberFormat="1" applyFont="1" applyBorder="1" applyAlignment="1" applyProtection="1">
      <alignment horizontal="center" vertical="center"/>
    </xf>
    <xf numFmtId="168" fontId="44" fillId="0" borderId="31" xfId="0" applyNumberFormat="1" applyFont="1" applyFill="1" applyBorder="1" applyAlignment="1" applyProtection="1">
      <alignment horizontal="center" vertical="center"/>
    </xf>
    <xf numFmtId="168" fontId="38" fillId="0" borderId="6" xfId="0" applyNumberFormat="1" applyFont="1" applyBorder="1" applyAlignment="1" applyProtection="1">
      <alignment horizontal="center" vertical="center"/>
    </xf>
    <xf numFmtId="168" fontId="38" fillId="0" borderId="15" xfId="0" applyNumberFormat="1" applyFont="1" applyBorder="1" applyAlignment="1" applyProtection="1">
      <alignment horizontal="center" vertical="center"/>
    </xf>
    <xf numFmtId="168" fontId="38" fillId="0" borderId="8" xfId="0" applyNumberFormat="1" applyFont="1" applyBorder="1" applyAlignment="1" applyProtection="1">
      <alignment horizontal="center" vertical="center"/>
    </xf>
    <xf numFmtId="168" fontId="38" fillId="0" borderId="14" xfId="0" applyNumberFormat="1" applyFont="1" applyFill="1" applyBorder="1" applyAlignment="1" applyProtection="1">
      <alignment horizontal="center" vertical="center"/>
    </xf>
    <xf numFmtId="0" fontId="24" fillId="9" borderId="21" xfId="2" applyFont="1" applyFill="1" applyBorder="1" applyAlignment="1">
      <alignment horizontal="center" vertical="center" wrapText="1"/>
    </xf>
  </cellXfs>
  <cellStyles count="5">
    <cellStyle name="Měna" xfId="1" builtinId="4"/>
    <cellStyle name="Normální" xfId="0" builtinId="0"/>
    <cellStyle name="Normální 2" xfId="2" xr:uid="{00000000-0005-0000-0000-000002000000}"/>
    <cellStyle name="Normální 3" xfId="3" xr:uid="{00000000-0005-0000-0000-000003000000}"/>
    <cellStyle name="procent 2" xfId="4" xr:uid="{00000000-0005-0000-0000-00000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11</xdr:row>
      <xdr:rowOff>74082</xdr:rowOff>
    </xdr:from>
    <xdr:to>
      <xdr:col>12</xdr:col>
      <xdr:colOff>338667</xdr:colOff>
      <xdr:row>13</xdr:row>
      <xdr:rowOff>179916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830918" y="5778499"/>
          <a:ext cx="9609666" cy="857250"/>
        </a:xfrm>
        <a:prstGeom prst="rect">
          <a:avLst/>
        </a:prstGeom>
        <a:solidFill>
          <a:srgbClr val="FFFF00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u="none" strike="noStrike" spc="-1" baseline="30000">
              <a:latin typeface="+mn-lt"/>
            </a:rPr>
            <a:t>61 </a:t>
          </a:r>
          <a:r>
            <a:rPr lang="cs-CZ" sz="1200" b="1">
              <a:effectLst/>
              <a:latin typeface="+mn-lt"/>
              <a:ea typeface="+mn-ea"/>
              <a:cs typeface="+mn-cs"/>
            </a:rPr>
            <a:t>Dle výsledků NMA (viz Přílohu č. 15 a 27) a nepřímého srovnání (viz výše pozn. 42) je předpokládána cca stejná účinnost monoklonálních protilátek proti CGRP (viz výše pozn. 10), gepantů (viz výše pozn. 34) i onabotulinumtoxinuA (viz výše pozn. 58) u pac. s migrénou s předcházejícím selháním léčby profylaktikem (viz výše pozn. 16) v parametru ≥ 50 % snížení MMD (viz výše pozn. 25) po 12 týdnech léčby. Proto byla pro všechny tyto výše uvedené LP vzata stejná hodnota četnosti 42 % - viz výsledky studie DELIVER s eptinezumabem uvedené výše v odstavci „Postavení léčiva …“. </a:t>
          </a:r>
        </a:p>
        <a:p>
          <a:pPr>
            <a:lnSpc>
              <a:spcPct val="100000"/>
            </a:lnSpc>
          </a:pPr>
          <a:endParaRPr lang="cs-CZ" sz="1200" b="1" u="sng" strike="noStrike" spc="-1">
            <a:latin typeface="+mn-lt"/>
          </a:endParaRPr>
        </a:p>
      </xdr:txBody>
    </xdr:sp>
    <xdr:clientData/>
  </xdr:twoCellAnchor>
  <xdr:twoCellAnchor>
    <xdr:from>
      <xdr:col>5</xdr:col>
      <xdr:colOff>74084</xdr:colOff>
      <xdr:row>14</xdr:row>
      <xdr:rowOff>148166</xdr:rowOff>
    </xdr:from>
    <xdr:to>
      <xdr:col>11</xdr:col>
      <xdr:colOff>455083</xdr:colOff>
      <xdr:row>19</xdr:row>
      <xdr:rowOff>52917</xdr:rowOff>
    </xdr:to>
    <xdr:sp macro="" textlink="">
      <xdr:nvSpPr>
        <xdr:cNvPr id="3" name="TextovéPole 1">
          <a:extLst>
            <a:ext uri="{FF2B5EF4-FFF2-40B4-BE49-F238E27FC236}">
              <a16:creationId xmlns:a16="http://schemas.microsoft.com/office/drawing/2014/main" id="{940176E7-E02B-4B69-8C28-901F023E4999}"/>
            </a:ext>
          </a:extLst>
        </xdr:cNvPr>
        <xdr:cNvSpPr/>
      </xdr:nvSpPr>
      <xdr:spPr>
        <a:xfrm>
          <a:off x="1905001" y="6794499"/>
          <a:ext cx="8297332" cy="857251"/>
        </a:xfrm>
        <a:prstGeom prst="rect">
          <a:avLst/>
        </a:prstGeom>
        <a:solidFill>
          <a:srgbClr val="FFFF00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u="none" strike="noStrike" spc="-1" baseline="30000">
              <a:latin typeface="+mn-lt"/>
            </a:rPr>
            <a:t>62 </a:t>
          </a:r>
          <a:r>
            <a:rPr lang="cs-CZ" sz="1200" b="1">
              <a:effectLst/>
              <a:latin typeface="+mn-lt"/>
              <a:ea typeface="+mn-ea"/>
              <a:cs typeface="+mn-cs"/>
            </a:rPr>
            <a:t>CAVE! kvůli specifickému způsobu aplikace onabotulinumtoxinu</a:t>
          </a:r>
          <a:r>
            <a:rPr lang="cs-CZ" sz="1200" b="1" baseline="0">
              <a:effectLst/>
              <a:latin typeface="+mn-lt"/>
              <a:ea typeface="+mn-ea"/>
              <a:cs typeface="+mn-cs"/>
            </a:rPr>
            <a:t>A (viz SPC LP BOTOX</a:t>
          </a:r>
          <a:r>
            <a:rPr lang="cs-CZ" sz="1200" b="1" baseline="30000">
              <a:effectLst/>
              <a:latin typeface="+mn-lt"/>
              <a:ea typeface="+mn-ea"/>
              <a:cs typeface="+mn-cs"/>
            </a:rPr>
            <a:t>2</a:t>
          </a:r>
          <a:r>
            <a:rPr lang="cs-CZ" sz="1200" b="1" baseline="0">
              <a:effectLst/>
              <a:latin typeface="+mn-lt"/>
              <a:ea typeface="+mn-ea"/>
              <a:cs typeface="+mn-cs"/>
            </a:rPr>
            <a:t> - tj. aplikace 31-39 injekcí do celkem 7 svalových oblastí) a časové náročnosti aplikace byla v této FE analýze připočtena k nákladům za samotný LP hodnota 1.000 Kč na 1 aplikační návštěvu!, i s ohledem na bodovou hodnotu výkonu (652 bodů) s kódem 21029 (tj. </a:t>
          </a:r>
          <a:r>
            <a:rPr lang="cs-CZ" sz="1200" b="1"/>
            <a:t>NAVIGOVANÁ NITROSVALOVÁ APLIKACE BOTULOTOXINU TYPU A K LÉČBĚ FOKÁLNÍ SPASTICKÉ DYSTONIE II. (5 A VÍCE SVALŮ)) ze zdroje</a:t>
          </a:r>
          <a:r>
            <a:rPr lang="cs-CZ" sz="1200" b="1" baseline="0"/>
            <a:t> pod pozn.</a:t>
          </a:r>
          <a:r>
            <a:rPr lang="cs-CZ" sz="1200" b="1" baseline="0">
              <a:effectLst/>
              <a:latin typeface="+mn-lt"/>
              <a:ea typeface="+mn-ea"/>
              <a:cs typeface="+mn-cs"/>
            </a:rPr>
            <a:t> 64.</a:t>
          </a:r>
          <a:endParaRPr lang="cs-CZ" sz="1200" b="1" u="sng" strike="noStrike" spc="-1">
            <a:latin typeface="+mn-lt"/>
          </a:endParaRPr>
        </a:p>
      </xdr:txBody>
    </xdr:sp>
    <xdr:clientData/>
  </xdr:twoCellAnchor>
  <xdr:twoCellAnchor>
    <xdr:from>
      <xdr:col>5</xdr:col>
      <xdr:colOff>74083</xdr:colOff>
      <xdr:row>19</xdr:row>
      <xdr:rowOff>173566</xdr:rowOff>
    </xdr:from>
    <xdr:to>
      <xdr:col>11</xdr:col>
      <xdr:colOff>455083</xdr:colOff>
      <xdr:row>19</xdr:row>
      <xdr:rowOff>836083</xdr:rowOff>
    </xdr:to>
    <xdr:sp macro="" textlink="">
      <xdr:nvSpPr>
        <xdr:cNvPr id="4" name="TextovéPole 1">
          <a:extLst>
            <a:ext uri="{FF2B5EF4-FFF2-40B4-BE49-F238E27FC236}">
              <a16:creationId xmlns:a16="http://schemas.microsoft.com/office/drawing/2014/main" id="{B7EC80E6-F825-48F9-8714-E316E0E92BAE}"/>
            </a:ext>
          </a:extLst>
        </xdr:cNvPr>
        <xdr:cNvSpPr/>
      </xdr:nvSpPr>
      <xdr:spPr>
        <a:xfrm>
          <a:off x="1905000" y="7772399"/>
          <a:ext cx="8297333" cy="662517"/>
        </a:xfrm>
        <a:prstGeom prst="rect">
          <a:avLst/>
        </a:prstGeom>
        <a:solidFill>
          <a:srgbClr val="FFFF00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u="none" strike="noStrike" spc="-1" baseline="30000">
              <a:latin typeface="+mn-lt"/>
            </a:rPr>
            <a:t>63 </a:t>
          </a:r>
          <a:r>
            <a:rPr lang="cs-CZ" sz="1200" b="1" u="sng">
              <a:effectLst/>
              <a:latin typeface="+mn-lt"/>
              <a:ea typeface="+mn-ea"/>
              <a:cs typeface="+mn-cs"/>
            </a:rPr>
            <a:t>CAVE! kvůli i.v. infuznímu podání LP VYEPTI</a:t>
          </a:r>
          <a:r>
            <a:rPr lang="cs-CZ" sz="1200" b="1">
              <a:effectLst/>
              <a:latin typeface="+mn-lt"/>
              <a:ea typeface="+mn-ea"/>
              <a:cs typeface="+mn-cs"/>
            </a:rPr>
            <a:t> </a:t>
          </a:r>
          <a:r>
            <a:rPr lang="cs-CZ" sz="1200" b="1" baseline="0">
              <a:effectLst/>
              <a:latin typeface="+mn-lt"/>
              <a:ea typeface="+mn-ea"/>
              <a:cs typeface="+mn-cs"/>
            </a:rPr>
            <a:t>(viz SPC</a:t>
          </a:r>
          <a:r>
            <a:rPr lang="cs-CZ" sz="1200" b="1" baseline="30000">
              <a:effectLst/>
              <a:latin typeface="+mn-lt"/>
              <a:ea typeface="+mn-ea"/>
              <a:cs typeface="+mn-cs"/>
            </a:rPr>
            <a:t>2</a:t>
          </a:r>
          <a:r>
            <a:rPr lang="cs-CZ" sz="1200" b="1" baseline="0">
              <a:effectLst/>
              <a:latin typeface="+mn-lt"/>
              <a:ea typeface="+mn-ea"/>
              <a:cs typeface="+mn-cs"/>
            </a:rPr>
            <a:t> - tj. i.v. infuze po dobu cca 30 min) byla v této FE analýze připočtena k nákladům za samotný LP hodnota 329 Kč na 1 aplikační návštěvu!, dle kódů 09223 (i.v. infuze u dospělého - 153 bodů) a 06115 (dohled nad průběhem infuze - 176 bodů) </a:t>
          </a:r>
          <a:r>
            <a:rPr lang="cs-CZ" sz="1200" b="1">
              <a:effectLst/>
              <a:latin typeface="+mn-lt"/>
              <a:ea typeface="+mn-ea"/>
              <a:cs typeface="+mn-cs"/>
            </a:rPr>
            <a:t>ze zdroje</a:t>
          </a:r>
          <a:r>
            <a:rPr lang="cs-CZ" sz="1200" b="1" baseline="0">
              <a:effectLst/>
              <a:latin typeface="+mn-lt"/>
              <a:ea typeface="+mn-ea"/>
              <a:cs typeface="+mn-cs"/>
            </a:rPr>
            <a:t> pod pozn. 64.</a:t>
          </a:r>
          <a:endParaRPr lang="cs-CZ" sz="1200" b="1" u="sng" strike="noStrike" spc="-1"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2</xdr:row>
      <xdr:rowOff>222249</xdr:rowOff>
    </xdr:to>
    <xdr:cxnSp macro="">
      <xdr:nvCxnSpPr>
        <xdr:cNvPr id="2" name="Přímá spojovací čára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V="1">
          <a:off x="10115550" y="685800"/>
          <a:ext cx="0" cy="222249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624415</xdr:colOff>
      <xdr:row>14</xdr:row>
      <xdr:rowOff>910167</xdr:rowOff>
    </xdr:from>
    <xdr:to>
      <xdr:col>8</xdr:col>
      <xdr:colOff>1830917</xdr:colOff>
      <xdr:row>14</xdr:row>
      <xdr:rowOff>1375833</xdr:rowOff>
    </xdr:to>
    <xdr:sp macro="" textlink="">
      <xdr:nvSpPr>
        <xdr:cNvPr id="3" name="TextovéPol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24415" y="8561917"/>
          <a:ext cx="10509252" cy="465666"/>
        </a:xfrm>
        <a:prstGeom prst="rect">
          <a:avLst/>
        </a:prstGeom>
        <a:solidFill>
          <a:srgbClr val="FFFF00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cs-CZ" sz="1200" b="1" u="none" strike="noStrike" spc="-1">
              <a:latin typeface="Calibri"/>
            </a:rPr>
            <a:t>** </a:t>
          </a:r>
          <a:r>
            <a:rPr lang="cs-CZ" sz="1200" b="1" u="sng">
              <a:effectLst/>
              <a:latin typeface="+mn-lt"/>
              <a:ea typeface="+mn-ea"/>
              <a:cs typeface="+mn-cs"/>
            </a:rPr>
            <a:t>Anti-CGRP protilátkami by neměly být léčeny těhotné a kojící ženy a s opatrností by měly být podávány u pacientů s vaskulárním onemocněním nebo rizikovými faktory a Raynaudovým fenoménem! - viz také Přílohu č. 29. </a:t>
          </a:r>
          <a:endParaRPr lang="cs-CZ" sz="1200" b="1" u="sng" strike="noStrike" spc="-1">
            <a:latin typeface="Calibri"/>
          </a:endParaRPr>
        </a:p>
      </xdr:txBody>
    </xdr:sp>
    <xdr:clientData/>
  </xdr:twoCellAnchor>
  <xdr:twoCellAnchor>
    <xdr:from>
      <xdr:col>0</xdr:col>
      <xdr:colOff>624417</xdr:colOff>
      <xdr:row>9</xdr:row>
      <xdr:rowOff>116417</xdr:rowOff>
    </xdr:from>
    <xdr:to>
      <xdr:col>10</xdr:col>
      <xdr:colOff>10583</xdr:colOff>
      <xdr:row>14</xdr:row>
      <xdr:rowOff>846667</xdr:rowOff>
    </xdr:to>
    <xdr:sp macro="" textlink="">
      <xdr:nvSpPr>
        <xdr:cNvPr id="4" name="TextovéPole 1">
          <a:extLst>
            <a:ext uri="{FF2B5EF4-FFF2-40B4-BE49-F238E27FC236}">
              <a16:creationId xmlns:a16="http://schemas.microsoft.com/office/drawing/2014/main" id="{B037DFED-CD7E-4EE0-B0C9-2963726738E5}"/>
            </a:ext>
          </a:extLst>
        </xdr:cNvPr>
        <xdr:cNvSpPr/>
      </xdr:nvSpPr>
      <xdr:spPr>
        <a:xfrm>
          <a:off x="624417" y="6286500"/>
          <a:ext cx="10551583" cy="2211917"/>
        </a:xfrm>
        <a:prstGeom prst="rect">
          <a:avLst/>
        </a:prstGeom>
        <a:solidFill>
          <a:srgbClr val="FFFF00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cs-CZ" sz="1200" b="1" u="none" strike="noStrike" spc="-1">
              <a:latin typeface="Calibri"/>
            </a:rPr>
            <a:t>* </a:t>
          </a:r>
          <a:r>
            <a:rPr lang="cs-CZ" sz="1000" b="1" i="0" u="none">
              <a:effectLst/>
              <a:latin typeface="+mn-lt"/>
              <a:ea typeface="+mn-ea"/>
              <a:cs typeface="+mn-cs"/>
            </a:rPr>
            <a:t>u pacientů s diagnózou migréna, kteří před iniciálním podáním anti-CGRP monoklonálních protilátek/atogepantu mají v průměru za poslední 3 měsíce více než 4 migrenózní dny/měsíc (MMD – viz níže pozn. 25), a to po selhání (nedostatečné účinnosti) nebo intoleranci minimálně 2 zástupců rozdílných skupin konvenční profylaktické medikace, z nichž alespoň 1 lék musí být antikonvulzivum (topiramát nebo valproát), pokud k nim pacient není kontraindikován. Pacientům, kteří ve 3. měsíci terapie monoklonální protilátkou proti CGRP/atogepantem nedosáhnou adekvátní terapeutické odpovědi (pokles minimálně o 50 % MMD (viz níže pozn. 25) v porovnání s výchozím stavem před nasazením monoklonální protilátky proti CGRP/atogepantu), není léčba dále hrazena z prostředků veřejného zdravotního pojištění. Terapie monoklonální protilátkou proti CGRP/atogepantem není dále hrazena, pokud počet MMD v každém jednotlivém měsíci u 3 po sobě jdoucích měsíců byl větší než 50 % výchozí hodnoty MMD (před nasazením monoklonální protilátky proti CGRP/atogepantu). Výčet zástupců jednotlivých skupin konvenční profylaktické medikace: Sk. 1: topiramát, Sk. 2: valproát, Sk. 3: β-blokátory (metoprolol, bisoprolol, propranolol), Sk. 4: antidepresiva (TCA, SNRI venlafaxin), Sk. 5: blokátory Ca kanálu (flunarizin a cinarizin).</a:t>
          </a:r>
          <a:r>
            <a:rPr lang="cs-CZ" sz="1000" b="1" i="0" u="none" strike="noStrike" spc="-1">
              <a:latin typeface="Calibri"/>
            </a:rPr>
            <a:t> </a:t>
          </a:r>
        </a:p>
        <a:p>
          <a:pPr>
            <a:lnSpc>
              <a:spcPct val="100000"/>
            </a:lnSpc>
          </a:pPr>
          <a:endParaRPr lang="cs-CZ" sz="300" b="1" i="0" u="none" strike="noStrike" spc="-1">
            <a:latin typeface="Calibri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0" i="0" u="sng" strike="noStrike" spc="-1">
              <a:latin typeface="Calibri"/>
            </a:rPr>
            <a:t>Poznámka 25</a:t>
          </a:r>
          <a:r>
            <a:rPr lang="cs-CZ" sz="1000" b="1" i="0" u="none" strike="noStrike" spc="-1">
              <a:latin typeface="Calibri"/>
            </a:rPr>
            <a:t>: </a:t>
          </a:r>
          <a:r>
            <a:rPr lang="cs-CZ" sz="1000" b="0" u="none">
              <a:effectLst/>
              <a:latin typeface="+mn-lt"/>
              <a:ea typeface="+mn-ea"/>
              <a:cs typeface="+mn-cs"/>
            </a:rPr>
            <a:t>Primárním cílovým parametrem pro hodnocení účinnosti preventivní léčby by mělo být snížení počtu migrenózních dní za měsíc (tzv. „MMD“ - monthly migraine days) oproti výchozí hodnotě po dobu 3–6 měsíců, které lze relativně snadno definovat a zachytit. Pro pacienty s chronickou migrénou jsou MMD a počet dnů s bolestí hlavy za měsíc (tzv. „MHD“ - monthly headache days) ekvivalentní, protože příznaky migrény mají tendenci se zmírňovat, když se zvyšuje frekvence dní bolesti hlavy. Vzhledem k tomu, že snížení MMD lze vysvětlit výskytem menšího počtu záchvatů, snížení frekvence záchvatů migrény by mělo být sekundárním výsledným měřítkem ve studiích hodnotících preventivní léčbu. Míra odpovědí 50 % je definována jako podíl účastníků, u kterých došlo k  50 % nebo většímu snížení počtu dní migrény za měsíc. 50 % míra odpovědi je adekvátní pro epizodickou migrénu, u chronické migrény je klinicky relevantní 30 % míra. </a:t>
          </a:r>
          <a:r>
            <a:rPr lang="cs-CZ" sz="1000" b="0" u="sng">
              <a:effectLst/>
              <a:latin typeface="+mn-lt"/>
              <a:ea typeface="+mn-ea"/>
              <a:cs typeface="+mn-cs"/>
            </a:rPr>
            <a:t>Dle zdroje</a:t>
          </a:r>
          <a:r>
            <a:rPr lang="cs-CZ" sz="1000" b="0" u="none">
              <a:effectLst/>
              <a:latin typeface="+mn-lt"/>
              <a:ea typeface="+mn-ea"/>
              <a:cs typeface="+mn-cs"/>
            </a:rPr>
            <a:t>: </a:t>
          </a:r>
          <a:r>
            <a:rPr lang="cs-CZ" sz="1000">
              <a:effectLst/>
              <a:latin typeface="+mn-lt"/>
              <a:ea typeface="+mn-ea"/>
              <a:cs typeface="+mn-cs"/>
            </a:rPr>
            <a:t>Diener HCh, et al. Health technology assessment for the acute and preventive treatment of migraine: A position statement of the International Headache Society. </a:t>
          </a:r>
          <a:r>
            <a:rPr lang="cs-CZ" sz="1000" i="1">
              <a:effectLst/>
              <a:latin typeface="+mn-lt"/>
              <a:ea typeface="+mn-ea"/>
              <a:cs typeface="+mn-cs"/>
            </a:rPr>
            <a:t>Cephalalgia</a:t>
          </a:r>
          <a:r>
            <a:rPr lang="cs-CZ" sz="1000">
              <a:effectLst/>
              <a:latin typeface="+mn-lt"/>
              <a:ea typeface="+mn-ea"/>
              <a:cs typeface="+mn-cs"/>
            </a:rPr>
            <a:t> 2021, 41(3): 279–293</a:t>
          </a:r>
        </a:p>
        <a:p>
          <a:pPr>
            <a:lnSpc>
              <a:spcPct val="100000"/>
            </a:lnSpc>
          </a:pPr>
          <a:endParaRPr lang="cs-CZ" sz="1000" b="0" i="0" u="none" strike="noStrike" spc="-1"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0"/>
  <sheetViews>
    <sheetView tabSelected="1" zoomScale="90" zoomScaleNormal="90" workbookViewId="0">
      <pane xSplit="2" ySplit="3" topLeftCell="D4" activePane="bottomRight" state="frozen"/>
      <selection pane="topRight" activeCell="C1" sqref="C1"/>
      <selection pane="bottomLeft" activeCell="A10" sqref="A10"/>
      <selection pane="bottomRight" activeCell="G3" sqref="G3"/>
    </sheetView>
  </sheetViews>
  <sheetFormatPr defaultColWidth="8.44140625" defaultRowHeight="14.4" x14ac:dyDescent="0.3"/>
  <cols>
    <col min="1" max="1" width="1.33203125" style="1" customWidth="1"/>
    <col min="2" max="2" width="28.6640625" style="1" customWidth="1"/>
    <col min="3" max="3" width="14.33203125" style="1" customWidth="1"/>
    <col min="4" max="4" width="18" style="1" customWidth="1"/>
    <col min="5" max="5" width="13.5546875" style="1" customWidth="1"/>
    <col min="6" max="6" width="30.109375" style="1" customWidth="1"/>
    <col min="7" max="7" width="13.6640625" style="1" customWidth="1"/>
    <col min="8" max="8" width="13.33203125" style="1" customWidth="1"/>
    <col min="9" max="9" width="15.33203125" style="1" customWidth="1"/>
    <col min="10" max="10" width="18.44140625" style="1" customWidth="1"/>
    <col min="11" max="11" width="23.5546875" style="1" customWidth="1"/>
    <col min="12" max="12" width="14.33203125" style="1" customWidth="1"/>
    <col min="14" max="14" width="11.109375" style="1" customWidth="1"/>
    <col min="15" max="15" width="38.109375" customWidth="1"/>
    <col min="16" max="16" width="15.44140625" customWidth="1"/>
    <col min="17" max="17" width="12.88671875" customWidth="1"/>
  </cols>
  <sheetData>
    <row r="1" spans="2:17" ht="3.75" customHeight="1" thickBot="1" x14ac:dyDescent="0.35">
      <c r="L1" s="2"/>
    </row>
    <row r="2" spans="2:17" ht="0.75" hidden="1" customHeight="1" thickBot="1" x14ac:dyDescent="0.35"/>
    <row r="3" spans="2:17" ht="96" customHeight="1" thickTop="1" thickBot="1" x14ac:dyDescent="0.35">
      <c r="B3" s="29" t="s">
        <v>85</v>
      </c>
      <c r="C3" s="67" t="s">
        <v>0</v>
      </c>
      <c r="D3" s="67" t="s">
        <v>15</v>
      </c>
      <c r="E3" s="67" t="s">
        <v>19</v>
      </c>
      <c r="F3" s="3" t="s">
        <v>2</v>
      </c>
      <c r="G3" s="4" t="s">
        <v>88</v>
      </c>
      <c r="H3" s="4" t="s">
        <v>78</v>
      </c>
      <c r="I3" s="5" t="s">
        <v>61</v>
      </c>
      <c r="J3" s="60" t="s">
        <v>62</v>
      </c>
      <c r="K3" s="5" t="s">
        <v>63</v>
      </c>
      <c r="L3" s="30"/>
      <c r="M3" s="6" t="s">
        <v>79</v>
      </c>
      <c r="N3" s="7"/>
      <c r="P3" s="63" t="s">
        <v>67</v>
      </c>
      <c r="Q3" s="63" t="s">
        <v>68</v>
      </c>
    </row>
    <row r="4" spans="2:17" ht="40.5" customHeight="1" thickTop="1" x14ac:dyDescent="0.3">
      <c r="B4" s="31" t="s">
        <v>4</v>
      </c>
      <c r="C4" s="17" t="s">
        <v>69</v>
      </c>
      <c r="D4" s="38" t="s">
        <v>8</v>
      </c>
      <c r="E4" s="38" t="s">
        <v>22</v>
      </c>
      <c r="F4" s="47" t="s">
        <v>21</v>
      </c>
      <c r="G4" s="8">
        <v>6487.14</v>
      </c>
      <c r="H4" s="8">
        <f t="shared" ref="H4:H10" si="0">G4-N4</f>
        <v>6487.14</v>
      </c>
      <c r="I4" s="89">
        <f>(H4*13)</f>
        <v>84332.82</v>
      </c>
      <c r="J4" s="61">
        <f t="shared" ref="J4:J10" si="1">I4/Q4</f>
        <v>2.5032003561887803</v>
      </c>
      <c r="K4" s="85">
        <f>(H4*3 )+(H4*10*0.42)</f>
        <v>46707.408000000003</v>
      </c>
      <c r="L4" s="68"/>
      <c r="M4" s="56">
        <v>0</v>
      </c>
      <c r="N4" s="64">
        <f t="shared" ref="N4:N10" si="2">M4*G4</f>
        <v>0</v>
      </c>
      <c r="P4" s="50" t="e">
        <f>#REF!</f>
        <v>#REF!</v>
      </c>
      <c r="Q4" s="53">
        <f>I9</f>
        <v>33690</v>
      </c>
    </row>
    <row r="5" spans="2:17" ht="42.75" customHeight="1" x14ac:dyDescent="0.3">
      <c r="B5" s="34" t="s">
        <v>5</v>
      </c>
      <c r="C5" s="35" t="s">
        <v>70</v>
      </c>
      <c r="D5" s="37" t="s">
        <v>9</v>
      </c>
      <c r="E5" s="38" t="s">
        <v>22</v>
      </c>
      <c r="F5" s="48" t="s">
        <v>23</v>
      </c>
      <c r="G5" s="10">
        <v>8087.96</v>
      </c>
      <c r="H5" s="10">
        <f t="shared" si="0"/>
        <v>8087.96</v>
      </c>
      <c r="I5" s="90">
        <f>(H5*11)+(H5*2)</f>
        <v>105143.48</v>
      </c>
      <c r="J5" s="62">
        <f t="shared" si="1"/>
        <v>3.1209106559810031</v>
      </c>
      <c r="K5" s="86">
        <f>(H5*2)+(H5*2)+(H5*9*0.42)</f>
        <v>62924.328800000003</v>
      </c>
      <c r="L5" s="52"/>
      <c r="M5" s="57">
        <v>0</v>
      </c>
      <c r="N5" s="64">
        <f t="shared" si="2"/>
        <v>0</v>
      </c>
      <c r="P5" s="50" t="e">
        <f>#REF!</f>
        <v>#REF!</v>
      </c>
      <c r="Q5" s="53">
        <f>I9</f>
        <v>33690</v>
      </c>
    </row>
    <row r="6" spans="2:17" ht="54.75" customHeight="1" x14ac:dyDescent="0.3">
      <c r="B6" s="31" t="s">
        <v>7</v>
      </c>
      <c r="C6" s="35" t="s">
        <v>71</v>
      </c>
      <c r="D6" s="37" t="s">
        <v>9</v>
      </c>
      <c r="E6" s="38" t="s">
        <v>22</v>
      </c>
      <c r="F6" s="48" t="s">
        <v>60</v>
      </c>
      <c r="G6" s="9">
        <v>8995.3799999999992</v>
      </c>
      <c r="H6" s="10">
        <f t="shared" si="0"/>
        <v>8455.6571999999996</v>
      </c>
      <c r="I6" s="91">
        <f>(H6*12)</f>
        <v>101467.88639999999</v>
      </c>
      <c r="J6" s="62">
        <f t="shared" si="1"/>
        <v>3.0118102226179873</v>
      </c>
      <c r="K6" s="87">
        <f>(H6*3)+(H6*9*0.42)</f>
        <v>57329.355815999996</v>
      </c>
      <c r="L6" s="52"/>
      <c r="M6" s="58">
        <v>0.06</v>
      </c>
      <c r="N6" s="64">
        <f t="shared" si="2"/>
        <v>539.72279999999989</v>
      </c>
      <c r="P6" s="50" t="e">
        <f>#REF!</f>
        <v>#REF!</v>
      </c>
      <c r="Q6" s="53">
        <f>I9</f>
        <v>33690</v>
      </c>
    </row>
    <row r="7" spans="2:17" ht="45.75" customHeight="1" x14ac:dyDescent="0.3">
      <c r="B7" s="34" t="s">
        <v>64</v>
      </c>
      <c r="C7" s="35" t="s">
        <v>72</v>
      </c>
      <c r="D7" s="40" t="s">
        <v>76</v>
      </c>
      <c r="E7" s="43" t="s">
        <v>33</v>
      </c>
      <c r="F7" s="48" t="s">
        <v>32</v>
      </c>
      <c r="G7" s="10">
        <v>1067.0999999999999</v>
      </c>
      <c r="H7" s="10">
        <f t="shared" si="0"/>
        <v>1067.0999999999999</v>
      </c>
      <c r="I7" s="90">
        <f>(H7/2)*183</f>
        <v>97639.65</v>
      </c>
      <c r="J7" s="62">
        <f t="shared" si="1"/>
        <v>2.8981789848619766</v>
      </c>
      <c r="K7" s="86">
        <f>((H7/2)*42)+((H7/2)*141*0.42)</f>
        <v>54005.930999999997</v>
      </c>
      <c r="L7" s="51"/>
      <c r="M7" s="57">
        <v>0</v>
      </c>
      <c r="N7" s="64">
        <f t="shared" si="2"/>
        <v>0</v>
      </c>
      <c r="P7" s="50" t="e">
        <f>#REF!</f>
        <v>#REF!</v>
      </c>
      <c r="Q7" s="53">
        <f>I9</f>
        <v>33690</v>
      </c>
    </row>
    <row r="8" spans="2:17" ht="52.5" customHeight="1" x14ac:dyDescent="0.3">
      <c r="B8" s="34" t="s">
        <v>86</v>
      </c>
      <c r="C8" s="35" t="s">
        <v>73</v>
      </c>
      <c r="D8" s="40" t="s">
        <v>77</v>
      </c>
      <c r="E8" s="43" t="s">
        <v>36</v>
      </c>
      <c r="F8" s="48" t="s">
        <v>87</v>
      </c>
      <c r="G8" s="84">
        <v>8395.69</v>
      </c>
      <c r="H8" s="10">
        <f t="shared" si="0"/>
        <v>8395.69</v>
      </c>
      <c r="I8" s="91">
        <f>((H8/28)*365)</f>
        <v>109443.81607142858</v>
      </c>
      <c r="J8" s="62">
        <f t="shared" si="1"/>
        <v>3.2485549442394945</v>
      </c>
      <c r="K8" s="87">
        <f>((H8/28)*84)+((H8/28)*281*0.42)</f>
        <v>60574.903350000008</v>
      </c>
      <c r="L8" s="51"/>
      <c r="M8" s="57">
        <v>0</v>
      </c>
      <c r="N8" s="64">
        <f t="shared" si="2"/>
        <v>0</v>
      </c>
      <c r="P8" s="50" t="e">
        <f>#REF!</f>
        <v>#REF!</v>
      </c>
      <c r="Q8" s="53">
        <f>I9</f>
        <v>33690</v>
      </c>
    </row>
    <row r="9" spans="2:17" ht="50.25" customHeight="1" x14ac:dyDescent="0.3">
      <c r="B9" s="49" t="s">
        <v>65</v>
      </c>
      <c r="C9" s="35" t="s">
        <v>74</v>
      </c>
      <c r="D9" s="65" t="s">
        <v>16</v>
      </c>
      <c r="E9" s="65" t="s">
        <v>42</v>
      </c>
      <c r="F9" s="48" t="s">
        <v>41</v>
      </c>
      <c r="G9" s="10">
        <v>2869</v>
      </c>
      <c r="H9" s="10">
        <f t="shared" si="0"/>
        <v>2869</v>
      </c>
      <c r="I9" s="90">
        <f>(H9*2*5)+(5*1000)</f>
        <v>33690</v>
      </c>
      <c r="J9" s="62">
        <f t="shared" si="1"/>
        <v>1</v>
      </c>
      <c r="K9" s="86">
        <f>((H9*2*1)+1000)+((H9*2*4*0.42)+(4*1000*0.42))</f>
        <v>18057.84</v>
      </c>
      <c r="L9" s="51"/>
      <c r="M9" s="57">
        <v>0</v>
      </c>
      <c r="N9" s="64">
        <f t="shared" si="2"/>
        <v>0</v>
      </c>
      <c r="P9" s="50" t="e">
        <f>#REF!</f>
        <v>#REF!</v>
      </c>
      <c r="Q9" s="53">
        <f>I9</f>
        <v>33690</v>
      </c>
    </row>
    <row r="10" spans="2:17" ht="58.5" customHeight="1" thickBot="1" x14ac:dyDescent="0.35">
      <c r="B10" s="74" t="s">
        <v>66</v>
      </c>
      <c r="C10" s="69" t="s">
        <v>75</v>
      </c>
      <c r="D10" s="66" t="s">
        <v>9</v>
      </c>
      <c r="E10" s="76" t="s">
        <v>45</v>
      </c>
      <c r="F10" s="79" t="s">
        <v>59</v>
      </c>
      <c r="G10" s="80">
        <v>24194.74</v>
      </c>
      <c r="H10" s="81">
        <f t="shared" si="0"/>
        <v>20565.529000000002</v>
      </c>
      <c r="I10" s="92">
        <f>(H10*5)+(5*329)</f>
        <v>104472.64500000002</v>
      </c>
      <c r="J10" s="82">
        <f t="shared" si="1"/>
        <v>3.1009986642920753</v>
      </c>
      <c r="K10" s="88">
        <f>(H10+329)+(H10*4*0.42)+(4*329*0.42)</f>
        <v>55997.337720000003</v>
      </c>
      <c r="L10" s="83"/>
      <c r="M10" s="59">
        <v>0.15</v>
      </c>
      <c r="N10" s="64">
        <f t="shared" si="2"/>
        <v>3629.2110000000002</v>
      </c>
      <c r="Q10" s="53">
        <f>I9</f>
        <v>33690</v>
      </c>
    </row>
    <row r="11" spans="2:17" ht="4.5" customHeight="1" thickTop="1" x14ac:dyDescent="0.3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2:17" ht="44.25" customHeight="1" x14ac:dyDescent="0.3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2:17" x14ac:dyDescent="0.3">
      <c r="B13" s="11"/>
      <c r="C13" s="11"/>
      <c r="D13" s="11"/>
      <c r="E13" s="11"/>
      <c r="F13" s="7"/>
      <c r="G13" s="7"/>
      <c r="H13" s="7"/>
      <c r="I13" s="7"/>
      <c r="J13" s="7"/>
      <c r="K13" s="7"/>
      <c r="L13" s="7"/>
      <c r="M13" s="7"/>
      <c r="N13" s="7"/>
    </row>
    <row r="14" spans="2:17" x14ac:dyDescent="0.3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2:17" x14ac:dyDescent="0.3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2:17" x14ac:dyDescent="0.3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2:14" x14ac:dyDescent="0.3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2:14" x14ac:dyDescent="0.3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2:14" x14ac:dyDescent="0.3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2:14" ht="93" customHeight="1" x14ac:dyDescent="0.3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2:14" x14ac:dyDescent="0.3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2:14" x14ac:dyDescent="0.3">
      <c r="N22" s="7"/>
    </row>
    <row r="25" spans="2:14" x14ac:dyDescent="0.3">
      <c r="H25" s="55"/>
    </row>
    <row r="27" spans="2:14" ht="17.399999999999999" x14ac:dyDescent="0.3">
      <c r="I27" s="54"/>
    </row>
    <row r="30" spans="2:14" ht="17.399999999999999" x14ac:dyDescent="0.3">
      <c r="G30" s="54"/>
    </row>
  </sheetData>
  <autoFilter ref="B3:N10" xr:uid="{9EFE1441-63D0-45D5-979F-094BB9A40038}"/>
  <pageMargins left="0.7" right="0.7" top="0.78749999999999998" bottom="0.78749999999999998" header="0.511811023622047" footer="0.511811023622047"/>
  <pageSetup paperSize="9" scale="45" fitToHeight="0" orientation="landscape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8" sqref="C8"/>
    </sheetView>
  </sheetViews>
  <sheetFormatPr defaultColWidth="9.109375" defaultRowHeight="14.4" x14ac:dyDescent="0.3"/>
  <cols>
    <col min="1" max="1" width="18" style="12" customWidth="1"/>
    <col min="2" max="2" width="15.109375" style="12" customWidth="1"/>
    <col min="3" max="3" width="13.6640625" style="12" customWidth="1"/>
    <col min="4" max="4" width="12.88671875" style="12" customWidth="1"/>
    <col min="5" max="5" width="18" style="12" customWidth="1"/>
    <col min="6" max="6" width="21.109375" style="12" customWidth="1"/>
    <col min="7" max="7" width="21.33203125" style="12" customWidth="1"/>
    <col min="8" max="8" width="19.6640625" style="12" customWidth="1"/>
    <col min="9" max="9" width="27.88671875" style="12" customWidth="1"/>
    <col min="10" max="10" width="1" style="12" hidden="1" customWidth="1"/>
    <col min="11" max="16384" width="9.109375" style="12"/>
  </cols>
  <sheetData>
    <row r="1" spans="1:11" ht="9" customHeight="1" thickBot="1" x14ac:dyDescent="0.35">
      <c r="A1" s="93"/>
      <c r="B1" s="93"/>
      <c r="C1" s="93"/>
      <c r="D1" s="93"/>
      <c r="E1" s="93"/>
      <c r="F1" s="93"/>
      <c r="G1" s="93"/>
      <c r="H1" s="93"/>
      <c r="I1" s="93"/>
      <c r="K1" s="19"/>
    </row>
    <row r="2" spans="1:11" ht="57" customHeight="1" thickTop="1" thickBot="1" x14ac:dyDescent="0.35">
      <c r="A2" s="25" t="s">
        <v>84</v>
      </c>
      <c r="B2" s="26" t="s">
        <v>0</v>
      </c>
      <c r="C2" s="26" t="s">
        <v>15</v>
      </c>
      <c r="D2" s="26" t="s">
        <v>19</v>
      </c>
      <c r="E2" s="33" t="s">
        <v>80</v>
      </c>
      <c r="F2" s="32" t="s">
        <v>81</v>
      </c>
      <c r="G2" s="13" t="s">
        <v>31</v>
      </c>
      <c r="H2" s="14" t="s">
        <v>25</v>
      </c>
      <c r="I2" s="27" t="s">
        <v>27</v>
      </c>
      <c r="J2" s="15" t="s">
        <v>1</v>
      </c>
      <c r="K2" s="19"/>
    </row>
    <row r="3" spans="1:11" ht="64.5" customHeight="1" thickTop="1" x14ac:dyDescent="0.3">
      <c r="A3" s="16" t="s">
        <v>4</v>
      </c>
      <c r="B3" s="17" t="s">
        <v>10</v>
      </c>
      <c r="C3" s="38" t="s">
        <v>8</v>
      </c>
      <c r="D3" s="38" t="s">
        <v>22</v>
      </c>
      <c r="E3" s="36" t="s">
        <v>17</v>
      </c>
      <c r="F3" s="36" t="s">
        <v>82</v>
      </c>
      <c r="G3" s="35" t="s">
        <v>21</v>
      </c>
      <c r="H3" s="28" t="s">
        <v>26</v>
      </c>
      <c r="I3" s="42" t="s">
        <v>51</v>
      </c>
      <c r="J3" s="18" t="e">
        <f>#REF! /#REF!</f>
        <v>#REF!</v>
      </c>
      <c r="K3" s="19"/>
    </row>
    <row r="4" spans="1:11" ht="51.75" customHeight="1" x14ac:dyDescent="0.3">
      <c r="A4" s="34" t="s">
        <v>5</v>
      </c>
      <c r="B4" s="35" t="s">
        <v>11</v>
      </c>
      <c r="C4" s="37" t="s">
        <v>9</v>
      </c>
      <c r="D4" s="38" t="s">
        <v>22</v>
      </c>
      <c r="E4" s="36" t="s">
        <v>17</v>
      </c>
      <c r="F4" s="36" t="s">
        <v>82</v>
      </c>
      <c r="G4" s="41" t="s">
        <v>23</v>
      </c>
      <c r="H4" s="28" t="s">
        <v>24</v>
      </c>
      <c r="I4" s="42" t="s">
        <v>50</v>
      </c>
      <c r="J4" s="18"/>
      <c r="K4" s="19"/>
    </row>
    <row r="5" spans="1:11" ht="51.75" customHeight="1" x14ac:dyDescent="0.3">
      <c r="A5" s="34" t="s">
        <v>6</v>
      </c>
      <c r="B5" s="35" t="s">
        <v>12</v>
      </c>
      <c r="C5" s="37" t="s">
        <v>9</v>
      </c>
      <c r="D5" s="38" t="s">
        <v>22</v>
      </c>
      <c r="E5" s="36" t="s">
        <v>17</v>
      </c>
      <c r="F5" s="36" t="s">
        <v>82</v>
      </c>
      <c r="G5" s="41" t="s">
        <v>28</v>
      </c>
      <c r="H5" s="28" t="s">
        <v>29</v>
      </c>
      <c r="I5" s="42" t="s">
        <v>49</v>
      </c>
      <c r="J5" s="18"/>
      <c r="K5" s="19"/>
    </row>
    <row r="6" spans="1:11" ht="63" customHeight="1" x14ac:dyDescent="0.3">
      <c r="A6" s="34" t="s">
        <v>30</v>
      </c>
      <c r="B6" s="35" t="s">
        <v>34</v>
      </c>
      <c r="C6" s="40" t="s">
        <v>14</v>
      </c>
      <c r="D6" s="43" t="s">
        <v>33</v>
      </c>
      <c r="E6" s="36" t="s">
        <v>55</v>
      </c>
      <c r="F6" s="45" t="s">
        <v>20</v>
      </c>
      <c r="G6" s="41" t="s">
        <v>32</v>
      </c>
      <c r="H6" s="28" t="s">
        <v>52</v>
      </c>
      <c r="I6" s="42" t="s">
        <v>39</v>
      </c>
      <c r="J6" s="18"/>
      <c r="K6" s="19"/>
    </row>
    <row r="7" spans="1:11" ht="57.75" customHeight="1" x14ac:dyDescent="0.3">
      <c r="A7" s="34" t="s">
        <v>35</v>
      </c>
      <c r="B7" s="35" t="s">
        <v>38</v>
      </c>
      <c r="C7" s="40" t="s">
        <v>14</v>
      </c>
      <c r="D7" s="43" t="s">
        <v>36</v>
      </c>
      <c r="E7" s="36" t="s">
        <v>53</v>
      </c>
      <c r="F7" s="36" t="s">
        <v>83</v>
      </c>
      <c r="G7" s="41" t="s">
        <v>54</v>
      </c>
      <c r="H7" s="44" t="s">
        <v>37</v>
      </c>
      <c r="I7" s="42" t="s">
        <v>57</v>
      </c>
      <c r="J7" s="18"/>
      <c r="K7" s="19"/>
    </row>
    <row r="8" spans="1:11" ht="69" customHeight="1" x14ac:dyDescent="0.3">
      <c r="A8" s="49" t="s">
        <v>40</v>
      </c>
      <c r="B8" s="41" t="s">
        <v>44</v>
      </c>
      <c r="C8" s="65" t="s">
        <v>16</v>
      </c>
      <c r="D8" s="65" t="s">
        <v>42</v>
      </c>
      <c r="E8" s="70" t="s">
        <v>56</v>
      </c>
      <c r="F8" s="71" t="s">
        <v>20</v>
      </c>
      <c r="G8" s="41" t="s">
        <v>41</v>
      </c>
      <c r="H8" s="72" t="s">
        <v>43</v>
      </c>
      <c r="I8" s="73" t="s">
        <v>58</v>
      </c>
      <c r="J8" s="18"/>
      <c r="K8" s="19"/>
    </row>
    <row r="9" spans="1:11" ht="62.25" customHeight="1" thickBot="1" x14ac:dyDescent="0.35">
      <c r="A9" s="74" t="s">
        <v>3</v>
      </c>
      <c r="B9" s="75" t="s">
        <v>13</v>
      </c>
      <c r="C9" s="66" t="s">
        <v>9</v>
      </c>
      <c r="D9" s="76" t="s">
        <v>45</v>
      </c>
      <c r="E9" s="76" t="s">
        <v>17</v>
      </c>
      <c r="F9" s="76" t="s">
        <v>18</v>
      </c>
      <c r="G9" s="75" t="s">
        <v>46</v>
      </c>
      <c r="H9" s="77" t="s">
        <v>47</v>
      </c>
      <c r="I9" s="78" t="s">
        <v>48</v>
      </c>
      <c r="J9" s="18" t="e">
        <f>#REF! /#REF!</f>
        <v>#REF!</v>
      </c>
      <c r="K9" s="19"/>
    </row>
    <row r="10" spans="1:11" ht="15.75" customHeight="1" thickTop="1" x14ac:dyDescent="0.3">
      <c r="A10" s="19"/>
      <c r="B10" s="19"/>
      <c r="C10" s="19"/>
      <c r="D10" s="19"/>
      <c r="E10" s="19"/>
      <c r="F10" s="19"/>
      <c r="G10" s="19"/>
      <c r="H10" s="19"/>
      <c r="I10" s="19"/>
      <c r="J10" s="20"/>
      <c r="K10" s="19"/>
    </row>
    <row r="11" spans="1:11" ht="6" customHeight="1" x14ac:dyDescent="0.3">
      <c r="A11" s="21"/>
      <c r="B11" s="19"/>
      <c r="C11" s="19"/>
      <c r="D11" s="19"/>
      <c r="E11" s="19"/>
      <c r="F11" s="19"/>
      <c r="G11" s="19"/>
      <c r="H11" s="19"/>
      <c r="I11" s="19"/>
      <c r="J11" s="20"/>
      <c r="K11" s="19"/>
    </row>
    <row r="12" spans="1:11" ht="9.9" customHeight="1" x14ac:dyDescent="0.3">
      <c r="A12" s="22"/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1" ht="9.9" customHeight="1" x14ac:dyDescent="0.3">
      <c r="A13" s="23"/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ht="75" customHeight="1" x14ac:dyDescent="0.3">
      <c r="A14" s="24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 ht="238.5" customHeight="1" x14ac:dyDescent="0.3">
      <c r="K15" s="19"/>
    </row>
    <row r="16" spans="1:11" x14ac:dyDescent="0.3">
      <c r="K16" s="19"/>
    </row>
    <row r="18" spans="1:4" x14ac:dyDescent="0.3">
      <c r="A18" s="39"/>
    </row>
    <row r="21" spans="1:4" x14ac:dyDescent="0.3">
      <c r="D21" s="46"/>
    </row>
    <row r="31" spans="1:4" x14ac:dyDescent="0.3">
      <c r="A31" s="39"/>
      <c r="B31"/>
    </row>
    <row r="33" spans="1:1" x14ac:dyDescent="0.3">
      <c r="A33"/>
    </row>
  </sheetData>
  <mergeCells count="1">
    <mergeCell ref="A1:I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198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Ceny za léčbu</vt:lpstr>
      <vt:lpstr>Seznam přípravků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Klobouk Jan, Mgr.</dc:creator>
  <cp:lastModifiedBy>Górová Jaroslava, Ing.</cp:lastModifiedBy>
  <cp:revision>4</cp:revision>
  <cp:lastPrinted>2024-07-30T08:55:19Z</cp:lastPrinted>
  <dcterms:created xsi:type="dcterms:W3CDTF">2022-06-13T12:17:50Z</dcterms:created>
  <dcterms:modified xsi:type="dcterms:W3CDTF">2024-07-30T09:25:29Z</dcterms:modified>
  <dc:language>cs-CZ</dc:language>
</cp:coreProperties>
</file>