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0730" windowHeight="979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List1!$A$2:$N$2</definedName>
  </definedNames>
  <calcPr calcId="145621"/>
</workbook>
</file>

<file path=xl/calcChain.xml><?xml version="1.0" encoding="utf-8"?>
<calcChain xmlns="http://schemas.openxmlformats.org/spreadsheetml/2006/main">
  <c r="J8" i="1" l="1"/>
  <c r="K7" i="1"/>
  <c r="K6" i="1"/>
  <c r="J7" i="1" l="1"/>
  <c r="J6" i="1"/>
  <c r="O9" i="1" l="1"/>
  <c r="O8" i="1"/>
  <c r="I8" i="1" s="1"/>
  <c r="O7" i="1"/>
  <c r="O6" i="1"/>
  <c r="O5" i="1"/>
  <c r="I5" i="1" s="1"/>
  <c r="O4" i="1"/>
  <c r="I4" i="1" s="1"/>
  <c r="J5" i="1" l="1"/>
  <c r="K5" i="1"/>
  <c r="J4" i="1"/>
  <c r="K4" i="1"/>
  <c r="K8" i="1"/>
  <c r="I9" i="1"/>
  <c r="I7" i="1"/>
  <c r="O3" i="1"/>
  <c r="I6" i="1" s="1"/>
  <c r="M7" i="1" l="1"/>
  <c r="I3" i="1"/>
  <c r="K9" i="1"/>
  <c r="J9" i="1"/>
  <c r="K3" i="1"/>
  <c r="M5" i="1" s="1"/>
  <c r="J3" i="1"/>
  <c r="L5" i="1" l="1"/>
  <c r="L8" i="1"/>
  <c r="L6" i="1"/>
  <c r="L9" i="1"/>
  <c r="M6" i="1"/>
  <c r="M9" i="1"/>
  <c r="L4" i="1"/>
  <c r="M4" i="1"/>
  <c r="M8" i="1"/>
  <c r="L7" i="1"/>
</calcChain>
</file>

<file path=xl/sharedStrings.xml><?xml version="1.0" encoding="utf-8"?>
<sst xmlns="http://schemas.openxmlformats.org/spreadsheetml/2006/main" count="70" uniqueCount="46">
  <si>
    <t>účinná látka</t>
  </si>
  <si>
    <t>obratový bonus</t>
  </si>
  <si>
    <t>název přípravku</t>
  </si>
  <si>
    <t>výrobce</t>
  </si>
  <si>
    <t>jednotková cena (NC) s DPH k 25.8.20</t>
  </si>
  <si>
    <r>
      <t>úhradové omezení</t>
    </r>
    <r>
      <rPr>
        <b/>
        <vertAlign val="superscript"/>
        <sz val="9"/>
        <rFont val="Arial"/>
        <family val="2"/>
        <charset val="238"/>
      </rPr>
      <t>1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v ČR k datu 25.8.2020</t>
    </r>
  </si>
  <si>
    <t>ATC skupina</t>
  </si>
  <si>
    <t>S01LA04</t>
  </si>
  <si>
    <t>ranibizumab</t>
  </si>
  <si>
    <r>
      <t xml:space="preserve">indikace </t>
    </r>
    <r>
      <rPr>
        <sz val="9"/>
        <rFont val="Arial"/>
        <family val="2"/>
        <charset val="238"/>
      </rPr>
      <t>dle SPC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k 25.8.2020 (výběr jen pro VPMD)</t>
    </r>
  </si>
  <si>
    <t xml:space="preserve">u dospělých k léčbě neovaskulární (vlhké) formy věkem podmíněné makulární degenerace (AMD) </t>
  </si>
  <si>
    <r>
      <t xml:space="preserve">dávkování </t>
    </r>
    <r>
      <rPr>
        <sz val="9"/>
        <rFont val="Arial"/>
        <family val="2"/>
        <charset val="238"/>
      </rPr>
      <t>dle SPC</t>
    </r>
    <r>
      <rPr>
        <vertAlign val="superscript"/>
        <sz val="9"/>
        <rFont val="Arial"/>
        <family val="2"/>
        <charset val="238"/>
      </rPr>
      <t xml:space="preserve">1 </t>
    </r>
    <r>
      <rPr>
        <sz val="9"/>
        <rFont val="Arial"/>
        <family val="2"/>
        <charset val="238"/>
      </rPr>
      <t>(výběr týkající se VPMD)</t>
    </r>
  </si>
  <si>
    <r>
      <t>0,5 mg podávaných jako</t>
    </r>
    <r>
      <rPr>
        <u/>
        <sz val="8"/>
        <color theme="1"/>
        <rFont val="Calibri"/>
        <family val="2"/>
        <charset val="238"/>
        <scheme val="minor"/>
      </rPr>
      <t xml:space="preserve"> jednorázová intravitreální injekce (0,05 ml)</t>
    </r>
    <r>
      <rPr>
        <sz val="8"/>
        <color theme="1"/>
        <rFont val="Calibri"/>
        <family val="2"/>
        <charset val="238"/>
        <scheme val="minor"/>
      </rPr>
      <t xml:space="preserve">. Interval mezi dvěma dávkami podávanými do stejného oka má být alespoň čtyři týdny. </t>
    </r>
    <r>
      <rPr>
        <u/>
        <sz val="8"/>
        <color theme="1"/>
        <rFont val="Calibri"/>
        <family val="2"/>
        <charset val="238"/>
        <scheme val="minor"/>
      </rPr>
      <t>U pacientů s vlhkou formou AMD mohou být zpočátku potřeba tři nebo více po sobě jdoucí injekce podávané jednou za měsíc.</t>
    </r>
    <r>
      <rPr>
        <sz val="8"/>
        <color theme="1"/>
        <rFont val="Calibri"/>
        <family val="2"/>
        <charset val="238"/>
        <scheme val="minor"/>
      </rPr>
      <t xml:space="preserve"> Pokud jsou pacienti léčeni podle </t>
    </r>
    <r>
      <rPr>
        <u/>
        <sz val="8"/>
        <color theme="1"/>
        <rFont val="Calibri"/>
        <family val="2"/>
        <charset val="238"/>
        <scheme val="minor"/>
      </rPr>
      <t>režimu "treat-and-extend"</t>
    </r>
    <r>
      <rPr>
        <sz val="8"/>
        <color theme="1"/>
        <rFont val="Calibri"/>
        <family val="2"/>
        <charset val="238"/>
        <scheme val="minor"/>
      </rPr>
      <t xml:space="preserve">, pak po dosažení maximální zrakové ostrosti a/nebo vymizení příznaků aktivity onemocnění, mohou být léčebné intervaly postupně prodlouženy až do opětovného objevení se příznaků aktivity onemocnění nebo zhoršení zraku. </t>
    </r>
    <r>
      <rPr>
        <u/>
        <sz val="8"/>
        <color theme="1"/>
        <rFont val="Calibri"/>
        <family val="2"/>
        <charset val="238"/>
        <scheme val="minor"/>
      </rPr>
      <t>Léčebný interval nemá být prodloužen o více než dva týdny najednou</t>
    </r>
    <r>
      <rPr>
        <sz val="8"/>
        <color theme="1"/>
        <rFont val="Calibri"/>
        <family val="2"/>
        <charset val="238"/>
        <scheme val="minor"/>
      </rPr>
      <t xml:space="preserve"> u vlhké formy AMD. </t>
    </r>
    <r>
      <rPr>
        <u/>
        <sz val="8"/>
        <color theme="1"/>
        <rFont val="Calibri"/>
        <family val="2"/>
        <charset val="238"/>
        <scheme val="minor"/>
      </rPr>
      <t xml:space="preserve">Pokud se aktivita onemocnění znovu objeví, léčebný interval má být příslušně zkrácen. </t>
    </r>
  </si>
  <si>
    <t>Novartis</t>
  </si>
  <si>
    <t>aflibercept</t>
  </si>
  <si>
    <t>S01LA05</t>
  </si>
  <si>
    <t>Bayer</t>
  </si>
  <si>
    <r>
      <t xml:space="preserve">2 mg afliberceptu, což odpovídá </t>
    </r>
    <r>
      <rPr>
        <u/>
        <sz val="8"/>
        <color theme="1"/>
        <rFont val="Calibri"/>
        <family val="2"/>
        <charset val="238"/>
        <scheme val="minor"/>
      </rPr>
      <t>50 mikrolitrům</t>
    </r>
    <r>
      <rPr>
        <sz val="8"/>
        <color theme="1"/>
        <rFont val="Calibri"/>
        <family val="2"/>
        <charset val="238"/>
        <scheme val="minor"/>
      </rPr>
      <t xml:space="preserve">. Na začátku léčby se podává </t>
    </r>
    <r>
      <rPr>
        <u/>
        <sz val="8"/>
        <color theme="1"/>
        <rFont val="Calibri"/>
        <family val="2"/>
        <charset val="238"/>
        <scheme val="minor"/>
      </rPr>
      <t>jedna injekce měsíčně ve třech po sobě jdoucích dávkách.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u/>
        <sz val="8"/>
        <color theme="1"/>
        <rFont val="Calibri"/>
        <family val="2"/>
        <charset val="238"/>
        <scheme val="minor"/>
      </rPr>
      <t>Léčebný interval se pak prodlouží na 2 měsíce</t>
    </r>
    <r>
      <rPr>
        <sz val="8"/>
        <color theme="1"/>
        <rFont val="Calibri"/>
        <family val="2"/>
        <charset val="238"/>
        <scheme val="minor"/>
      </rPr>
      <t xml:space="preserve">. Na základě posouzení výsledků vyšetření zraku a/nebo anatomických poměrů lékařem může být léčebný interval udržován na dvou měsících </t>
    </r>
    <r>
      <rPr>
        <u/>
        <sz val="8"/>
        <color theme="1"/>
        <rFont val="Calibri"/>
        <family val="2"/>
        <charset val="238"/>
        <scheme val="minor"/>
      </rPr>
      <t>nebo dále prodloužen režimem "treat and extend"</t>
    </r>
    <r>
      <rPr>
        <sz val="8"/>
        <color theme="1"/>
        <rFont val="Calibri"/>
        <family val="2"/>
        <charset val="238"/>
        <scheme val="minor"/>
      </rPr>
      <t xml:space="preserve">, kdy dochází </t>
    </r>
    <r>
      <rPr>
        <u/>
        <sz val="8"/>
        <color theme="1"/>
        <rFont val="Calibri"/>
        <family val="2"/>
        <charset val="238"/>
        <scheme val="minor"/>
      </rPr>
      <t>k prodlužování intervalů mezi injekcemi o 2 nebo o 4 týdny</t>
    </r>
    <r>
      <rPr>
        <sz val="8"/>
        <color theme="1"/>
        <rFont val="Calibri"/>
        <family val="2"/>
        <charset val="238"/>
        <scheme val="minor"/>
      </rPr>
      <t xml:space="preserve"> tak, aby byly udrženy stabilní výsledky vyšetření zraku a/nebo anatomických poměrů. </t>
    </r>
    <r>
      <rPr>
        <u/>
        <sz val="8"/>
        <color theme="1"/>
        <rFont val="Calibri"/>
        <family val="2"/>
        <charset val="238"/>
        <scheme val="minor"/>
      </rPr>
      <t xml:space="preserve">Pokud dojde ke zhoršení výsledků vyšetření zraku a/nebo anatomických poměrů, léčebný interval má být podle toho zkrácen na minimálně dva měsíce během prvních 12 měsíců </t>
    </r>
    <r>
      <rPr>
        <sz val="8"/>
        <color theme="1"/>
        <rFont val="Calibri"/>
        <family val="2"/>
        <charset val="238"/>
        <scheme val="minor"/>
      </rPr>
      <t>léčby.</t>
    </r>
  </si>
  <si>
    <r>
      <t xml:space="preserve">V terapii VPMD za předpokladu splnění všech následujících kritérií: </t>
    </r>
    <r>
      <rPr>
        <sz val="8"/>
        <color theme="1"/>
        <rFont val="Calibri"/>
        <family val="2"/>
        <charset val="238"/>
      </rPr>
      <t>● pacienti s prokázanou neovaskulární VPMD, ● vstupní zraková ostrost v rozmezí 6/12 - 6/60, ● známky aktivity CNV léze na OCT a/nebo FAG, ● rozsah léze maximálně 8 DA, ● rozsah případného submakulárního krvácení maximálně 25% léze.                                                                                                                                                                                              Léčba se ukončí, pokud je zraková ostrost pacienta horší než 6/60 nebo v případě, že na základě anatom. nálezu v makule nelze očekávat další efekt léčby (žádné známky aktivity onemocnění, jizva, geografická atrofie RPE).</t>
    </r>
  </si>
  <si>
    <t>brolucizumab</t>
  </si>
  <si>
    <t>S01LA06</t>
  </si>
  <si>
    <r>
      <t xml:space="preserve">6 mg brolucizumabu </t>
    </r>
    <r>
      <rPr>
        <u/>
        <sz val="8"/>
        <color rgb="FF000000"/>
        <rFont val="Calibri"/>
        <family val="2"/>
        <charset val="238"/>
        <scheme val="minor"/>
      </rPr>
      <t>(0,05 ml roztoku) aplikovaná intravitreální injekcí každé 4 týdny (měsíčně) v případě prvních 3 dávek. Poté může lékař stanovit léčebné intervaly na základě aktivity onemocnění vyhodnocené podle zrakové ostrosti a/nebo anatomických parametrů</t>
    </r>
    <r>
      <rPr>
        <sz val="8"/>
        <color rgb="FF000000"/>
        <rFont val="Calibri"/>
        <family val="2"/>
        <charset val="238"/>
        <scheme val="minor"/>
      </rPr>
      <t xml:space="preserve">. Posouzení aktivity onemocnění se doporučuje provést 16 týdnů (4 měsíce) po zahájení léčby. </t>
    </r>
    <r>
      <rPr>
        <u/>
        <sz val="8"/>
        <color rgb="FF000000"/>
        <rFont val="Calibri"/>
        <family val="2"/>
        <charset val="238"/>
        <scheme val="minor"/>
      </rPr>
      <t>U pacientů bez aktivity onemocnění má být zvážena léčba každých 12 týdnů (3 měsíce). U pacientů s aktivitou onemocnění je třeba zvážit léčbu každých 8 týdnů (2 měsíce).</t>
    </r>
    <r>
      <rPr>
        <sz val="8"/>
        <color rgb="FF000000"/>
        <rFont val="Calibri"/>
        <family val="2"/>
        <charset val="238"/>
        <scheme val="minor"/>
      </rPr>
      <t xml:space="preserve"> Lékař může dále stanovit léčebné intervaly na základě aktivity onemocnění.</t>
    </r>
  </si>
  <si>
    <t>L01XC07</t>
  </si>
  <si>
    <t>bevacizumab</t>
  </si>
  <si>
    <t>nemá úhradu !!</t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</si>
  <si>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 xml:space="preserve"> AISLP - 2020.3k, stav k 1.8.2020</t>
    </r>
  </si>
  <si>
    <r>
      <rPr>
        <vertAlign val="superscript"/>
        <sz val="8"/>
        <color rgb="FF000000"/>
        <rFont val="Calibri"/>
        <family val="2"/>
        <charset val="238"/>
        <scheme val="minor"/>
      </rPr>
      <t>2</t>
    </r>
    <r>
      <rPr>
        <sz val="8"/>
        <color rgb="FF000000"/>
        <rFont val="Calibri"/>
        <family val="2"/>
        <charset val="238"/>
        <scheme val="minor"/>
      </rPr>
      <t xml:space="preserve"> UpToDate. Age-related macular degeneration: Treatment and prevention. Topic 6912 Version 73.0</t>
    </r>
  </si>
  <si>
    <r>
      <rPr>
        <vertAlign val="superscript"/>
        <sz val="8"/>
        <color theme="1"/>
        <rFont val="Calibri"/>
        <family val="2"/>
        <charset val="238"/>
        <scheme val="minor"/>
      </rPr>
      <t>4</t>
    </r>
    <r>
      <rPr>
        <sz val="8"/>
        <color theme="1"/>
        <rFont val="Calibri"/>
        <family val="2"/>
        <charset val="238"/>
        <scheme val="minor"/>
      </rPr>
      <t xml:space="preserve"> Brolucizumab (BEOVU) -  pharmacoeconomic report. Ottawa: CADTH; 2020 July (CADTH Common Drug Review)</t>
    </r>
  </si>
  <si>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 xml:space="preserve"> Anti–vascular endothelial growth factor drugs for the treatment of retinal conditions — recommendations report. Ottawa: CADTH; 2016 May (CADTH therapeutic review; vol. 3, no. 2c). </t>
    </r>
  </si>
  <si>
    <r>
      <t>off-label pro VPMD v celém světě, ale v zahraničí se "bežně" používá</t>
    </r>
    <r>
      <rPr>
        <vertAlign val="superscript"/>
        <sz val="8"/>
        <color rgb="FF000000"/>
        <rFont val="Calibri"/>
        <family val="2"/>
        <charset val="238"/>
        <scheme val="minor"/>
      </rPr>
      <t>2,3,4</t>
    </r>
  </si>
  <si>
    <t>Roche</t>
  </si>
  <si>
    <r>
      <t xml:space="preserve">Beovu 120mg/ml inj sol 1x0,165ml </t>
    </r>
    <r>
      <rPr>
        <sz val="8"/>
        <color theme="1"/>
        <rFont val="Calibri"/>
        <family val="2"/>
        <charset val="238"/>
        <scheme val="minor"/>
      </rPr>
      <t>(pro výpočet ceny beru po indukci dávkování 1x za 3 měsíce)</t>
    </r>
  </si>
  <si>
    <t>cena za 1. rok léčby vč. obrat. bonusů</t>
  </si>
  <si>
    <t>cena za 2. a další rok léčby vč. obrat. bonusů</t>
  </si>
  <si>
    <t>poměr ceny za 1.rok léčby vůči nejlevnějšímu</t>
  </si>
  <si>
    <r>
      <t>dávkování dle</t>
    </r>
    <r>
      <rPr>
        <vertAlign val="superscript"/>
        <sz val="8"/>
        <color rgb="FF000000"/>
        <rFont val="Calibri"/>
        <family val="2"/>
        <charset val="238"/>
        <scheme val="minor"/>
      </rPr>
      <t>4</t>
    </r>
    <r>
      <rPr>
        <sz val="8"/>
        <color rgb="FF000000"/>
        <rFont val="Calibri"/>
        <family val="2"/>
        <charset val="238"/>
        <scheme val="minor"/>
      </rPr>
      <t xml:space="preserve">: </t>
    </r>
    <r>
      <rPr>
        <u/>
        <sz val="8"/>
        <color rgb="FF000000"/>
        <rFont val="Calibri"/>
        <family val="2"/>
        <charset val="238"/>
        <scheme val="minor"/>
      </rPr>
      <t>1,25 mg intravitreální injekcí každé 4 týdny pro první 3 dávky</t>
    </r>
    <r>
      <rPr>
        <sz val="8"/>
        <color rgb="FF000000"/>
        <rFont val="Calibri"/>
        <family val="2"/>
        <charset val="238"/>
        <scheme val="minor"/>
      </rPr>
      <t>, pak</t>
    </r>
    <r>
      <rPr>
        <u/>
        <sz val="8"/>
        <color rgb="FF000000"/>
        <rFont val="Calibri"/>
        <family val="2"/>
        <charset val="238"/>
        <scheme val="minor"/>
      </rPr>
      <t xml:space="preserve"> 0,5 mg každé 4 týdny</t>
    </r>
    <r>
      <rPr>
        <sz val="8"/>
        <color rgb="FF000000"/>
        <rFont val="Calibri"/>
        <family val="2"/>
        <charset val="238"/>
        <scheme val="minor"/>
      </rPr>
      <t>, interval může být prodloužen na 12 týdnů.</t>
    </r>
  </si>
  <si>
    <r>
      <t>dávkování dle</t>
    </r>
    <r>
      <rPr>
        <vertAlign val="superscript"/>
        <sz val="8"/>
        <color rgb="FF000000"/>
        <rFont val="Calibri"/>
        <family val="2"/>
        <charset val="238"/>
        <scheme val="minor"/>
      </rPr>
      <t>4</t>
    </r>
    <r>
      <rPr>
        <sz val="8"/>
        <color rgb="FF000000"/>
        <rFont val="Calibri"/>
        <family val="2"/>
        <charset val="238"/>
        <scheme val="minor"/>
      </rPr>
      <t xml:space="preserve">: </t>
    </r>
    <r>
      <rPr>
        <u/>
        <sz val="8"/>
        <color rgb="FF000000"/>
        <rFont val="Calibri"/>
        <family val="2"/>
        <charset val="238"/>
        <scheme val="minor"/>
      </rPr>
      <t>1,25 mg intravitreální injekcí každé 4 týdny pro první 3 dávky</t>
    </r>
    <r>
      <rPr>
        <sz val="8"/>
        <color rgb="FF000000"/>
        <rFont val="Calibri"/>
        <family val="2"/>
        <charset val="238"/>
        <scheme val="minor"/>
      </rPr>
      <t>, pak</t>
    </r>
    <r>
      <rPr>
        <u/>
        <sz val="8"/>
        <color rgb="FF000000"/>
        <rFont val="Calibri"/>
        <family val="2"/>
        <charset val="238"/>
        <scheme val="minor"/>
      </rPr>
      <t xml:space="preserve"> 0,5 mg každé </t>
    </r>
    <r>
      <rPr>
        <sz val="8"/>
        <color rgb="FF000000"/>
        <rFont val="Calibri"/>
        <family val="2"/>
        <charset val="238"/>
        <scheme val="minor"/>
      </rPr>
      <t xml:space="preserve">4 týdny, interval může být prodloužen </t>
    </r>
    <r>
      <rPr>
        <u/>
        <sz val="8"/>
        <color rgb="FF000000"/>
        <rFont val="Calibri"/>
        <family val="2"/>
        <charset val="238"/>
        <scheme val="minor"/>
      </rPr>
      <t>na 12 týdnů</t>
    </r>
    <r>
      <rPr>
        <sz val="8"/>
        <color rgb="FF000000"/>
        <rFont val="Calibri"/>
        <family val="2"/>
        <charset val="238"/>
        <scheme val="minor"/>
      </rPr>
      <t>.</t>
    </r>
  </si>
  <si>
    <r>
      <t xml:space="preserve">Avastin 25mg/ml inf cnc sol 1x4ml </t>
    </r>
    <r>
      <rPr>
        <sz val="8"/>
        <color theme="1"/>
        <rFont val="Calibri"/>
        <family val="2"/>
        <charset val="238"/>
        <scheme val="minor"/>
      </rPr>
      <t>(6.449,41 Kč za bal.-současně cena za 1 dávku !)</t>
    </r>
  </si>
  <si>
    <r>
      <t xml:space="preserve">Avastin 25mg/ml inf cnc sol 1x4ml </t>
    </r>
    <r>
      <rPr>
        <sz val="8"/>
        <color theme="1"/>
        <rFont val="Calibri"/>
        <family val="2"/>
        <charset val="238"/>
        <scheme val="minor"/>
      </rPr>
      <t>(6.449,41 Kč za bal.-cena za</t>
    </r>
    <r>
      <rPr>
        <u/>
        <sz val="8"/>
        <color theme="1"/>
        <rFont val="Calibri"/>
        <family val="2"/>
        <charset val="238"/>
        <scheme val="minor"/>
      </rPr>
      <t xml:space="preserve"> dávku pro 15 rozdělění</t>
    </r>
    <r>
      <rPr>
        <sz val="8"/>
        <color theme="1"/>
        <rFont val="Calibri"/>
        <family val="2"/>
        <charset val="238"/>
        <scheme val="minor"/>
      </rPr>
      <t xml:space="preserve"> !)</t>
    </r>
  </si>
  <si>
    <r>
      <t xml:space="preserve">Avastin 25mg/ml inf cnc sol 1x4ml </t>
    </r>
    <r>
      <rPr>
        <sz val="8"/>
        <color theme="1"/>
        <rFont val="Calibri"/>
        <family val="2"/>
        <charset val="238"/>
        <scheme val="minor"/>
      </rPr>
      <t xml:space="preserve">(6.449,41 Kč za bal.-cena za </t>
    </r>
    <r>
      <rPr>
        <u/>
        <sz val="8"/>
        <color theme="1"/>
        <rFont val="Calibri"/>
        <family val="2"/>
        <charset val="238"/>
        <scheme val="minor"/>
      </rPr>
      <t>dávku pro 15 rozdělění</t>
    </r>
    <r>
      <rPr>
        <sz val="8"/>
        <color theme="1"/>
        <rFont val="Calibri"/>
        <family val="2"/>
        <charset val="238"/>
        <scheme val="minor"/>
      </rPr>
      <t xml:space="preserve"> !)</t>
    </r>
  </si>
  <si>
    <t>nejlevnější</t>
  </si>
  <si>
    <t>poměr ceny za 2. a další rok léčby vůči nejlevnějšímu</t>
  </si>
  <si>
    <t>jednotková cena (NC) s DPH při zohlednění obrat. bonusů k 25.8.2020</t>
  </si>
  <si>
    <r>
      <t xml:space="preserve">Lucentis 10mg/ml ivi inj sol 1,65mg/ 0,165ml                                   </t>
    </r>
    <r>
      <rPr>
        <sz val="8"/>
        <color theme="1"/>
        <rFont val="Calibri"/>
        <family val="2"/>
        <charset val="238"/>
        <scheme val="minor"/>
      </rPr>
      <t>(pro výpočet ceny beru po indukci dávkování 1x za 1,78 měsíce</t>
    </r>
    <r>
      <rPr>
        <vertAlign val="superscript"/>
        <sz val="8"/>
        <color theme="1"/>
        <rFont val="Calibri"/>
        <family val="2"/>
        <charset val="238"/>
        <scheme val="minor"/>
      </rPr>
      <t>5</t>
    </r>
    <r>
      <rPr>
        <sz val="8"/>
        <color theme="1"/>
        <rFont val="Calibri"/>
        <family val="2"/>
        <charset val="238"/>
        <scheme val="minor"/>
      </rPr>
      <t>)</t>
    </r>
  </si>
  <si>
    <r>
      <t xml:space="preserve">Eylea 40mg/ml inj sol 1x0,1 ml                             </t>
    </r>
    <r>
      <rPr>
        <sz val="8"/>
        <color theme="1"/>
        <rFont val="Calibri"/>
        <family val="2"/>
        <charset val="238"/>
        <scheme val="minor"/>
      </rPr>
      <t>(pro výpočet ceny beru po indukci dávkování 1x za 1,95 měsíce</t>
    </r>
    <r>
      <rPr>
        <vertAlign val="superscript"/>
        <sz val="8"/>
        <color theme="1"/>
        <rFont val="Calibri"/>
        <family val="2"/>
        <charset val="238"/>
        <scheme val="minor"/>
      </rPr>
      <t>5</t>
    </r>
    <r>
      <rPr>
        <sz val="8"/>
        <color theme="1"/>
        <rFont val="Calibri"/>
        <family val="2"/>
        <charset val="238"/>
        <scheme val="minor"/>
      </rPr>
      <t>)</t>
    </r>
  </si>
  <si>
    <r>
      <rPr>
        <vertAlign val="superscript"/>
        <sz val="8"/>
        <color theme="1"/>
        <rFont val="Calibri"/>
        <family val="2"/>
        <charset val="238"/>
        <scheme val="minor"/>
      </rPr>
      <t>5</t>
    </r>
    <r>
      <rPr>
        <sz val="8"/>
        <color theme="1"/>
        <rFont val="Calibri"/>
        <family val="2"/>
        <charset val="238"/>
        <scheme val="minor"/>
      </rPr>
      <t xml:space="preserve"> Na základě celkového průměru intervalu mezi dávkami ve FN Olomouc v letech 2015-2020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</si>
</sst>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#,##0\ &quot;Kč&quot;"/>
    <numFmt numFmtId="166" formatCode="_-* #,##0\ [$Kč-405]_-;\-* #,##0\ [$Kč-405]_-;_-* &quot;-&quot;??\ [$Kč-405]_-;_-@_-"/>
    <numFmt numFmtId="167" formatCode="0.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u/>
      <sz val="8"/>
      <color rgb="FF00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8"/>
      <color rgb="FF00000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5" fillId="0" borderId="0" xfId="0" applyNumberFormat="1" applyFont="1"/>
    <xf numFmtId="164" fontId="0" fillId="0" borderId="0" xfId="0" applyNumberFormat="1"/>
    <xf numFmtId="0" fontId="0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/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3" fillId="0" borderId="0" xfId="0" applyFont="1"/>
    <xf numFmtId="164" fontId="7" fillId="0" borderId="1" xfId="0" applyNumberFormat="1" applyFont="1" applyBorder="1" applyAlignment="1" applyProtection="1">
      <alignment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0" xfId="0" applyFont="1"/>
    <xf numFmtId="164" fontId="6" fillId="3" borderId="1" xfId="0" applyNumberFormat="1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166" fontId="21" fillId="3" borderId="2" xfId="0" applyNumberFormat="1" applyFont="1" applyFill="1" applyBorder="1" applyAlignment="1">
      <alignment horizontal="center" vertical="center" wrapText="1"/>
    </xf>
    <xf numFmtId="167" fontId="10" fillId="9" borderId="3" xfId="0" applyNumberFormat="1" applyFont="1" applyFill="1" applyBorder="1" applyAlignment="1">
      <alignment horizontal="center" vertical="center" wrapText="1"/>
    </xf>
    <xf numFmtId="10" fontId="0" fillId="0" borderId="4" xfId="0" applyNumberFormat="1" applyBorder="1"/>
    <xf numFmtId="9" fontId="0" fillId="0" borderId="4" xfId="0" applyNumberFormat="1" applyBorder="1"/>
    <xf numFmtId="0" fontId="8" fillId="7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7" fontId="10" fillId="9" borderId="7" xfId="0" applyNumberFormat="1" applyFont="1" applyFill="1" applyBorder="1" applyAlignment="1">
      <alignment horizontal="center" vertical="center" wrapText="1"/>
    </xf>
    <xf numFmtId="167" fontId="10" fillId="7" borderId="3" xfId="0" applyNumberFormat="1" applyFont="1" applyFill="1" applyBorder="1" applyAlignment="1">
      <alignment horizontal="center" vertical="center" wrapText="1"/>
    </xf>
    <xf numFmtId="167" fontId="10" fillId="7" borderId="7" xfId="0" applyNumberFormat="1" applyFont="1" applyFill="1" applyBorder="1" applyAlignment="1">
      <alignment horizontal="center" vertical="center" wrapText="1"/>
    </xf>
    <xf numFmtId="167" fontId="10" fillId="7" borderId="8" xfId="0" applyNumberFormat="1" applyFont="1" applyFill="1" applyBorder="1" applyAlignment="1">
      <alignment horizontal="center" vertical="center" wrapText="1"/>
    </xf>
    <xf numFmtId="167" fontId="10" fillId="7" borderId="9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2" fontId="10" fillId="7" borderId="5" xfId="0" applyNumberFormat="1" applyFont="1" applyFill="1" applyBorder="1" applyAlignment="1">
      <alignment horizontal="center" vertical="center" wrapText="1"/>
    </xf>
    <xf numFmtId="2" fontId="10" fillId="7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topLeftCell="A2" zoomScale="90" zoomScaleNormal="90" workbookViewId="0">
      <pane xSplit="4" ySplit="1" topLeftCell="G5" activePane="bottomRight" state="frozen"/>
      <selection activeCell="A2" sqref="A2"/>
      <selection pane="topRight" activeCell="D2" sqref="D2"/>
      <selection pane="bottomLeft" activeCell="A3" sqref="A3"/>
      <selection pane="bottomRight" activeCell="G6" sqref="G6"/>
    </sheetView>
  </sheetViews>
  <sheetFormatPr defaultRowHeight="15" x14ac:dyDescent="0.25"/>
  <cols>
    <col min="1" max="1" width="15.85546875" customWidth="1"/>
    <col min="2" max="2" width="9.42578125" customWidth="1"/>
    <col min="3" max="3" width="8.7109375" customWidth="1"/>
    <col min="4" max="4" width="12.7109375" customWidth="1"/>
    <col min="5" max="5" width="15.42578125" customWidth="1"/>
    <col min="6" max="6" width="51.85546875" customWidth="1"/>
    <col min="7" max="7" width="65.7109375" customWidth="1"/>
    <col min="8" max="8" width="12.5703125" customWidth="1"/>
    <col min="9" max="9" width="13.7109375" customWidth="1"/>
    <col min="10" max="11" width="12" customWidth="1"/>
    <col min="12" max="12" width="12.28515625" customWidth="1"/>
    <col min="13" max="13" width="11.85546875" customWidth="1"/>
    <col min="15" max="15" width="9.42578125" customWidth="1"/>
  </cols>
  <sheetData>
    <row r="1" spans="1:16" ht="15.75" thickBot="1" x14ac:dyDescent="0.3"/>
    <row r="2" spans="1:16" ht="62.25" customHeight="1" thickTop="1" thickBot="1" x14ac:dyDescent="0.3">
      <c r="A2" s="4" t="s">
        <v>2</v>
      </c>
      <c r="B2" s="4" t="s">
        <v>3</v>
      </c>
      <c r="C2" s="4" t="s">
        <v>6</v>
      </c>
      <c r="D2" s="9" t="s">
        <v>0</v>
      </c>
      <c r="E2" s="14" t="s">
        <v>9</v>
      </c>
      <c r="F2" s="5" t="s">
        <v>5</v>
      </c>
      <c r="G2" s="15" t="s">
        <v>11</v>
      </c>
      <c r="H2" s="10" t="s">
        <v>4</v>
      </c>
      <c r="I2" s="11" t="s">
        <v>42</v>
      </c>
      <c r="J2" s="25" t="s">
        <v>32</v>
      </c>
      <c r="K2" s="33" t="s">
        <v>33</v>
      </c>
      <c r="L2" s="35" t="s">
        <v>34</v>
      </c>
      <c r="M2" s="36" t="s">
        <v>41</v>
      </c>
      <c r="N2" s="34" t="s">
        <v>1</v>
      </c>
      <c r="O2" s="1"/>
    </row>
    <row r="3" spans="1:16" ht="64.5" customHeight="1" thickTop="1" x14ac:dyDescent="0.25">
      <c r="A3" s="21" t="s">
        <v>39</v>
      </c>
      <c r="B3" s="3" t="s">
        <v>30</v>
      </c>
      <c r="C3" s="3" t="s">
        <v>22</v>
      </c>
      <c r="D3" s="3" t="s">
        <v>23</v>
      </c>
      <c r="E3" s="26" t="s">
        <v>29</v>
      </c>
      <c r="F3" s="26" t="s">
        <v>24</v>
      </c>
      <c r="G3" s="43" t="s">
        <v>36</v>
      </c>
      <c r="H3" s="27">
        <v>429.96</v>
      </c>
      <c r="I3" s="28">
        <f t="shared" ref="I3:I9" si="0">H3-O3</f>
        <v>429.96</v>
      </c>
      <c r="J3" s="29">
        <f>PRODUCT(I3,6)</f>
        <v>2579.7599999999998</v>
      </c>
      <c r="K3" s="29">
        <f>PRODUCT(I3,4)</f>
        <v>1719.84</v>
      </c>
      <c r="L3" s="44" t="s">
        <v>40</v>
      </c>
      <c r="M3" s="45" t="s">
        <v>40</v>
      </c>
      <c r="N3" s="31"/>
      <c r="O3" s="6">
        <f>N3*H3</f>
        <v>0</v>
      </c>
    </row>
    <row r="4" spans="1:16" ht="60.75" customHeight="1" x14ac:dyDescent="0.25">
      <c r="A4" s="21" t="s">
        <v>38</v>
      </c>
      <c r="B4" s="3" t="s">
        <v>30</v>
      </c>
      <c r="C4" s="3" t="s">
        <v>22</v>
      </c>
      <c r="D4" s="3" t="s">
        <v>23</v>
      </c>
      <c r="E4" s="26" t="s">
        <v>29</v>
      </c>
      <c r="F4" s="26" t="s">
        <v>24</v>
      </c>
      <c r="G4" s="19" t="s">
        <v>35</v>
      </c>
      <c r="H4" s="20">
        <v>429.96</v>
      </c>
      <c r="I4" s="23">
        <f t="shared" si="0"/>
        <v>429.96</v>
      </c>
      <c r="J4" s="24">
        <f>PRODUCT(I4,12)</f>
        <v>5159.5199999999995</v>
      </c>
      <c r="K4" s="24">
        <f>PRODUCT(I4,12)</f>
        <v>5159.5199999999995</v>
      </c>
      <c r="L4" s="38">
        <f xml:space="preserve"> J4/J3</f>
        <v>2</v>
      </c>
      <c r="M4" s="39">
        <f xml:space="preserve"> K4/K3</f>
        <v>3</v>
      </c>
      <c r="N4" s="31"/>
      <c r="O4" s="6">
        <f t="shared" ref="O4:O9" si="1">N4*H4</f>
        <v>0</v>
      </c>
      <c r="P4" s="13"/>
    </row>
    <row r="5" spans="1:16" ht="58.5" customHeight="1" x14ac:dyDescent="0.25">
      <c r="A5" s="21" t="s">
        <v>37</v>
      </c>
      <c r="B5" s="3" t="s">
        <v>30</v>
      </c>
      <c r="C5" s="3" t="s">
        <v>22</v>
      </c>
      <c r="D5" s="3" t="s">
        <v>23</v>
      </c>
      <c r="E5" s="26" t="s">
        <v>29</v>
      </c>
      <c r="F5" s="26" t="s">
        <v>24</v>
      </c>
      <c r="G5" s="19" t="s">
        <v>36</v>
      </c>
      <c r="H5" s="20">
        <v>6449.41</v>
      </c>
      <c r="I5" s="23">
        <f t="shared" si="0"/>
        <v>6449.41</v>
      </c>
      <c r="J5" s="24">
        <f>PRODUCT(I5,6)</f>
        <v>38696.46</v>
      </c>
      <c r="K5" s="24">
        <f>PRODUCT(I5,4)</f>
        <v>25797.64</v>
      </c>
      <c r="L5" s="38">
        <f xml:space="preserve"> J5/J3</f>
        <v>15.000023257977487</v>
      </c>
      <c r="M5" s="39">
        <f xml:space="preserve"> K5/K3</f>
        <v>15.000023257977487</v>
      </c>
      <c r="N5" s="32"/>
      <c r="O5" s="6">
        <f t="shared" si="1"/>
        <v>0</v>
      </c>
    </row>
    <row r="6" spans="1:16" ht="105.75" customHeight="1" x14ac:dyDescent="0.25">
      <c r="A6" s="21" t="s">
        <v>43</v>
      </c>
      <c r="B6" s="3" t="s">
        <v>13</v>
      </c>
      <c r="C6" s="3" t="s">
        <v>7</v>
      </c>
      <c r="D6" s="3" t="s">
        <v>8</v>
      </c>
      <c r="E6" s="18" t="s">
        <v>10</v>
      </c>
      <c r="F6" s="18" t="s">
        <v>18</v>
      </c>
      <c r="G6" s="42" t="s">
        <v>12</v>
      </c>
      <c r="H6" s="17">
        <v>16258.23</v>
      </c>
      <c r="I6" s="23">
        <f t="shared" si="0"/>
        <v>13006.583999999999</v>
      </c>
      <c r="J6" s="24">
        <f>PRODUCT(I6,8.87)</f>
        <v>115368.40007999998</v>
      </c>
      <c r="K6" s="24">
        <f>PRODUCT(I6,6.84)</f>
        <v>88965.034559999986</v>
      </c>
      <c r="L6" s="30">
        <f xml:space="preserve"> J6/J3</f>
        <v>44.720594194808818</v>
      </c>
      <c r="M6" s="37">
        <f xml:space="preserve"> K6/K3</f>
        <v>51.728669271560136</v>
      </c>
      <c r="N6" s="32">
        <v>0.2</v>
      </c>
      <c r="O6" s="6">
        <f t="shared" si="1"/>
        <v>3251.6460000000002</v>
      </c>
    </row>
    <row r="7" spans="1:16" ht="111" customHeight="1" x14ac:dyDescent="0.25">
      <c r="A7" s="21" t="s">
        <v>44</v>
      </c>
      <c r="B7" s="3" t="s">
        <v>16</v>
      </c>
      <c r="C7" s="3" t="s">
        <v>15</v>
      </c>
      <c r="D7" s="3" t="s">
        <v>14</v>
      </c>
      <c r="E7" s="18" t="s">
        <v>10</v>
      </c>
      <c r="F7" s="18" t="s">
        <v>18</v>
      </c>
      <c r="G7" s="18" t="s">
        <v>17</v>
      </c>
      <c r="H7" s="20">
        <v>16258.07</v>
      </c>
      <c r="I7" s="23">
        <f t="shared" si="0"/>
        <v>16258.07</v>
      </c>
      <c r="J7" s="24">
        <f>PRODUCT(I7,8.2)</f>
        <v>133316.174</v>
      </c>
      <c r="K7" s="24">
        <f>PRODUCT(I7,6.24)</f>
        <v>101450.35680000001</v>
      </c>
      <c r="L7" s="30">
        <f xml:space="preserve"> J7/J3</f>
        <v>51.677742890811551</v>
      </c>
      <c r="M7" s="37">
        <f xml:space="preserve"> K7/K3</f>
        <v>58.988252860731237</v>
      </c>
      <c r="N7" s="31"/>
      <c r="O7" s="6">
        <f t="shared" si="1"/>
        <v>0</v>
      </c>
    </row>
    <row r="8" spans="1:16" ht="104.25" customHeight="1" x14ac:dyDescent="0.25">
      <c r="A8" s="21" t="s">
        <v>31</v>
      </c>
      <c r="B8" s="3" t="s">
        <v>13</v>
      </c>
      <c r="C8" s="3" t="s">
        <v>20</v>
      </c>
      <c r="D8" s="3" t="s">
        <v>19</v>
      </c>
      <c r="E8" s="18" t="s">
        <v>10</v>
      </c>
      <c r="F8" s="18" t="s">
        <v>18</v>
      </c>
      <c r="G8" s="19" t="s">
        <v>21</v>
      </c>
      <c r="H8" s="20">
        <v>16258.2</v>
      </c>
      <c r="I8" s="23">
        <f t="shared" si="0"/>
        <v>13006.560000000001</v>
      </c>
      <c r="J8" s="24">
        <f>PRODUCT(I8,6.33)</f>
        <v>82331.524800000014</v>
      </c>
      <c r="K8" s="24">
        <f>PRODUCT(I8,4)</f>
        <v>52026.240000000005</v>
      </c>
      <c r="L8" s="30">
        <f xml:space="preserve"> J8/J3</f>
        <v>31.914412503488705</v>
      </c>
      <c r="M8" s="37">
        <f xml:space="preserve"> K8/K3</f>
        <v>30.250627965392134</v>
      </c>
      <c r="N8" s="32">
        <v>0.2</v>
      </c>
      <c r="O8" s="6">
        <f t="shared" si="1"/>
        <v>3251.6400000000003</v>
      </c>
    </row>
    <row r="9" spans="1:16" ht="60" customHeight="1" thickBot="1" x14ac:dyDescent="0.3">
      <c r="A9" s="21" t="s">
        <v>37</v>
      </c>
      <c r="B9" s="3" t="s">
        <v>30</v>
      </c>
      <c r="C9" s="3" t="s">
        <v>22</v>
      </c>
      <c r="D9" s="3" t="s">
        <v>23</v>
      </c>
      <c r="E9" s="26" t="s">
        <v>29</v>
      </c>
      <c r="F9" s="26" t="s">
        <v>24</v>
      </c>
      <c r="G9" s="19" t="s">
        <v>35</v>
      </c>
      <c r="H9" s="20">
        <v>6449.41</v>
      </c>
      <c r="I9" s="23">
        <f t="shared" si="0"/>
        <v>6449.41</v>
      </c>
      <c r="J9" s="24">
        <f>PRODUCT(I9,12)</f>
        <v>77392.92</v>
      </c>
      <c r="K9" s="24">
        <f>PRODUCT(I9,12)</f>
        <v>77392.92</v>
      </c>
      <c r="L9" s="40">
        <f xml:space="preserve"> J9/J3</f>
        <v>30.000046515954974</v>
      </c>
      <c r="M9" s="41">
        <f xml:space="preserve"> K9/K3</f>
        <v>45.000069773932459</v>
      </c>
      <c r="N9" s="31"/>
      <c r="O9" s="6">
        <f t="shared" si="1"/>
        <v>0</v>
      </c>
    </row>
    <row r="10" spans="1:16" ht="6" customHeight="1" thickTop="1" x14ac:dyDescent="0.25">
      <c r="A10" s="2"/>
      <c r="B10" s="2"/>
      <c r="C10" s="2"/>
      <c r="H10" s="8"/>
      <c r="I10" s="8"/>
      <c r="J10" s="8"/>
      <c r="K10" s="8"/>
      <c r="L10" s="8"/>
      <c r="M10" s="8"/>
      <c r="O10" s="7"/>
    </row>
    <row r="11" spans="1:16" ht="13.5" customHeight="1" x14ac:dyDescent="0.25">
      <c r="A11" s="16" t="s">
        <v>25</v>
      </c>
    </row>
    <row r="12" spans="1:16" ht="13.5" customHeight="1" x14ac:dyDescent="0.25">
      <c r="A12" s="22" t="s">
        <v>26</v>
      </c>
    </row>
    <row r="13" spans="1:16" ht="12.75" customHeight="1" x14ac:dyDescent="0.25">
      <c r="A13" s="16" t="s">
        <v>28</v>
      </c>
    </row>
    <row r="14" spans="1:16" ht="12.75" customHeight="1" x14ac:dyDescent="0.25">
      <c r="A14" s="16" t="s">
        <v>27</v>
      </c>
    </row>
    <row r="15" spans="1:16" ht="13.5" customHeight="1" x14ac:dyDescent="0.25">
      <c r="A15" s="16" t="s">
        <v>45</v>
      </c>
    </row>
    <row r="19" ht="21.75" customHeight="1" x14ac:dyDescent="0.25"/>
    <row r="31" ht="2.25" customHeight="1" x14ac:dyDescent="0.25"/>
    <row r="33" spans="1:4" ht="11.25" customHeight="1" x14ac:dyDescent="0.25"/>
    <row r="34" spans="1:4" ht="9.75" customHeight="1" x14ac:dyDescent="0.25">
      <c r="A34" s="12"/>
      <c r="B34" s="12"/>
      <c r="C34" s="12"/>
      <c r="D34" s="1"/>
    </row>
  </sheetData>
  <autoFilter ref="A2:N2">
    <sortState ref="A3:N9">
      <sortCondition ref="K2"/>
    </sortState>
  </autoFilter>
  <pageMargins left="0.70866141732283472" right="0.70866141732283472" top="0.78740157480314965" bottom="0.78740157480314965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Dudovi</cp:lastModifiedBy>
  <cp:lastPrinted>2020-08-25T16:49:17Z</cp:lastPrinted>
  <dcterms:created xsi:type="dcterms:W3CDTF">2020-06-23T07:31:22Z</dcterms:created>
  <dcterms:modified xsi:type="dcterms:W3CDTF">2020-11-17T11:31:55Z</dcterms:modified>
</cp:coreProperties>
</file>